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C3A67E60-D686-4401-8701-31A074C91206}"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51" i="2"/>
  <c r="D52" i="2" s="1"/>
  <c r="D47" i="2"/>
  <c r="D46" i="2"/>
  <c r="D45" i="2"/>
  <c r="D39" i="2"/>
  <c r="D38" i="2"/>
  <c r="D37" i="2"/>
  <c r="D36" i="2"/>
  <c r="D35" i="2"/>
  <c r="D34" i="2"/>
  <c r="D33" i="2"/>
  <c r="D32" i="2"/>
  <c r="D31" i="2"/>
  <c r="D29" i="2"/>
  <c r="D9" i="2"/>
  <c r="M70" i="374" l="1"/>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4" i="220" l="1"/>
  <c r="N46" i="220" s="1"/>
  <c r="N77" i="193"/>
  <c r="N43" i="193" s="1"/>
  <c r="N78" i="232"/>
  <c r="N41" i="232" s="1"/>
  <c r="N77" i="250"/>
  <c r="N41" i="250" s="1"/>
  <c r="N77" i="308"/>
  <c r="N41" i="308" s="1"/>
  <c r="N75" i="289"/>
  <c r="N41" i="289" s="1"/>
  <c r="N43" i="289" s="1"/>
  <c r="N76" i="92"/>
  <c r="N41" i="92" s="1"/>
  <c r="N43" i="92" s="1"/>
  <c r="N76" i="96"/>
  <c r="N41" i="96" s="1"/>
  <c r="N43" i="96" s="1"/>
  <c r="N76" i="107"/>
  <c r="N41" i="107" s="1"/>
  <c r="N83" i="221"/>
  <c r="N46" i="221" s="1"/>
  <c r="N72" i="227"/>
  <c r="N41" i="227" s="1"/>
  <c r="N43" i="227" s="1"/>
  <c r="N76" i="242"/>
  <c r="N40" i="242" s="1"/>
  <c r="N42" i="242" s="1"/>
  <c r="N75" i="72"/>
  <c r="N41" i="72" s="1"/>
  <c r="N43" i="72" s="1"/>
  <c r="N77" i="72" s="1"/>
  <c r="L84" i="72" s="1"/>
  <c r="N75" i="74"/>
  <c r="N41" i="74" s="1"/>
  <c r="N43" i="74" s="1"/>
  <c r="N77" i="74" s="1"/>
  <c r="N76" i="79"/>
  <c r="N41" i="79" s="1"/>
  <c r="N43" i="79" s="1"/>
  <c r="N76" i="234"/>
  <c r="N40" i="234" s="1"/>
  <c r="N42" i="234" s="1"/>
  <c r="N76" i="98"/>
  <c r="N41" i="98" s="1"/>
  <c r="N76" i="101"/>
  <c r="N41" i="101" s="1"/>
  <c r="N78" i="273"/>
  <c r="N41" i="273" s="1"/>
  <c r="N43" i="273" s="1"/>
  <c r="N75" i="293"/>
  <c r="N41" i="293" s="1"/>
  <c r="N43" i="293" s="1"/>
  <c r="N80" i="160"/>
  <c r="N46" i="160" s="1"/>
  <c r="N48" i="160" s="1"/>
  <c r="N79" i="244"/>
  <c r="N45" i="244" s="1"/>
  <c r="N47" i="244" s="1"/>
  <c r="N87" i="246"/>
  <c r="N45" i="246" s="1"/>
  <c r="N77" i="333"/>
  <c r="N41" i="333" s="1"/>
  <c r="N43" i="333" s="1"/>
  <c r="N77" i="362"/>
  <c r="N41" i="362" s="1"/>
  <c r="N43" i="362" s="1"/>
  <c r="N81" i="282"/>
  <c r="N44" i="282" s="1"/>
  <c r="N76" i="26"/>
  <c r="N42" i="26" s="1"/>
  <c r="N77" i="323"/>
  <c r="N79" i="323" s="1"/>
  <c r="L85" i="323" s="1"/>
  <c r="N77" i="328"/>
  <c r="N41" i="328" s="1"/>
  <c r="N43" i="328" s="1"/>
  <c r="N77" i="337"/>
  <c r="N41" i="337" s="1"/>
  <c r="N43" i="337" s="1"/>
  <c r="N61" i="221"/>
  <c r="N76" i="65"/>
  <c r="N41" i="65" s="1"/>
  <c r="N43" i="65" s="1"/>
  <c r="N78" i="65" s="1"/>
  <c r="N75" i="133"/>
  <c r="N41" i="133" s="1"/>
  <c r="N43" i="133" s="1"/>
  <c r="N76" i="134"/>
  <c r="N41" i="134" s="1"/>
  <c r="N43" i="134" s="1"/>
  <c r="N76" i="135"/>
  <c r="N41" i="135" s="1"/>
  <c r="N43" i="135" s="1"/>
  <c r="N76" i="136"/>
  <c r="N41" i="136" s="1"/>
  <c r="N43" i="136" s="1"/>
  <c r="N76" i="137"/>
  <c r="N41" i="137" s="1"/>
  <c r="N76" i="146"/>
  <c r="N41" i="146" s="1"/>
  <c r="N43" i="146" s="1"/>
  <c r="N76" i="144"/>
  <c r="N41" i="144" s="1"/>
  <c r="N77" i="295"/>
  <c r="N41" i="295" s="1"/>
  <c r="N43" i="295" s="1"/>
  <c r="N75" i="325"/>
  <c r="N41" i="325" s="1"/>
  <c r="N43" i="325" s="1"/>
  <c r="N77" i="329"/>
  <c r="N41" i="329" s="1"/>
  <c r="N43" i="329" s="1"/>
  <c r="N76" i="24"/>
  <c r="N42" i="24" s="1"/>
  <c r="N43" i="24" s="1"/>
  <c r="N76" i="25"/>
  <c r="N42" i="25" s="1"/>
  <c r="N76" i="61"/>
  <c r="N42" i="61" s="1"/>
  <c r="N43" i="61" s="1"/>
  <c r="N76" i="64"/>
  <c r="N41" i="64" s="1"/>
  <c r="N43" i="64" s="1"/>
  <c r="N78" i="64" s="1"/>
  <c r="L83" i="64" s="1"/>
  <c r="N76" i="81"/>
  <c r="N41" i="81" s="1"/>
  <c r="N76" i="83"/>
  <c r="N41" i="83" s="1"/>
  <c r="N43" i="83" s="1"/>
  <c r="N76" i="85"/>
  <c r="N41" i="85" s="1"/>
  <c r="N43" i="85" s="1"/>
  <c r="N76" i="87"/>
  <c r="N41" i="87" s="1"/>
  <c r="N76" i="89"/>
  <c r="N41" i="89" s="1"/>
  <c r="N76" i="91"/>
  <c r="N41" i="91" s="1"/>
  <c r="N43" i="91" s="1"/>
  <c r="N76" i="100"/>
  <c r="N41" i="100" s="1"/>
  <c r="N43" i="100" s="1"/>
  <c r="N76" i="106"/>
  <c r="N41" i="106" s="1"/>
  <c r="N43" i="106" s="1"/>
  <c r="N77" i="254"/>
  <c r="N41" i="254" s="1"/>
  <c r="N91" i="260"/>
  <c r="N47" i="260" s="1"/>
  <c r="N49" i="260" s="1"/>
  <c r="N81" i="266"/>
  <c r="N41" i="266" s="1"/>
  <c r="N78" i="272"/>
  <c r="N41" i="272" s="1"/>
  <c r="N43" i="272" s="1"/>
  <c r="N81" i="280"/>
  <c r="N44" i="280" s="1"/>
  <c r="N46" i="280" s="1"/>
  <c r="N75" i="290"/>
  <c r="N41" i="290" s="1"/>
  <c r="N43" i="290" s="1"/>
  <c r="N77" i="294"/>
  <c r="N41" i="294" s="1"/>
  <c r="N43" i="294" s="1"/>
  <c r="N75" i="299"/>
  <c r="N41" i="299" s="1"/>
  <c r="N43" i="299" s="1"/>
  <c r="N53" i="325"/>
  <c r="N77" i="321"/>
  <c r="N79" i="321" s="1"/>
  <c r="L85" i="321" s="1"/>
  <c r="N77" i="342"/>
  <c r="N41" i="342" s="1"/>
  <c r="N43" i="342" s="1"/>
  <c r="N77" i="347"/>
  <c r="N41" i="347" s="1"/>
  <c r="N43" i="347" s="1"/>
  <c r="N77" i="364"/>
  <c r="N41" i="364" s="1"/>
  <c r="N43" i="31"/>
  <c r="N76" i="63"/>
  <c r="N41" i="63" s="1"/>
  <c r="N43" i="63" s="1"/>
  <c r="N78" i="63" s="1"/>
  <c r="L83" i="63" s="1"/>
  <c r="N76" i="95"/>
  <c r="N41" i="95" s="1"/>
  <c r="N43" i="95" s="1"/>
  <c r="N76" i="97"/>
  <c r="N41" i="97" s="1"/>
  <c r="N43" i="97" s="1"/>
  <c r="N76" i="99"/>
  <c r="N41" i="99" s="1"/>
  <c r="N43" i="99" s="1"/>
  <c r="N76" i="103"/>
  <c r="N41" i="103" s="1"/>
  <c r="N81" i="154"/>
  <c r="N47" i="154" s="1"/>
  <c r="N49" i="154" s="1"/>
  <c r="N73" i="229"/>
  <c r="N40" i="229" s="1"/>
  <c r="N42" i="229" s="1"/>
  <c r="N77" i="258"/>
  <c r="N41" i="258" s="1"/>
  <c r="N43" i="258" s="1"/>
  <c r="N77" i="262"/>
  <c r="N41" i="262" s="1"/>
  <c r="N43" i="262" s="1"/>
  <c r="N78" i="270"/>
  <c r="N41" i="270" s="1"/>
  <c r="N43" i="270" s="1"/>
  <c r="N78" i="271"/>
  <c r="N41" i="271" s="1"/>
  <c r="N43" i="271" s="1"/>
  <c r="N75" i="286"/>
  <c r="N41" i="286" s="1"/>
  <c r="N43" i="286" s="1"/>
  <c r="N75" i="291"/>
  <c r="N41" i="291" s="1"/>
  <c r="N43" i="291" s="1"/>
  <c r="N77" i="334"/>
  <c r="N41" i="334" s="1"/>
  <c r="N43" i="334" s="1"/>
  <c r="N77" i="348"/>
  <c r="N41" i="348" s="1"/>
  <c r="N43" i="348" s="1"/>
  <c r="N77" i="354"/>
  <c r="N41" i="354" s="1"/>
  <c r="N43" i="354" s="1"/>
  <c r="N77" i="363"/>
  <c r="N41" i="363" s="1"/>
  <c r="N43" i="363" s="1"/>
  <c r="N77" i="365"/>
  <c r="N41" i="365" s="1"/>
  <c r="N43" i="365" s="1"/>
  <c r="N79" i="50"/>
  <c r="N42" i="50" s="1"/>
  <c r="N43" i="50" s="1"/>
  <c r="N76" i="67"/>
  <c r="N41" i="67" s="1"/>
  <c r="N43" i="67" s="1"/>
  <c r="N78" i="67" s="1"/>
  <c r="N76" i="68"/>
  <c r="N41" i="68" s="1"/>
  <c r="N43" i="68" s="1"/>
  <c r="N75" i="75"/>
  <c r="N41" i="75" s="1"/>
  <c r="N76" i="80"/>
  <c r="N41" i="80" s="1"/>
  <c r="N43" i="80" s="1"/>
  <c r="N76" i="82"/>
  <c r="N41" i="82" s="1"/>
  <c r="N76" i="84"/>
  <c r="N41" i="84" s="1"/>
  <c r="N76" i="86"/>
  <c r="N41" i="86" s="1"/>
  <c r="N76" i="88"/>
  <c r="N41" i="88" s="1"/>
  <c r="N43" i="88" s="1"/>
  <c r="N76" i="90"/>
  <c r="N41" i="90" s="1"/>
  <c r="N43" i="90" s="1"/>
  <c r="N76" i="94"/>
  <c r="N41" i="94" s="1"/>
  <c r="N76" i="102"/>
  <c r="N41" i="102" s="1"/>
  <c r="N43" i="102" s="1"/>
  <c r="N76" i="105"/>
  <c r="N41" i="105" s="1"/>
  <c r="N43" i="105" s="1"/>
  <c r="N76" i="108"/>
  <c r="N41" i="108" s="1"/>
  <c r="N80" i="164"/>
  <c r="N46" i="164" s="1"/>
  <c r="N48" i="164" s="1"/>
  <c r="N83" i="165"/>
  <c r="N49" i="165" s="1"/>
  <c r="N51" i="165" s="1"/>
  <c r="N81" i="170"/>
  <c r="N47" i="170" s="1"/>
  <c r="N49" i="170" s="1"/>
  <c r="N81" i="176"/>
  <c r="N47" i="176" s="1"/>
  <c r="N49" i="176" s="1"/>
  <c r="N81" i="171"/>
  <c r="N47" i="171" s="1"/>
  <c r="N81" i="178"/>
  <c r="N47" i="178" s="1"/>
  <c r="N49" i="178" s="1"/>
  <c r="N80" i="179"/>
  <c r="N46" i="179" s="1"/>
  <c r="N48" i="179" s="1"/>
  <c r="N80" i="180"/>
  <c r="N46" i="180" s="1"/>
  <c r="N48" i="180" s="1"/>
  <c r="N80" i="177"/>
  <c r="N46" i="177" s="1"/>
  <c r="N48" i="177" s="1"/>
  <c r="N80" i="181"/>
  <c r="N46" i="181" s="1"/>
  <c r="N48" i="181" s="1"/>
  <c r="N80" i="183"/>
  <c r="N46" i="183" s="1"/>
  <c r="N80" i="184"/>
  <c r="N46" i="184" s="1"/>
  <c r="N48" i="184" s="1"/>
  <c r="N81" i="185"/>
  <c r="N47" i="185" s="1"/>
  <c r="N81" i="186"/>
  <c r="N47" i="186" s="1"/>
  <c r="N80" i="188"/>
  <c r="N46" i="188" s="1"/>
  <c r="N48" i="188" s="1"/>
  <c r="N81" i="187"/>
  <c r="N47" i="187" s="1"/>
  <c r="N76" i="231"/>
  <c r="N40" i="231" s="1"/>
  <c r="N77" i="233"/>
  <c r="N41" i="233" s="1"/>
  <c r="N76" i="243"/>
  <c r="N40" i="243" s="1"/>
  <c r="N77" i="259"/>
  <c r="N41" i="259" s="1"/>
  <c r="N43" i="259" s="1"/>
  <c r="N81" i="267"/>
  <c r="N41" i="267" s="1"/>
  <c r="N43" i="267" s="1"/>
  <c r="N83" i="279"/>
  <c r="N46" i="279" s="1"/>
  <c r="N48" i="279" s="1"/>
  <c r="N75" i="283"/>
  <c r="N41" i="283" s="1"/>
  <c r="N75" i="292"/>
  <c r="N41" i="292" s="1"/>
  <c r="N43" i="292" s="1"/>
  <c r="N75" i="302"/>
  <c r="N41" i="302" s="1"/>
  <c r="N43" i="302" s="1"/>
  <c r="N76" i="56"/>
  <c r="N42" i="56" s="1"/>
  <c r="N43" i="56" s="1"/>
  <c r="N43" i="306"/>
  <c r="N76" i="19"/>
  <c r="N42" i="19" s="1"/>
  <c r="N43" i="22"/>
  <c r="N43" i="29"/>
  <c r="N43" i="236"/>
  <c r="N43" i="238"/>
  <c r="N43" i="27"/>
  <c r="N43" i="30"/>
  <c r="N43" i="235"/>
  <c r="L84" i="11"/>
  <c r="L57" i="227"/>
  <c r="N57" i="227" s="1"/>
  <c r="N62" i="227" s="1"/>
  <c r="L61" i="150"/>
  <c r="L64" i="188"/>
  <c r="N64" i="188" s="1"/>
  <c r="L58" i="75"/>
  <c r="N58" i="75" s="1"/>
  <c r="N64" i="75" s="1"/>
  <c r="L65" i="155"/>
  <c r="N65" i="155" s="1"/>
  <c r="L65" i="186"/>
  <c r="L65" i="187"/>
  <c r="N65" i="187" s="1"/>
  <c r="L65" i="154"/>
  <c r="L65" i="170"/>
  <c r="N65" i="170" s="1"/>
  <c r="L64" i="160"/>
  <c r="N64" i="160" s="1"/>
  <c r="L65" i="182"/>
  <c r="N65" i="182" s="1"/>
  <c r="L58" i="305"/>
  <c r="N58" i="305" s="1"/>
  <c r="N64" i="305" s="1"/>
  <c r="N77"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75" i="301"/>
  <c r="N41" i="301" s="1"/>
  <c r="N43" i="301" s="1"/>
  <c r="N83" i="207"/>
  <c r="N46" i="207" s="1"/>
  <c r="N48"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I71" i="250"/>
  <c r="I72" i="250"/>
  <c r="I71" i="258"/>
  <c r="I72" i="258"/>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3" i="139"/>
  <c r="N76" i="18"/>
  <c r="N42" i="18" s="1"/>
  <c r="N43" i="18" s="1"/>
  <c r="N78" i="18" s="1"/>
  <c r="L84" i="18" s="1"/>
  <c r="N43" i="25"/>
  <c r="N43" i="23"/>
  <c r="I70" i="21"/>
  <c r="I71" i="21"/>
  <c r="I70" i="25"/>
  <c r="I71" i="25"/>
  <c r="N43" i="26"/>
  <c r="I70" i="41"/>
  <c r="I70" i="43"/>
  <c r="N43" i="47"/>
  <c r="N78" i="47" s="1"/>
  <c r="L84" i="47" s="1"/>
  <c r="I70" i="47"/>
  <c r="I70" i="52"/>
  <c r="I70" i="64"/>
  <c r="I71" i="64"/>
  <c r="I70" i="65"/>
  <c r="I71" i="65"/>
  <c r="I70" i="67"/>
  <c r="I71" i="67"/>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N43" i="86"/>
  <c r="I70" i="86"/>
  <c r="I71" i="86"/>
  <c r="I70" i="90"/>
  <c r="I71" i="90"/>
  <c r="N43" i="94"/>
  <c r="I70" i="96"/>
  <c r="I71" i="96"/>
  <c r="I70" i="106"/>
  <c r="I71" i="106"/>
  <c r="I70" i="107"/>
  <c r="I71" i="107"/>
  <c r="I70" i="108"/>
  <c r="I71" i="108"/>
  <c r="I69" i="149"/>
  <c r="I70" i="149"/>
  <c r="I70" i="148"/>
  <c r="I71" i="148"/>
  <c r="I69" i="145"/>
  <c r="I70" i="145"/>
  <c r="I69" i="144"/>
  <c r="I70" i="144"/>
  <c r="N61" i="150"/>
  <c r="N65" i="154"/>
  <c r="I75" i="154"/>
  <c r="I76" i="154"/>
  <c r="I77" i="154"/>
  <c r="N77" i="157"/>
  <c r="N81" i="157" s="1"/>
  <c r="N47" i="157" s="1"/>
  <c r="N49" i="157" s="1"/>
  <c r="I77" i="157"/>
  <c r="N49" i="171"/>
  <c r="N75" i="182"/>
  <c r="I75" i="182"/>
  <c r="N76" i="182"/>
  <c r="I76" i="182"/>
  <c r="N77" i="182"/>
  <c r="I77" i="182"/>
  <c r="I74" i="164"/>
  <c r="I75" i="164"/>
  <c r="I76" i="164"/>
  <c r="I75" i="170"/>
  <c r="I76" i="170"/>
  <c r="I77" i="170"/>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2" i="252"/>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I69" i="293"/>
  <c r="I70" i="293"/>
  <c r="I69" i="297"/>
  <c r="I70" i="297"/>
  <c r="I69" i="299"/>
  <c r="I70" i="299"/>
  <c r="I69" i="301"/>
  <c r="I70" i="301"/>
  <c r="N53" i="302"/>
  <c r="I69" i="302"/>
  <c r="I70" i="302"/>
  <c r="I69" i="303"/>
  <c r="I69" i="305"/>
  <c r="I71" i="312"/>
  <c r="I72" i="312"/>
  <c r="I71" i="321"/>
  <c r="I72" i="321"/>
  <c r="I71" i="323"/>
  <c r="I72" i="323"/>
  <c r="I69" i="325"/>
  <c r="I70" i="325"/>
  <c r="I71" i="327"/>
  <c r="I71" i="329"/>
  <c r="I72" i="329"/>
  <c r="I71" i="332"/>
  <c r="I72" i="332"/>
  <c r="N43" i="364"/>
  <c r="I71" i="348"/>
  <c r="I72" i="348"/>
  <c r="I71" i="354"/>
  <c r="I72" i="354"/>
  <c r="I71" i="362"/>
  <c r="I72" i="362"/>
  <c r="I71" i="363"/>
  <c r="I72" i="363"/>
  <c r="I71" i="364"/>
  <c r="I72" i="364"/>
  <c r="I71" i="365"/>
  <c r="I72" i="365"/>
  <c r="N43" i="9"/>
  <c r="N43" i="16"/>
  <c r="N78" i="16" s="1"/>
  <c r="L84" i="16" s="1"/>
  <c r="N43" i="41"/>
  <c r="N43" i="42"/>
  <c r="N43" i="43"/>
  <c r="N43" i="44"/>
  <c r="N43" i="75"/>
  <c r="N43" i="82"/>
  <c r="N43" i="84"/>
  <c r="N43" i="98"/>
  <c r="N43" i="101"/>
  <c r="N43" i="103"/>
  <c r="N43" i="107"/>
  <c r="N43" i="108"/>
  <c r="N43" i="144"/>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3"/>
  <c r="N75" i="158"/>
  <c r="I75" i="158"/>
  <c r="N76" i="158"/>
  <c r="I76" i="158"/>
  <c r="N77" i="158"/>
  <c r="I77" i="158"/>
  <c r="N75" i="168"/>
  <c r="I75" i="168"/>
  <c r="N76" i="168"/>
  <c r="I76" i="168"/>
  <c r="N77" i="168"/>
  <c r="I77" i="168"/>
  <c r="N48" i="183"/>
  <c r="N49" i="186"/>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1" i="239"/>
  <c r="N43" i="254"/>
  <c r="N65" i="186"/>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5"/>
  <c r="N43" i="266"/>
  <c r="N81" i="268"/>
  <c r="N41" i="268" s="1"/>
  <c r="N43" i="268" s="1"/>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53" i="133"/>
  <c r="N53" i="135"/>
  <c r="N53" i="209"/>
  <c r="N50" i="228"/>
  <c r="N58" i="248"/>
  <c r="N55" i="254"/>
  <c r="N56" i="271"/>
  <c r="N56" i="273"/>
  <c r="N81" i="249"/>
  <c r="N43" i="249" s="1"/>
  <c r="N45" i="249" s="1"/>
  <c r="N64" i="249"/>
  <c r="N65" i="249"/>
  <c r="I73" i="249"/>
  <c r="I74"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55" i="353"/>
  <c r="N55" i="355"/>
  <c r="N55" i="356"/>
  <c r="N79" i="356" s="1"/>
  <c r="L84" i="356" s="1"/>
  <c r="N55" i="357"/>
  <c r="N55" i="366"/>
  <c r="N55" i="228"/>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L85" i="121" s="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N78" i="39" l="1"/>
  <c r="L85" i="39" s="1"/>
  <c r="L84" i="208"/>
  <c r="L86" i="253"/>
  <c r="L84" i="253"/>
  <c r="N43" i="137"/>
  <c r="N79" i="354"/>
  <c r="L86" i="354" s="1"/>
  <c r="N79" i="347"/>
  <c r="L84" i="347" s="1"/>
  <c r="N79" i="364"/>
  <c r="L85" i="364" s="1"/>
  <c r="N79" i="348"/>
  <c r="L85" i="348" s="1"/>
  <c r="L85" i="51"/>
  <c r="N80" i="275"/>
  <c r="L87" i="275" s="1"/>
  <c r="L83" i="51"/>
  <c r="N86" i="51" s="1"/>
  <c r="N88" i="51" s="1"/>
  <c r="D43" i="5" s="1"/>
  <c r="N78" i="42"/>
  <c r="L85" i="42" s="1"/>
  <c r="L86" i="356"/>
  <c r="L82" i="289"/>
  <c r="N78" i="37"/>
  <c r="L85" i="37" s="1"/>
  <c r="N81" i="50"/>
  <c r="L87" i="50" s="1"/>
  <c r="N78" i="31"/>
  <c r="L83" i="31" s="1"/>
  <c r="L83" i="7"/>
  <c r="L83" i="47"/>
  <c r="N78" i="21"/>
  <c r="L84" i="74"/>
  <c r="L83" i="74"/>
  <c r="L82" i="74"/>
  <c r="N81" i="248"/>
  <c r="N43" i="248" s="1"/>
  <c r="N45" i="248" s="1"/>
  <c r="N83" i="248" s="1"/>
  <c r="L88" i="248" s="1"/>
  <c r="N78" i="25"/>
  <c r="L85" i="25" s="1"/>
  <c r="L84" i="67"/>
  <c r="L85" i="67"/>
  <c r="L83" i="67"/>
  <c r="L85" i="65"/>
  <c r="L83" i="65"/>
  <c r="L84" i="65"/>
  <c r="N93" i="260"/>
  <c r="L100" i="260" s="1"/>
  <c r="N78" i="43"/>
  <c r="L85" i="43" s="1"/>
  <c r="N79" i="333"/>
  <c r="L84" i="333" s="1"/>
  <c r="N79" i="306"/>
  <c r="L86" i="306" s="1"/>
  <c r="L83" i="289"/>
  <c r="L84" i="63"/>
  <c r="L84" i="78"/>
  <c r="L86" i="323"/>
  <c r="L84" i="226"/>
  <c r="L86" i="275"/>
  <c r="L83" i="78"/>
  <c r="L85" i="46"/>
  <c r="L83" i="46"/>
  <c r="N78" i="38"/>
  <c r="L85" i="38" s="1"/>
  <c r="L85" i="63"/>
  <c r="L82" i="72"/>
  <c r="N79" i="363"/>
  <c r="L86" i="363" s="1"/>
  <c r="L86" i="340"/>
  <c r="L86" i="327"/>
  <c r="L84" i="303"/>
  <c r="L85" i="275"/>
  <c r="N77" i="75"/>
  <c r="L84" i="75" s="1"/>
  <c r="N79" i="296"/>
  <c r="L84" i="340"/>
  <c r="L86" i="339"/>
  <c r="L84" i="327"/>
  <c r="L82" i="303"/>
  <c r="L84" i="123"/>
  <c r="N79" i="365"/>
  <c r="L85" i="365" s="1"/>
  <c r="L89" i="218"/>
  <c r="L85" i="356"/>
  <c r="N87" i="356" s="1"/>
  <c r="N89" i="356" s="1"/>
  <c r="D308" i="5" s="1"/>
  <c r="L85" i="226"/>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N78" i="98" s="1"/>
  <c r="L83"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L59" i="99"/>
  <c r="N59" i="99" s="1"/>
  <c r="N65" i="99" s="1"/>
  <c r="N78" i="99" s="1"/>
  <c r="L85" i="99" s="1"/>
  <c r="L59" i="95"/>
  <c r="N59" i="95" s="1"/>
  <c r="N65" i="95" s="1"/>
  <c r="L59" i="94"/>
  <c r="N59" i="94" s="1"/>
  <c r="N65" i="94" s="1"/>
  <c r="L59" i="92"/>
  <c r="N59" i="92" s="1"/>
  <c r="N65" i="92" s="1"/>
  <c r="N78" i="92" s="1"/>
  <c r="L83"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N70"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87" i="232" s="1"/>
  <c r="L60" i="251"/>
  <c r="N60" i="251" s="1"/>
  <c r="N66" i="251" s="1"/>
  <c r="N79" i="251" s="1"/>
  <c r="L85" i="251" s="1"/>
  <c r="L64" i="245"/>
  <c r="N64" i="245" s="1"/>
  <c r="N70" i="245" s="1"/>
  <c r="L60" i="233"/>
  <c r="N60" i="233" s="1"/>
  <c r="N66" i="233" s="1"/>
  <c r="L59" i="231"/>
  <c r="N59" i="231" s="1"/>
  <c r="N65" i="231" s="1"/>
  <c r="L56" i="229"/>
  <c r="N56" i="229" s="1"/>
  <c r="N62" i="229" s="1"/>
  <c r="N75" i="229" s="1"/>
  <c r="L80" i="229" s="1"/>
  <c r="L63" i="217"/>
  <c r="N63" i="217" s="1"/>
  <c r="N69" i="217" s="1"/>
  <c r="N82" i="217" s="1"/>
  <c r="L89" i="217" s="1"/>
  <c r="L64" i="177"/>
  <c r="N64" i="177" s="1"/>
  <c r="N69" i="177" s="1"/>
  <c r="N82" i="177" s="1"/>
  <c r="L89" i="177" s="1"/>
  <c r="L64" i="180"/>
  <c r="N64" i="180" s="1"/>
  <c r="N69" i="180" s="1"/>
  <c r="N82" i="180" s="1"/>
  <c r="L65" i="171"/>
  <c r="N65" i="171" s="1"/>
  <c r="L65" i="176"/>
  <c r="N65" i="176" s="1"/>
  <c r="L59" i="30"/>
  <c r="N59" i="30" s="1"/>
  <c r="N65" i="30" s="1"/>
  <c r="N78" i="30" s="1"/>
  <c r="L85" i="30" s="1"/>
  <c r="L59" i="29"/>
  <c r="N59" i="29" s="1"/>
  <c r="N65" i="29" s="1"/>
  <c r="N78" i="29" s="1"/>
  <c r="L84" i="29" s="1"/>
  <c r="L58" i="144"/>
  <c r="N58" i="144" s="1"/>
  <c r="N64" i="144" s="1"/>
  <c r="N78" i="144" s="1"/>
  <c r="L85"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N79" i="258" s="1"/>
  <c r="L8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N72" i="165" s="1"/>
  <c r="N85" i="165" s="1"/>
  <c r="L91" i="165" s="1"/>
  <c r="L58" i="143"/>
  <c r="N58" i="143" s="1"/>
  <c r="N64" i="143" s="1"/>
  <c r="L58" i="147"/>
  <c r="N58" i="147" s="1"/>
  <c r="N64" i="147" s="1"/>
  <c r="N78" i="147" s="1"/>
  <c r="L83" i="147" s="1"/>
  <c r="L59" i="90"/>
  <c r="N59" i="90" s="1"/>
  <c r="N6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8" i="219"/>
  <c r="L89" i="219"/>
  <c r="L87" i="219"/>
  <c r="L83" i="21"/>
  <c r="L85" i="21"/>
  <c r="L84" i="21"/>
  <c r="L85" i="7"/>
  <c r="N86" i="7" s="1"/>
  <c r="N88" i="7" s="1"/>
  <c r="D3" i="5" s="1"/>
  <c r="L84" i="46"/>
  <c r="L84" i="339"/>
  <c r="N83" i="282"/>
  <c r="L89" i="282" s="1"/>
  <c r="N79" i="256"/>
  <c r="L84" i="256" s="1"/>
  <c r="N78" i="35"/>
  <c r="N77" i="284"/>
  <c r="L84" i="284" s="1"/>
  <c r="L88" i="218"/>
  <c r="N90" i="218" s="1"/>
  <c r="N92" i="218" s="1"/>
  <c r="D180" i="5" s="1"/>
  <c r="L85" i="253"/>
  <c r="N78" i="100"/>
  <c r="L85" i="100" s="1"/>
  <c r="N78" i="33"/>
  <c r="L83" i="33" s="1"/>
  <c r="L84" i="64"/>
  <c r="N78" i="53"/>
  <c r="L85" i="53" s="1"/>
  <c r="L86" i="328"/>
  <c r="N80" i="272"/>
  <c r="L85" i="272" s="1"/>
  <c r="L85" i="32"/>
  <c r="L84" i="32"/>
  <c r="N74" i="227"/>
  <c r="L79" i="227" s="1"/>
  <c r="N69" i="188"/>
  <c r="N82" i="188" s="1"/>
  <c r="L87" i="188" s="1"/>
  <c r="N79" i="233"/>
  <c r="L84" i="233" s="1"/>
  <c r="N69" i="160"/>
  <c r="N82" i="160" s="1"/>
  <c r="N79" i="261"/>
  <c r="L84" i="261" s="1"/>
  <c r="L82" i="305"/>
  <c r="L83" i="305"/>
  <c r="L87" i="281"/>
  <c r="N78" i="243"/>
  <c r="L83" i="243" s="1"/>
  <c r="N78" i="94"/>
  <c r="L85" i="94" s="1"/>
  <c r="L83" i="39"/>
  <c r="L85" i="128"/>
  <c r="L84" i="306"/>
  <c r="N78" i="231"/>
  <c r="L84" i="231" s="1"/>
  <c r="L84" i="39"/>
  <c r="N79" i="332"/>
  <c r="L85" i="332" s="1"/>
  <c r="N78" i="9"/>
  <c r="L84" i="9" s="1"/>
  <c r="N80" i="273"/>
  <c r="L86" i="273" s="1"/>
  <c r="N78" i="19"/>
  <c r="L85" i="19" s="1"/>
  <c r="N79" i="334"/>
  <c r="L84" i="334" s="1"/>
  <c r="L83" i="132"/>
  <c r="L85" i="132"/>
  <c r="L84" i="127"/>
  <c r="L82" i="127"/>
  <c r="L83" i="22"/>
  <c r="L85" i="22"/>
  <c r="L84" i="22"/>
  <c r="L83" i="130"/>
  <c r="L85" i="130"/>
  <c r="L85" i="58"/>
  <c r="L84" i="58"/>
  <c r="L84" i="34"/>
  <c r="L85" i="47"/>
  <c r="N86" i="47" s="1"/>
  <c r="N88" i="47" s="1"/>
  <c r="D39" i="5" s="1"/>
  <c r="L83" i="72"/>
  <c r="L86" i="360"/>
  <c r="L85" i="131"/>
  <c r="N78" i="79"/>
  <c r="L83" i="79" s="1"/>
  <c r="N78" i="68"/>
  <c r="L84" i="130"/>
  <c r="L85" i="208"/>
  <c r="N86" i="208" s="1"/>
  <c r="N88" i="208" s="1"/>
  <c r="D119" i="5" s="1"/>
  <c r="N79" i="342"/>
  <c r="L85" i="342" s="1"/>
  <c r="N78" i="40"/>
  <c r="L84" i="40" s="1"/>
  <c r="N77" i="309"/>
  <c r="L84" i="309" s="1"/>
  <c r="L87" i="277"/>
  <c r="L86" i="277"/>
  <c r="L85" i="250"/>
  <c r="L84" i="250"/>
  <c r="N78" i="95"/>
  <c r="N69" i="181"/>
  <c r="N82" i="181" s="1"/>
  <c r="L89" i="181" s="1"/>
  <c r="N78" i="96"/>
  <c r="L85" i="96" s="1"/>
  <c r="N78" i="85"/>
  <c r="L83" i="85" s="1"/>
  <c r="N78" i="45"/>
  <c r="L85" i="45" s="1"/>
  <c r="N78" i="36"/>
  <c r="N80" i="274"/>
  <c r="L86" i="274" s="1"/>
  <c r="N79" i="259"/>
  <c r="L84" i="259" s="1"/>
  <c r="N78" i="143"/>
  <c r="L84" i="143" s="1"/>
  <c r="N78" i="90"/>
  <c r="L85" i="90" s="1"/>
  <c r="N77" i="283"/>
  <c r="N85" i="279"/>
  <c r="N81" i="244"/>
  <c r="L88" i="244" s="1"/>
  <c r="N79" i="346"/>
  <c r="L86" i="346" s="1"/>
  <c r="N78" i="17"/>
  <c r="N78" i="23"/>
  <c r="L85" i="367"/>
  <c r="L83" i="367"/>
  <c r="L84" i="367"/>
  <c r="N78" i="20"/>
  <c r="L83" i="20" s="1"/>
  <c r="L84" i="42"/>
  <c r="L84" i="305"/>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3" i="42"/>
  <c r="L84" i="57"/>
  <c r="L85" i="371"/>
  <c r="L86" i="343"/>
  <c r="L86" i="321"/>
  <c r="L85" i="328"/>
  <c r="L84" i="323"/>
  <c r="L86" i="250"/>
  <c r="L85" i="224"/>
  <c r="L84" i="132"/>
  <c r="L83" i="131"/>
  <c r="L83" i="127"/>
  <c r="N85" i="245"/>
  <c r="L91" i="245" s="1"/>
  <c r="L83" i="129"/>
  <c r="L84" i="129"/>
  <c r="L85" i="129"/>
  <c r="L84" i="52"/>
  <c r="L85" i="52"/>
  <c r="L83" i="52"/>
  <c r="L85" i="306"/>
  <c r="N79" i="337"/>
  <c r="N83" i="280"/>
  <c r="N78" i="44"/>
  <c r="N86" i="11"/>
  <c r="N88" i="11" s="1"/>
  <c r="D319" i="5" s="1"/>
  <c r="L85" i="14"/>
  <c r="L85" i="16"/>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6" i="347" l="1"/>
  <c r="N86" i="123"/>
  <c r="N88" i="123" s="1"/>
  <c r="D114" i="5" s="1"/>
  <c r="N87" i="253"/>
  <c r="N89" i="253" s="1"/>
  <c r="D213" i="5" s="1"/>
  <c r="L85" i="105"/>
  <c r="N70" i="176"/>
  <c r="N83" i="176" s="1"/>
  <c r="L88" i="176" s="1"/>
  <c r="N69" i="183"/>
  <c r="N82" i="183" s="1"/>
  <c r="L88" i="183" s="1"/>
  <c r="N69" i="184"/>
  <c r="N82" i="184" s="1"/>
  <c r="L88" i="184" s="1"/>
  <c r="N70" i="266"/>
  <c r="N83" i="266" s="1"/>
  <c r="L89" i="266" s="1"/>
  <c r="L85" i="347"/>
  <c r="N87" i="347" s="1"/>
  <c r="N89" i="347" s="1"/>
  <c r="D300" i="5" s="1"/>
  <c r="L84" i="24"/>
  <c r="L84" i="364"/>
  <c r="N78" i="137"/>
  <c r="L83" i="137" s="1"/>
  <c r="L86" i="364"/>
  <c r="L84" i="25"/>
  <c r="L83" i="25"/>
  <c r="N85" i="289"/>
  <c r="N87" i="289" s="1"/>
  <c r="D245" i="5" s="1"/>
  <c r="N86" i="67"/>
  <c r="N88" i="67" s="1"/>
  <c r="D58" i="5" s="1"/>
  <c r="L91" i="221"/>
  <c r="L85" i="31"/>
  <c r="L84" i="348"/>
  <c r="L84" i="37"/>
  <c r="L86" i="348"/>
  <c r="L84" i="31"/>
  <c r="L84" i="332"/>
  <c r="N86" i="21"/>
  <c r="N88" i="21" s="1"/>
  <c r="D13" i="5" s="1"/>
  <c r="L99" i="260"/>
  <c r="N85" i="72"/>
  <c r="N87" i="72" s="1"/>
  <c r="D63" i="5" s="1"/>
  <c r="L88" i="50"/>
  <c r="L83" i="37"/>
  <c r="N86" i="37" s="1"/>
  <c r="N88" i="37" s="1"/>
  <c r="D28" i="5" s="1"/>
  <c r="L86" i="50"/>
  <c r="N86" i="121"/>
  <c r="N88" i="121" s="1"/>
  <c r="D111" i="5" s="1"/>
  <c r="L84" i="38"/>
  <c r="N86" i="131"/>
  <c r="N88" i="131" s="1"/>
  <c r="D122" i="5" s="1"/>
  <c r="L83" i="75"/>
  <c r="L82" i="75"/>
  <c r="N86" i="65"/>
  <c r="N88" i="65" s="1"/>
  <c r="D56" i="5" s="1"/>
  <c r="N70" i="168"/>
  <c r="N83" i="168" s="1"/>
  <c r="L90" i="168" s="1"/>
  <c r="N70" i="178"/>
  <c r="N83" i="178" s="1"/>
  <c r="L90" i="178" s="1"/>
  <c r="N87" i="323"/>
  <c r="N89" i="323" s="1"/>
  <c r="D279" i="5" s="1"/>
  <c r="N86" i="63"/>
  <c r="N88" i="63" s="1"/>
  <c r="D54" i="5" s="1"/>
  <c r="N85" i="74"/>
  <c r="N87" i="74" s="1"/>
  <c r="D65" i="5" s="1"/>
  <c r="L82" i="284"/>
  <c r="L83" i="302"/>
  <c r="L83" i="102"/>
  <c r="L84" i="102"/>
  <c r="L90" i="282"/>
  <c r="N87" i="327"/>
  <c r="N89" i="327" s="1"/>
  <c r="D281" i="5" s="1"/>
  <c r="N87" i="340"/>
  <c r="N89" i="340" s="1"/>
  <c r="D294" i="5" s="1"/>
  <c r="L86" i="256"/>
  <c r="L83" i="38"/>
  <c r="L85" i="69"/>
  <c r="L98" i="260"/>
  <c r="N101" i="260" s="1"/>
  <c r="N103" i="260" s="1"/>
  <c r="D219" i="5" s="1"/>
  <c r="L83" i="105"/>
  <c r="N86" i="105" s="1"/>
  <c r="N88" i="105" s="1"/>
  <c r="D95" i="5" s="1"/>
  <c r="L86" i="254"/>
  <c r="N85" i="303"/>
  <c r="N87" i="303" s="1"/>
  <c r="D259" i="5" s="1"/>
  <c r="L85" i="92"/>
  <c r="L85" i="254"/>
  <c r="L84" i="26"/>
  <c r="L84" i="92"/>
  <c r="N86" i="64"/>
  <c r="N88" i="64" s="1"/>
  <c r="D55" i="5" s="1"/>
  <c r="N87" i="328"/>
  <c r="N89" i="328" s="1"/>
  <c r="D282" i="5" s="1"/>
  <c r="L85" i="333"/>
  <c r="N87" i="371"/>
  <c r="N89" i="371" s="1"/>
  <c r="D293" i="5" s="1"/>
  <c r="N88" i="275"/>
  <c r="N90" i="275" s="1"/>
  <c r="D233" i="5" s="1"/>
  <c r="L86" i="333"/>
  <c r="N64" i="297"/>
  <c r="N77" i="297" s="1"/>
  <c r="L82" i="297" s="1"/>
  <c r="N69" i="164"/>
  <c r="N82" i="164" s="1"/>
  <c r="L87" i="164" s="1"/>
  <c r="L83" i="43"/>
  <c r="N85" i="78"/>
  <c r="N87" i="78" s="1"/>
  <c r="D69" i="5" s="1"/>
  <c r="L84" i="43"/>
  <c r="L82" i="286"/>
  <c r="N70" i="268"/>
  <c r="N83" i="268" s="1"/>
  <c r="L90" i="268" s="1"/>
  <c r="N77" i="285"/>
  <c r="L84" i="285" s="1"/>
  <c r="L85" i="27"/>
  <c r="N70" i="171"/>
  <c r="N83" i="171" s="1"/>
  <c r="L90" i="171" s="1"/>
  <c r="L84" i="30"/>
  <c r="N69" i="179"/>
  <c r="N82" i="179" s="1"/>
  <c r="L88" i="179" s="1"/>
  <c r="L84" i="342"/>
  <c r="L84" i="135"/>
  <c r="N79" i="239"/>
  <c r="L85" i="239" s="1"/>
  <c r="N82" i="174"/>
  <c r="L89" i="174" s="1"/>
  <c r="L85" i="232"/>
  <c r="L85" i="241"/>
  <c r="L83" i="284"/>
  <c r="N85" i="284" s="1"/>
  <c r="N87" i="284" s="1"/>
  <c r="D241" i="5" s="1"/>
  <c r="N70" i="157"/>
  <c r="N83" i="157" s="1"/>
  <c r="L90" i="157" s="1"/>
  <c r="N86" i="226"/>
  <c r="N88" i="226" s="1"/>
  <c r="D187" i="5" s="1"/>
  <c r="L84" i="19"/>
  <c r="L83" i="19"/>
  <c r="L85" i="336"/>
  <c r="L84" i="363"/>
  <c r="L84" i="147"/>
  <c r="L83" i="215"/>
  <c r="L84" i="346"/>
  <c r="N86" i="224"/>
  <c r="N88" i="224" s="1"/>
  <c r="D185" i="5" s="1"/>
  <c r="L85" i="41"/>
  <c r="N86" i="46"/>
  <c r="N88" i="46" s="1"/>
  <c r="D38" i="5" s="1"/>
  <c r="L84" i="100"/>
  <c r="N90" i="219"/>
  <c r="N92" i="219" s="1"/>
  <c r="D181" i="5" s="1"/>
  <c r="L86" i="241"/>
  <c r="L82" i="302"/>
  <c r="N85" i="302" s="1"/>
  <c r="N87" i="302" s="1"/>
  <c r="L86" i="332"/>
  <c r="N79" i="316"/>
  <c r="L84" i="316" s="1"/>
  <c r="N79" i="313"/>
  <c r="L84" i="313" s="1"/>
  <c r="N79" i="317"/>
  <c r="L85" i="317" s="1"/>
  <c r="L92" i="221"/>
  <c r="N87" i="321"/>
  <c r="N89" i="321" s="1"/>
  <c r="D277" i="5" s="1"/>
  <c r="L83" i="59"/>
  <c r="L83" i="26"/>
  <c r="N86" i="58"/>
  <c r="N88" i="58" s="1"/>
  <c r="D49" i="5" s="1"/>
  <c r="N86" i="130"/>
  <c r="N88" i="130" s="1"/>
  <c r="D121" i="5" s="1"/>
  <c r="L83" i="286"/>
  <c r="N85" i="286" s="1"/>
  <c r="N87" i="286" s="1"/>
  <c r="D243" i="5" s="1"/>
  <c r="N87" i="339"/>
  <c r="N89" i="339" s="1"/>
  <c r="D292" i="5" s="1"/>
  <c r="L83" i="142"/>
  <c r="L84" i="142"/>
  <c r="L85" i="142"/>
  <c r="L84" i="262"/>
  <c r="L85" i="262"/>
  <c r="L86" i="262"/>
  <c r="L83" i="24"/>
  <c r="L85" i="213"/>
  <c r="N79" i="314"/>
  <c r="L84" i="314" s="1"/>
  <c r="N79" i="318"/>
  <c r="L86" i="318" s="1"/>
  <c r="N79" i="311"/>
  <c r="L84" i="311" s="1"/>
  <c r="N79" i="315"/>
  <c r="L84" i="315" s="1"/>
  <c r="N79" i="319"/>
  <c r="L84" i="319" s="1"/>
  <c r="L84" i="298"/>
  <c r="L84" i="103"/>
  <c r="L85" i="240"/>
  <c r="L83" i="30"/>
  <c r="L84" i="27"/>
  <c r="N86" i="27" s="1"/>
  <c r="N88" i="27" s="1"/>
  <c r="D19" i="5" s="1"/>
  <c r="N66" i="294"/>
  <c r="N79" i="294" s="1"/>
  <c r="L86" i="294" s="1"/>
  <c r="L88" i="282"/>
  <c r="L85" i="363"/>
  <c r="N86" i="124"/>
  <c r="N88" i="124" s="1"/>
  <c r="D113" i="5" s="1"/>
  <c r="L86" i="232"/>
  <c r="L85" i="147"/>
  <c r="L85" i="138"/>
  <c r="L86" i="251"/>
  <c r="L85" i="215"/>
  <c r="L87" i="274"/>
  <c r="N87" i="343"/>
  <c r="N89" i="343" s="1"/>
  <c r="D296" i="5" s="1"/>
  <c r="L84" i="365"/>
  <c r="N86" i="132"/>
  <c r="N88" i="132" s="1"/>
  <c r="D123" i="5" s="1"/>
  <c r="L86" i="240"/>
  <c r="L86" i="365"/>
  <c r="L85" i="135"/>
  <c r="L82" i="298"/>
  <c r="L84" i="25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L85" i="149"/>
  <c r="L84" i="149"/>
  <c r="L83" i="149"/>
  <c r="L83" i="96"/>
  <c r="N86" i="128"/>
  <c r="N88" i="128" s="1"/>
  <c r="D120" i="5" s="1"/>
  <c r="L84" i="213"/>
  <c r="N78" i="60"/>
  <c r="L84" i="60" s="1"/>
  <c r="L85" i="256"/>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9" i="176"/>
  <c r="L84" i="295"/>
  <c r="L84" i="79"/>
  <c r="L83" i="91"/>
  <c r="L85" i="98"/>
  <c r="L85" i="134"/>
  <c r="L84" i="291"/>
  <c r="L83" i="61"/>
  <c r="L84" i="88"/>
  <c r="L80" i="227"/>
  <c r="N79" i="150"/>
  <c r="L84" i="150" s="1"/>
  <c r="L83" i="143"/>
  <c r="L84" i="136"/>
  <c r="L84" i="265"/>
  <c r="L90" i="176"/>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7"/>
  <c r="L83" i="301"/>
  <c r="L84" i="301"/>
  <c r="L85" i="9"/>
  <c r="L83" i="9"/>
  <c r="N85" i="127"/>
  <c r="N87" i="127" s="1"/>
  <c r="D117" i="5" s="1"/>
  <c r="L88" i="188"/>
  <c r="L89" i="188"/>
  <c r="L89" i="185"/>
  <c r="L87" i="183"/>
  <c r="L88" i="177"/>
  <c r="L87" i="177"/>
  <c r="L89" i="170"/>
  <c r="L88" i="170"/>
  <c r="L92" i="165"/>
  <c r="L85" i="23"/>
  <c r="L84" i="23"/>
  <c r="L83" i="23"/>
  <c r="L92" i="279"/>
  <c r="L90" i="279"/>
  <c r="L86" i="263"/>
  <c r="L84" i="263"/>
  <c r="L84" i="36"/>
  <c r="L85" i="36"/>
  <c r="L85" i="101"/>
  <c r="L84" i="101"/>
  <c r="L83" i="101"/>
  <c r="L83" i="68"/>
  <c r="L84" i="68"/>
  <c r="L85" i="68"/>
  <c r="L84" i="81"/>
  <c r="L84" i="89"/>
  <c r="L91" i="207"/>
  <c r="L83" i="134"/>
  <c r="L84" i="144"/>
  <c r="L83" i="82"/>
  <c r="L85" i="247"/>
  <c r="L84" i="61"/>
  <c r="L88" i="185"/>
  <c r="L90" i="187"/>
  <c r="L91" i="279"/>
  <c r="L85" i="346"/>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15"/>
  <c r="N88" i="15" s="1"/>
  <c r="D7" i="5" s="1"/>
  <c r="L83" i="12"/>
  <c r="L84" i="12"/>
  <c r="L87" i="184" l="1"/>
  <c r="L89" i="184"/>
  <c r="L86" i="317"/>
  <c r="N85" i="75"/>
  <c r="N87" i="75" s="1"/>
  <c r="D66" i="5" s="1"/>
  <c r="N86" i="24"/>
  <c r="N88" i="24" s="1"/>
  <c r="D16" i="5" s="1"/>
  <c r="L85" i="318"/>
  <c r="L84" i="137"/>
  <c r="N86" i="137" s="1"/>
  <c r="N88" i="137" s="1"/>
  <c r="D128" i="5" s="1"/>
  <c r="L85" i="137"/>
  <c r="N86" i="25"/>
  <c r="N88" i="25" s="1"/>
  <c r="D17" i="5" s="1"/>
  <c r="L86" i="239"/>
  <c r="N87" i="348"/>
  <c r="N89" i="348" s="1"/>
  <c r="D301" i="5" s="1"/>
  <c r="L84" i="239"/>
  <c r="N87" i="241"/>
  <c r="N89" i="241" s="1"/>
  <c r="D201" i="5" s="1"/>
  <c r="L84" i="317"/>
  <c r="N87" i="332"/>
  <c r="N89" i="332" s="1"/>
  <c r="D286" i="5" s="1"/>
  <c r="N86" i="31"/>
  <c r="N88" i="31" s="1"/>
  <c r="D23" i="5" s="1"/>
  <c r="L88" i="268"/>
  <c r="N86" i="38"/>
  <c r="N88" i="38" s="1"/>
  <c r="D29" i="5" s="1"/>
  <c r="L84" i="318"/>
  <c r="N86" i="19"/>
  <c r="N88" i="19" s="1"/>
  <c r="D11" i="5" s="1"/>
  <c r="N93" i="221"/>
  <c r="N95" i="221" s="1"/>
  <c r="D184" i="5" s="1"/>
  <c r="L88" i="164"/>
  <c r="L89" i="164"/>
  <c r="L89" i="171"/>
  <c r="L86" i="313"/>
  <c r="N89" i="50"/>
  <c r="N91" i="50" s="1"/>
  <c r="D42" i="5" s="1"/>
  <c r="N86" i="53"/>
  <c r="N88" i="53" s="1"/>
  <c r="D45" i="5" s="1"/>
  <c r="N86" i="41"/>
  <c r="N88" i="41" s="1"/>
  <c r="D32" i="5" s="1"/>
  <c r="N86" i="33"/>
  <c r="N88" i="33" s="1"/>
  <c r="D25" i="5" s="1"/>
  <c r="N86" i="69"/>
  <c r="N88" i="69" s="1"/>
  <c r="D60" i="5" s="1"/>
  <c r="L88" i="171"/>
  <c r="N86" i="92"/>
  <c r="N88" i="92" s="1"/>
  <c r="D83" i="5" s="1"/>
  <c r="L85" i="314"/>
  <c r="L86" i="314"/>
  <c r="N87" i="256"/>
  <c r="N89" i="256" s="1"/>
  <c r="D215" i="5" s="1"/>
  <c r="L89" i="157"/>
  <c r="L88" i="157"/>
  <c r="N91" i="282"/>
  <c r="N93" i="282" s="1"/>
  <c r="D239" i="5" s="1"/>
  <c r="L87" i="179"/>
  <c r="N87" i="346"/>
  <c r="N89" i="346" s="1"/>
  <c r="D299" i="5" s="1"/>
  <c r="L89" i="268"/>
  <c r="N91" i="268" s="1"/>
  <c r="N93" i="268" s="1"/>
  <c r="D227" i="5" s="1"/>
  <c r="L89" i="179"/>
  <c r="L89" i="178"/>
  <c r="L88" i="178"/>
  <c r="N87" i="342"/>
  <c r="N89" i="342" s="1"/>
  <c r="D295" i="5" s="1"/>
  <c r="L86" i="319"/>
  <c r="N86" i="102"/>
  <c r="N88" i="102" s="1"/>
  <c r="D92" i="5" s="1"/>
  <c r="L85" i="319"/>
  <c r="L85" i="316"/>
  <c r="L86" i="315"/>
  <c r="L87" i="189"/>
  <c r="N86" i="147"/>
  <c r="N88" i="147" s="1"/>
  <c r="D137" i="5" s="1"/>
  <c r="L85" i="315"/>
  <c r="N85" i="298"/>
  <c r="N87" i="298" s="1"/>
  <c r="D254" i="5" s="1"/>
  <c r="N87" i="262"/>
  <c r="N89" i="262" s="1"/>
  <c r="D221" i="5" s="1"/>
  <c r="N86" i="59"/>
  <c r="N88" i="59" s="1"/>
  <c r="D50" i="5" s="1"/>
  <c r="L85" i="313"/>
  <c r="N87" i="313" s="1"/>
  <c r="N89" i="313" s="1"/>
  <c r="D269" i="5" s="1"/>
  <c r="L86" i="316"/>
  <c r="N87" i="363"/>
  <c r="N89" i="363" s="1"/>
  <c r="D313" i="5" s="1"/>
  <c r="N87" i="254"/>
  <c r="N89" i="254" s="1"/>
  <c r="D214" i="5" s="1"/>
  <c r="N88" i="232"/>
  <c r="N90" i="232" s="1"/>
  <c r="D192" i="5" s="1"/>
  <c r="L83" i="285"/>
  <c r="L83" i="297"/>
  <c r="L84" i="297"/>
  <c r="N86" i="26"/>
  <c r="N88" i="26" s="1"/>
  <c r="D18" i="5" s="1"/>
  <c r="N86" i="215"/>
  <c r="N88" i="215" s="1"/>
  <c r="D177" i="5" s="1"/>
  <c r="N86" i="30"/>
  <c r="N88" i="30" s="1"/>
  <c r="D22" i="5" s="1"/>
  <c r="N86" i="43"/>
  <c r="N88" i="43" s="1"/>
  <c r="D34" i="5" s="1"/>
  <c r="N86" i="142"/>
  <c r="N88" i="142" s="1"/>
  <c r="D134" i="5" s="1"/>
  <c r="L86" i="311"/>
  <c r="L85" i="311"/>
  <c r="N87" i="240"/>
  <c r="N89" i="240" s="1"/>
  <c r="D200" i="5" s="1"/>
  <c r="N86" i="209"/>
  <c r="N88" i="209" s="1"/>
  <c r="D131" i="5" s="1"/>
  <c r="N86" i="140"/>
  <c r="N88" i="140" s="1"/>
  <c r="D132" i="5" s="1"/>
  <c r="N86" i="29"/>
  <c r="N88" i="29" s="1"/>
  <c r="D21" i="5" s="1"/>
  <c r="N87" i="333"/>
  <c r="N89" i="333" s="1"/>
  <c r="D287" i="5" s="1"/>
  <c r="L84" i="294"/>
  <c r="L82" i="285"/>
  <c r="N85" i="285" s="1"/>
  <c r="N87" i="285" s="1"/>
  <c r="D242" i="5" s="1"/>
  <c r="L87" i="174"/>
  <c r="L83" i="60"/>
  <c r="N86" i="100"/>
  <c r="N88" i="100" s="1"/>
  <c r="D90" i="5" s="1"/>
  <c r="N85" i="325"/>
  <c r="N87" i="325" s="1"/>
  <c r="D280" i="5" s="1"/>
  <c r="N86" i="103"/>
  <c r="N88" i="103" s="1"/>
  <c r="D93" i="5" s="1"/>
  <c r="N86" i="135"/>
  <c r="N88" i="135" s="1"/>
  <c r="D126" i="5" s="1"/>
  <c r="N86" i="80"/>
  <c r="N88" i="80" s="1"/>
  <c r="D71" i="5" s="1"/>
  <c r="L88" i="174"/>
  <c r="N87" i="365"/>
  <c r="N89" i="365" s="1"/>
  <c r="D315" i="5" s="1"/>
  <c r="N87" i="251"/>
  <c r="N89" i="251" s="1"/>
  <c r="D211" i="5" s="1"/>
  <c r="L85" i="294"/>
  <c r="N86" i="231"/>
  <c r="N88" i="231" s="1"/>
  <c r="D191" i="5" s="1"/>
  <c r="N90" i="217"/>
  <c r="N92" i="217" s="1"/>
  <c r="D179" i="5" s="1"/>
  <c r="N88" i="274"/>
  <c r="N90" i="274" s="1"/>
  <c r="D232" i="5" s="1"/>
  <c r="N86" i="149"/>
  <c r="N88" i="149" s="1"/>
  <c r="D135" i="5" s="1"/>
  <c r="N87" i="336"/>
  <c r="N89" i="336" s="1"/>
  <c r="D290" i="5" s="1"/>
  <c r="N86" i="213"/>
  <c r="N88" i="213" s="1"/>
  <c r="D175" i="5" s="1"/>
  <c r="N86" i="88"/>
  <c r="N88" i="88" s="1"/>
  <c r="D79" i="5" s="1"/>
  <c r="N82" i="227"/>
  <c r="N84" i="227" s="1"/>
  <c r="D188" i="5" s="1"/>
  <c r="N87" i="264"/>
  <c r="N89" i="264" s="1"/>
  <c r="D223" i="5" s="1"/>
  <c r="N86" i="99"/>
  <c r="N88" i="99" s="1"/>
  <c r="D89" i="5" s="1"/>
  <c r="N86" i="83"/>
  <c r="N88" i="83" s="1"/>
  <c r="D74" i="5" s="1"/>
  <c r="N86" i="138"/>
  <c r="N88" i="138" s="1"/>
  <c r="D129" i="5" s="1"/>
  <c r="N91" i="249"/>
  <c r="N93" i="249" s="1"/>
  <c r="D209" i="5" s="1"/>
  <c r="N87" i="235"/>
  <c r="N89" i="235" s="1"/>
  <c r="D195" i="5" s="1"/>
  <c r="N87" i="238"/>
  <c r="N89" i="238" s="1"/>
  <c r="D198" i="5" s="1"/>
  <c r="L89" i="189"/>
  <c r="N87" i="295"/>
  <c r="N89" i="295" s="1"/>
  <c r="D251" i="5" s="1"/>
  <c r="N86" i="96"/>
  <c r="N88" i="96" s="1"/>
  <c r="D86" i="5" s="1"/>
  <c r="N86" i="214"/>
  <c r="N88" i="214" s="1"/>
  <c r="D176"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17"/>
  <c r="N89" i="317" s="1"/>
  <c r="D273"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7" i="239" l="1"/>
  <c r="N89" i="239" s="1"/>
  <c r="D199" i="5" s="1"/>
  <c r="N87" i="318"/>
  <c r="N89" i="318" s="1"/>
  <c r="D274" i="5" s="1"/>
  <c r="N91" i="157"/>
  <c r="N93" i="157" s="1"/>
  <c r="D145" i="5" s="1"/>
  <c r="N91" i="178"/>
  <c r="N93" i="178" s="1"/>
  <c r="D157" i="5" s="1"/>
  <c r="N90" i="164"/>
  <c r="N92" i="164" s="1"/>
  <c r="D149" i="5" s="1"/>
  <c r="N90" i="189"/>
  <c r="N92" i="189" s="1"/>
  <c r="D169" i="5" s="1"/>
  <c r="N91" i="171"/>
  <c r="N93" i="171" s="1"/>
  <c r="D156" i="5" s="1"/>
  <c r="N86" i="60"/>
  <c r="N88" i="60" s="1"/>
  <c r="D51" i="5" s="1"/>
  <c r="N87" i="314"/>
  <c r="N89" i="314" s="1"/>
  <c r="D270" i="5" s="1"/>
  <c r="N87" i="311"/>
  <c r="N89" i="311" s="1"/>
  <c r="D267" i="5" s="1"/>
  <c r="N90" i="179"/>
  <c r="N92" i="179" s="1"/>
  <c r="D158" i="5" s="1"/>
  <c r="N85" i="297"/>
  <c r="N87" i="297" s="1"/>
  <c r="D253" i="5" s="1"/>
  <c r="N87" i="319"/>
  <c r="N89" i="319" s="1"/>
  <c r="D275" i="5" s="1"/>
  <c r="N87" i="316"/>
  <c r="N89" i="316" s="1"/>
  <c r="D272" i="5" s="1"/>
  <c r="N87" i="315"/>
  <c r="N89" i="315" s="1"/>
  <c r="D271" i="5" s="1"/>
  <c r="N90" i="174"/>
  <c r="N92" i="174" s="1"/>
  <c r="D154" i="5" s="1"/>
  <c r="N87" i="294"/>
  <c r="N89" i="294" s="1"/>
  <c r="D250"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<sst xmlns="http://schemas.openxmlformats.org/spreadsheetml/2006/main" count="38539" uniqueCount="2344">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</sst>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0" fillId="0" borderId="15" xfId="11" applyFont="1" applyFill="1" applyBorder="1" applyProtection="1">
      <protection locked="0"/>
    </xf>
    <xf numFmtId="164" fontId="3" fillId="5" borderId="4" xfId="11" applyFont="1" applyFill="1" applyBorder="1" applyProtection="1">
      <protection locked="0"/>
    </xf>
    <xf numFmtId="164" fontId="3" fillId="16" borderId="63" xfId="11" applyFont="1" applyFill="1" applyBorder="1" applyProtection="1">
      <protection locked="0"/>
    </xf>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CHOCÓ</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8" sqref="B58"/>
    </sheetView>
  </sheetViews>
  <sheetFormatPr baseColWidth="10" defaultRowHeight="15"/>
  <cols>
    <col min="8" max="8" width="83" customWidth="1"/>
    <col min="26" max="26" width="10"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140625"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4323387.5522887278</v>
      </c>
      <c r="G3" t="s">
        <v>980</v>
      </c>
      <c r="J3" s="1"/>
    </row>
    <row r="4" spans="1:10" ht="54" thickTop="1" thickBot="1">
      <c r="A4" s="131" t="s">
        <v>985</v>
      </c>
      <c r="B4" s="132" t="s">
        <v>1169</v>
      </c>
      <c r="C4" s="130" t="s">
        <v>984</v>
      </c>
      <c r="D4" s="177">
        <f>VLOOKUP('200.2'!A88,'200.2'!A37:N108,14,FALSE)</f>
        <v>279377.33328125591</v>
      </c>
      <c r="J4" s="1"/>
    </row>
    <row r="5" spans="1:10" ht="54" thickTop="1" thickBot="1">
      <c r="A5" s="131" t="s">
        <v>986</v>
      </c>
      <c r="B5" s="132" t="s">
        <v>1170</v>
      </c>
      <c r="C5" s="133" t="s">
        <v>987</v>
      </c>
      <c r="D5" s="177">
        <f>VLOOKUP('201.1'!A88,'201.1'!A38:N109,14,FALSE)</f>
        <v>190862.70167262689</v>
      </c>
    </row>
    <row r="6" spans="1:10" ht="54" thickTop="1" thickBot="1">
      <c r="A6" s="131" t="s">
        <v>988</v>
      </c>
      <c r="B6" s="132" t="s">
        <v>1171</v>
      </c>
      <c r="C6" s="133" t="s">
        <v>987</v>
      </c>
      <c r="D6" s="177">
        <f>VLOOKUP('201.2'!A88,'201.2'!A39:N110,14,FALSE)</f>
        <v>224478.75561040733</v>
      </c>
    </row>
    <row r="7" spans="1:10" ht="70.5" customHeight="1" thickTop="1" thickBot="1">
      <c r="A7" s="131" t="s">
        <v>989</v>
      </c>
      <c r="B7" s="132" t="s">
        <v>1172</v>
      </c>
      <c r="C7" s="133" t="s">
        <v>987</v>
      </c>
      <c r="D7" s="177">
        <f>VLOOKUP('201.3'!A88,'201.3'!A40:N111,14,FALSE)</f>
        <v>46154.558655181056</v>
      </c>
    </row>
    <row r="8" spans="1:10" ht="54" thickTop="1" thickBot="1">
      <c r="A8" s="131" t="s">
        <v>990</v>
      </c>
      <c r="B8" s="132" t="s">
        <v>1173</v>
      </c>
      <c r="C8" s="133" t="s">
        <v>987</v>
      </c>
      <c r="D8" s="178">
        <f>VLOOKUP('201.4'!A88,'201.4'!A41:N112,14,FALSE)</f>
        <v>76190.252826484619</v>
      </c>
    </row>
    <row r="9" spans="1:10" ht="54" thickTop="1" thickBot="1">
      <c r="A9" s="131" t="s">
        <v>991</v>
      </c>
      <c r="B9" s="132" t="s">
        <v>1170</v>
      </c>
      <c r="C9" s="133" t="s">
        <v>1845</v>
      </c>
      <c r="D9" s="178">
        <f>VLOOKUP('201.5'!A88,'201.5'!A42:N113,14,FALSE)</f>
        <v>190862.70167262689</v>
      </c>
    </row>
    <row r="10" spans="1:10" ht="54" thickTop="1" thickBot="1">
      <c r="A10" s="131" t="s">
        <v>992</v>
      </c>
      <c r="B10" s="132" t="s">
        <v>1171</v>
      </c>
      <c r="C10" s="133" t="s">
        <v>1845</v>
      </c>
      <c r="D10" s="178">
        <f>VLOOKUP('201.6'!A88,'201.6'!A43:N114,14,FALSE)</f>
        <v>224478.75561040733</v>
      </c>
    </row>
    <row r="11" spans="1:10" ht="54" thickTop="1" thickBot="1">
      <c r="A11" s="131" t="s">
        <v>993</v>
      </c>
      <c r="B11" s="132" t="s">
        <v>1171</v>
      </c>
      <c r="C11" s="133" t="s">
        <v>387</v>
      </c>
      <c r="D11" s="178">
        <f>VLOOKUP('201.7'!A88,'201.7'!A44:N115,14,FALSE)</f>
        <v>221395.16792301866</v>
      </c>
    </row>
    <row r="12" spans="1:10" ht="54" thickTop="1" thickBot="1">
      <c r="A12" s="131" t="s">
        <v>994</v>
      </c>
      <c r="B12" s="132" t="s">
        <v>1174</v>
      </c>
      <c r="C12" s="133" t="s">
        <v>233</v>
      </c>
      <c r="D12" s="178">
        <f>VLOOKUP('201.8'!A88,'201.8'!A45:N116,14,FALSE)</f>
        <v>19405.319778186797</v>
      </c>
    </row>
    <row r="13" spans="1:10" ht="54" thickTop="1" thickBot="1">
      <c r="A13" s="131" t="s">
        <v>995</v>
      </c>
      <c r="B13" s="132" t="s">
        <v>1175</v>
      </c>
      <c r="C13" s="133" t="s">
        <v>233</v>
      </c>
      <c r="D13" s="178">
        <f>VLOOKUP('201.9'!A88,'201.9'!A46:N117,14,FALSE)</f>
        <v>19140.038531565871</v>
      </c>
    </row>
    <row r="14" spans="1:10" ht="54" thickTop="1" thickBot="1">
      <c r="A14" s="131" t="s">
        <v>996</v>
      </c>
      <c r="B14" s="132" t="s">
        <v>1176</v>
      </c>
      <c r="C14" s="133" t="s">
        <v>144</v>
      </c>
      <c r="D14" s="178">
        <f>VLOOKUP('201.10'!A88,'201.10'!A47:N118,14,FALSE)</f>
        <v>8499.3439968918083</v>
      </c>
    </row>
    <row r="15" spans="1:10" ht="54" thickTop="1" thickBot="1">
      <c r="A15" s="131" t="s">
        <v>997</v>
      </c>
      <c r="B15" s="132" t="s">
        <v>1177</v>
      </c>
      <c r="C15" s="133" t="s">
        <v>998</v>
      </c>
      <c r="D15" s="178">
        <f>VLOOKUP('201.11'!A88,'201.11'!A48:N119,14,FALSE)</f>
        <v>1943.3405646710753</v>
      </c>
    </row>
    <row r="16" spans="1:10" ht="54" thickTop="1" thickBot="1">
      <c r="A16" s="131" t="s">
        <v>999</v>
      </c>
      <c r="B16" s="132" t="s">
        <v>1178</v>
      </c>
      <c r="C16" s="133" t="s">
        <v>1845</v>
      </c>
      <c r="D16" s="178">
        <f>VLOOKUP('201.12'!A88,'201.12'!A49:N120,14,FALSE)</f>
        <v>149038.24444047298</v>
      </c>
    </row>
    <row r="17" spans="1:4" ht="64.5" thickTop="1" thickBot="1">
      <c r="A17" s="134" t="s">
        <v>1000</v>
      </c>
      <c r="B17" s="135" t="s">
        <v>1179</v>
      </c>
      <c r="C17" s="133" t="s">
        <v>1845</v>
      </c>
      <c r="D17" s="178">
        <f>VLOOKUP('201.13'!A88,'201.13'!A50:N121,14,FALSE)</f>
        <v>151013.05833482288</v>
      </c>
    </row>
    <row r="18" spans="1:4" ht="54" thickTop="1" thickBot="1">
      <c r="A18" s="131" t="s">
        <v>1001</v>
      </c>
      <c r="B18" s="132" t="s">
        <v>1180</v>
      </c>
      <c r="C18" s="133" t="s">
        <v>144</v>
      </c>
      <c r="D18" s="178">
        <f>VLOOKUP('201.14'!A88,'201.14'!A51:N122,14,FALSE)</f>
        <v>54369.584081993591</v>
      </c>
    </row>
    <row r="19" spans="1:4" ht="54" thickTop="1" thickBot="1">
      <c r="A19" s="131" t="s">
        <v>1002</v>
      </c>
      <c r="B19" s="132" t="s">
        <v>1181</v>
      </c>
      <c r="C19" s="133" t="s">
        <v>144</v>
      </c>
      <c r="D19" s="178">
        <f>VLOOKUP('201.15'!A88,'201.15'!A52:N123,14,FALSE)</f>
        <v>67806.149493301113</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133935.89230471887</v>
      </c>
    </row>
    <row r="22" spans="1:4" ht="54" thickTop="1" thickBot="1">
      <c r="A22" s="131" t="s">
        <v>1005</v>
      </c>
      <c r="B22" s="132" t="s">
        <v>1184</v>
      </c>
      <c r="C22" s="133" t="s">
        <v>1845</v>
      </c>
      <c r="D22" s="178">
        <f>VLOOKUP('201.18'!A88,'201.18'!A55:N126,14,FALSE)</f>
        <v>133935.89230471887</v>
      </c>
    </row>
    <row r="23" spans="1:4" ht="54" thickTop="1" thickBot="1">
      <c r="A23" s="131" t="s">
        <v>1006</v>
      </c>
      <c r="B23" s="132" t="s">
        <v>1185</v>
      </c>
      <c r="C23" s="133" t="s">
        <v>144</v>
      </c>
      <c r="D23" s="178">
        <f>VLOOKUP('201.19'!A88,'201.19'!A56:N127,14,FALSE)</f>
        <v>7850.1601350950368</v>
      </c>
    </row>
    <row r="24" spans="1:4" ht="54" thickTop="1" thickBot="1">
      <c r="A24" s="131" t="s">
        <v>1007</v>
      </c>
      <c r="B24" s="132" t="s">
        <v>1186</v>
      </c>
      <c r="C24" s="133" t="s">
        <v>144</v>
      </c>
      <c r="D24" s="178">
        <f>VLOOKUP('201.20'!A88,'201.20'!A57:N128,14,FALSE)</f>
        <v>873.68256333660713</v>
      </c>
    </row>
    <row r="25" spans="1:4" ht="54" thickTop="1" thickBot="1">
      <c r="A25" s="131" t="s">
        <v>1008</v>
      </c>
      <c r="B25" s="132" t="s">
        <v>1187</v>
      </c>
      <c r="C25" s="133" t="s">
        <v>144</v>
      </c>
      <c r="D25" s="178">
        <f>VLOOKUP('201.21'!A88,'201.21'!A58:N129,14,FALSE)</f>
        <v>9374.0602741098046</v>
      </c>
    </row>
    <row r="26" spans="1:4" ht="54" thickTop="1" thickBot="1">
      <c r="A26" s="131" t="s">
        <v>1425</v>
      </c>
      <c r="B26" s="132" t="s">
        <v>1413</v>
      </c>
      <c r="C26" s="133" t="s">
        <v>1845</v>
      </c>
      <c r="D26" s="178">
        <f>VLOOKUP('203.1'!A88,'203.1'!A59:N130,14,FALSE)</f>
        <v>1146416.14046918</v>
      </c>
    </row>
    <row r="27" spans="1:4" ht="54" thickTop="1" thickBot="1">
      <c r="A27" s="131" t="s">
        <v>1426</v>
      </c>
      <c r="B27" s="132" t="s">
        <v>1417</v>
      </c>
      <c r="C27" s="133" t="s">
        <v>1845</v>
      </c>
      <c r="D27" s="178">
        <f>VLOOKUP('203.2'!A88,'203.2'!A60:N131,14,FALSE)</f>
        <v>1396986.8351017404</v>
      </c>
    </row>
    <row r="28" spans="1:4" ht="54" thickTop="1" thickBot="1">
      <c r="A28" s="131" t="s">
        <v>1427</v>
      </c>
      <c r="B28" s="132" t="s">
        <v>1418</v>
      </c>
      <c r="C28" s="133" t="s">
        <v>1845</v>
      </c>
      <c r="D28" s="178">
        <f>VLOOKUP('203.3'!A88,'203.3'!A61:N132,14,FALSE)</f>
        <v>1575965.9026964263</v>
      </c>
    </row>
    <row r="29" spans="1:4" ht="54" thickTop="1" thickBot="1">
      <c r="A29" s="131" t="s">
        <v>1428</v>
      </c>
      <c r="B29" s="132" t="s">
        <v>1419</v>
      </c>
      <c r="C29" s="133" t="s">
        <v>1845</v>
      </c>
      <c r="D29" s="178">
        <f>VLOOKUP('203.4'!A88,'203.4'!A62:N133,14,FALSE)</f>
        <v>744224.58756133867</v>
      </c>
    </row>
    <row r="30" spans="1:4" ht="54" thickTop="1" thickBot="1">
      <c r="A30" s="131" t="s">
        <v>1429</v>
      </c>
      <c r="B30" s="132" t="s">
        <v>1420</v>
      </c>
      <c r="C30" s="133" t="s">
        <v>1845</v>
      </c>
      <c r="D30" s="178">
        <f>VLOOKUP('203.5'!A88,'203.5'!A63:N134,14,FALSE)</f>
        <v>861784.70845779614</v>
      </c>
    </row>
    <row r="31" spans="1:4" ht="54" thickTop="1" thickBot="1">
      <c r="A31" s="131" t="s">
        <v>1430</v>
      </c>
      <c r="B31" s="132" t="s">
        <v>1421</v>
      </c>
      <c r="C31" s="133" t="s">
        <v>1845</v>
      </c>
      <c r="D31" s="178">
        <f>VLOOKUP('203.6'!A88,'203.6'!A64:N135,14,FALSE)</f>
        <v>936595.69448281429</v>
      </c>
    </row>
    <row r="32" spans="1:4" ht="54" thickTop="1" thickBot="1">
      <c r="A32" s="131" t="s">
        <v>1431</v>
      </c>
      <c r="B32" s="132" t="s">
        <v>1422</v>
      </c>
      <c r="C32" s="133" t="s">
        <v>1845</v>
      </c>
      <c r="D32" s="178">
        <f>VLOOKUP('203.7'!A88,'203.7'!A65:N136,14,FALSE)</f>
        <v>311561.28832513781</v>
      </c>
    </row>
    <row r="33" spans="1:4" ht="54" thickTop="1" thickBot="1">
      <c r="A33" s="131" t="s">
        <v>1432</v>
      </c>
      <c r="B33" s="132" t="s">
        <v>1871</v>
      </c>
      <c r="C33" s="133" t="s">
        <v>1845</v>
      </c>
      <c r="D33" s="178">
        <f>VLOOKUP('203.8'!A88,'203.8'!A66:N137,14,FALSE)</f>
        <v>429022.57267381786</v>
      </c>
    </row>
    <row r="34" spans="1:4" ht="54" thickTop="1" thickBot="1">
      <c r="A34" s="131" t="s">
        <v>1433</v>
      </c>
      <c r="B34" s="132" t="s">
        <v>1424</v>
      </c>
      <c r="C34" s="133" t="s">
        <v>1845</v>
      </c>
      <c r="D34" s="178">
        <f>VLOOKUP('203.9'!A88,'203.9'!A67:N138,14,FALSE)</f>
        <v>455033.15337323269</v>
      </c>
    </row>
    <row r="35" spans="1:4" ht="54" thickTop="1" thickBot="1">
      <c r="A35" s="131" t="s">
        <v>1434</v>
      </c>
      <c r="B35" s="132" t="s">
        <v>1414</v>
      </c>
      <c r="C35" s="133" t="s">
        <v>1845</v>
      </c>
      <c r="D35" s="178">
        <f>VLOOKUP('203.10'!A88,'203.10'!A68:N139,14,FALSE)</f>
        <v>243386.93178950198</v>
      </c>
    </row>
    <row r="36" spans="1:4" ht="54" thickTop="1" thickBot="1">
      <c r="A36" s="131" t="s">
        <v>1435</v>
      </c>
      <c r="B36" s="132" t="s">
        <v>1415</v>
      </c>
      <c r="C36" s="133" t="s">
        <v>1845</v>
      </c>
      <c r="D36" s="178">
        <f>VLOOKUP('203.11'!A88,'203.11'!A69:N140,14,FALSE)</f>
        <v>322615.65163075697</v>
      </c>
    </row>
    <row r="37" spans="1:4" ht="54" thickTop="1" thickBot="1">
      <c r="A37" s="131" t="s">
        <v>1436</v>
      </c>
      <c r="B37" s="216" t="s">
        <v>1416</v>
      </c>
      <c r="C37" s="133" t="s">
        <v>1845</v>
      </c>
      <c r="D37" s="178">
        <f>VLOOKUP('203.12'!A88,'203.12'!A70:N141,14,FALSE)</f>
        <v>336127.64160447899</v>
      </c>
    </row>
    <row r="38" spans="1:4" ht="54" thickTop="1" thickBot="1">
      <c r="A38" s="131" t="s">
        <v>1009</v>
      </c>
      <c r="B38" s="132" t="s">
        <v>1188</v>
      </c>
      <c r="C38" s="133" t="s">
        <v>387</v>
      </c>
      <c r="D38" s="178">
        <f>VLOOKUP('210.1.1'!A88,'210.1.1'!A71:N142,14,FALSE)</f>
        <v>17814.671014257645</v>
      </c>
    </row>
    <row r="39" spans="1:4" ht="54" thickTop="1" thickBot="1">
      <c r="A39" s="131" t="s">
        <v>1010</v>
      </c>
      <c r="B39" s="132" t="s">
        <v>1189</v>
      </c>
      <c r="C39" s="133" t="s">
        <v>387</v>
      </c>
      <c r="D39" s="178">
        <f>VLOOKUP('210.1.2'!A88,'210.1.2'!A72:N143,14,FALSE)</f>
        <v>5320.0830226346279</v>
      </c>
    </row>
    <row r="40" spans="1:4" ht="54" thickTop="1" thickBot="1">
      <c r="A40" s="131" t="s">
        <v>1011</v>
      </c>
      <c r="B40" s="132" t="s">
        <v>1190</v>
      </c>
      <c r="C40" s="133" t="s">
        <v>387</v>
      </c>
      <c r="D40" s="178">
        <f>VLOOKUP('210.2.1'!A90,'210.2.1'!A73:N144,14,FALSE)</f>
        <v>41045.181248547757</v>
      </c>
    </row>
    <row r="41" spans="1:4" ht="54" thickTop="1" thickBot="1">
      <c r="A41" s="131" t="s">
        <v>1012</v>
      </c>
      <c r="B41" s="132" t="s">
        <v>1191</v>
      </c>
      <c r="C41" s="133" t="s">
        <v>387</v>
      </c>
      <c r="D41" s="178">
        <f>VLOOKUP('210.2.2'!A88,'210.2.2'!A74:N145,14,FALSE)</f>
        <v>17814.671014257645</v>
      </c>
    </row>
    <row r="42" spans="1:4" ht="54" thickTop="1" thickBot="1">
      <c r="A42" s="131" t="s">
        <v>1013</v>
      </c>
      <c r="B42" s="132" t="s">
        <v>1192</v>
      </c>
      <c r="C42" s="133" t="s">
        <v>387</v>
      </c>
      <c r="D42" s="178">
        <f>VLOOKUP('210.2.3'!A91,'210.2.3'!A91:N146,14,FALSE)</f>
        <v>28550.593256924738</v>
      </c>
    </row>
    <row r="43" spans="1:4" ht="54" thickTop="1" thickBot="1">
      <c r="A43" s="131" t="s">
        <v>1014</v>
      </c>
      <c r="B43" s="132" t="s">
        <v>1193</v>
      </c>
      <c r="C43" s="133" t="s">
        <v>387</v>
      </c>
      <c r="D43" s="178">
        <f>VLOOKUP('210.2.4'!A88,'210.2.4'!A88:N147,14,FALSE)</f>
        <v>5320.0830226346279</v>
      </c>
    </row>
    <row r="44" spans="1:4" ht="54" thickTop="1" thickBot="1">
      <c r="A44" s="131" t="s">
        <v>1015</v>
      </c>
      <c r="B44" s="132" t="s">
        <v>1194</v>
      </c>
      <c r="C44" s="133" t="s">
        <v>387</v>
      </c>
      <c r="D44" s="178">
        <f>VLOOKUP('211.1'!A88,'211.1'!A88:N148,14,FALSE)</f>
        <v>13209.574798124135</v>
      </c>
    </row>
    <row r="45" spans="1:4" ht="54" thickTop="1" thickBot="1">
      <c r="A45" s="131" t="s">
        <v>1016</v>
      </c>
      <c r="B45" s="132" t="s">
        <v>1195</v>
      </c>
      <c r="C45" s="133" t="s">
        <v>387</v>
      </c>
      <c r="D45" s="178">
        <f>VLOOKUP('220.1'!A88,'220.1'!A88:N149,14,FALSE)</f>
        <v>19409.911099885721</v>
      </c>
    </row>
    <row r="46" spans="1:4" ht="54" thickTop="1" thickBot="1">
      <c r="A46" s="131" t="s">
        <v>1017</v>
      </c>
      <c r="B46" s="132" t="s">
        <v>1196</v>
      </c>
      <c r="C46" s="133" t="s">
        <v>387</v>
      </c>
      <c r="D46" s="178">
        <f>VLOOKUP('221.1'!A88,'221.1'!A88:N150,14,FALSE)</f>
        <v>15144.774116017426</v>
      </c>
    </row>
    <row r="47" spans="1:4" ht="54" thickTop="1" thickBot="1">
      <c r="A47" s="131" t="s">
        <v>1018</v>
      </c>
      <c r="B47" s="132" t="s">
        <v>1197</v>
      </c>
      <c r="C47" s="133" t="s">
        <v>387</v>
      </c>
      <c r="D47" s="178">
        <f>VLOOKUP('221.2'!A88,'221.2'!A88:N151,14,FALSE)</f>
        <v>9648.008043187865</v>
      </c>
    </row>
    <row r="48" spans="1:4" ht="64.5" thickTop="1" thickBot="1">
      <c r="A48" s="131" t="s">
        <v>1441</v>
      </c>
      <c r="B48" s="132" t="s">
        <v>1438</v>
      </c>
      <c r="C48" s="133" t="s">
        <v>233</v>
      </c>
      <c r="D48" s="178">
        <f>VLOOKUP('223.1'!A88,'223.1'!A88:N152,14,FALSE)</f>
        <v>11889.157474520969</v>
      </c>
    </row>
    <row r="49" spans="1:4" ht="54" thickTop="1" thickBot="1">
      <c r="A49" s="131" t="s">
        <v>1442</v>
      </c>
      <c r="B49" s="132" t="s">
        <v>1439</v>
      </c>
      <c r="C49" s="133" t="s">
        <v>233</v>
      </c>
      <c r="D49" s="178">
        <f>VLOOKUP('223.2'!A88,'223.2'!A88:N153,14,FALSE)</f>
        <v>17893.749584591864</v>
      </c>
    </row>
    <row r="50" spans="1:4" ht="54" thickTop="1" thickBot="1">
      <c r="A50" s="131" t="s">
        <v>1443</v>
      </c>
      <c r="B50" s="132" t="s">
        <v>1440</v>
      </c>
      <c r="C50" s="133" t="s">
        <v>387</v>
      </c>
      <c r="D50" s="178">
        <f>VLOOKUP('223.3.1'!A88,'223.3.1'!A88:N154,14,FALSE)</f>
        <v>91434</v>
      </c>
    </row>
    <row r="51" spans="1:4" ht="64.5" thickTop="1" thickBot="1">
      <c r="A51" s="131" t="s">
        <v>1444</v>
      </c>
      <c r="B51" s="132" t="s">
        <v>1446</v>
      </c>
      <c r="C51" s="133" t="s">
        <v>387</v>
      </c>
      <c r="D51" s="178">
        <f>VLOOKUP('223.3.2'!A88,'223.3.2'!A88:N155,14,FALSE)</f>
        <v>111989.18835274442</v>
      </c>
    </row>
    <row r="52" spans="1:4" ht="54" thickTop="1" thickBot="1">
      <c r="A52" s="131" t="s">
        <v>1445</v>
      </c>
      <c r="B52" s="132" t="s">
        <v>1447</v>
      </c>
      <c r="C52" s="133" t="s">
        <v>387</v>
      </c>
      <c r="D52" s="178">
        <f>VLOOKUP('223.3.3'!A88,'223.3.3'!A88:N156,14,FALSE)</f>
        <v>140592.40938059631</v>
      </c>
    </row>
    <row r="53" spans="1:4" ht="54" thickTop="1" thickBot="1">
      <c r="A53" s="137" t="s">
        <v>1019</v>
      </c>
      <c r="B53" s="138" t="s">
        <v>1956</v>
      </c>
      <c r="C53" s="133" t="s">
        <v>233</v>
      </c>
      <c r="D53" s="178">
        <f>VLOOKUP('230.1'!A88,'230.1'!A88:N157,14,FALSE)</f>
        <v>4000.4833223297305</v>
      </c>
    </row>
    <row r="54" spans="1:4" ht="54" thickTop="1" thickBot="1">
      <c r="A54" s="137" t="s">
        <v>1020</v>
      </c>
      <c r="B54" s="138" t="s">
        <v>1198</v>
      </c>
      <c r="C54" s="133" t="s">
        <v>233</v>
      </c>
      <c r="D54" s="178">
        <f>VLOOKUP('231.1'!A88,'231.1'!A88:N159,14,FALSE)</f>
        <v>14622.80201787296</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12406.892139509295</v>
      </c>
    </row>
    <row r="57" spans="1:4" ht="54" thickTop="1" thickBot="1">
      <c r="A57" s="137" t="s">
        <v>1451</v>
      </c>
      <c r="B57" s="138" t="s">
        <v>1452</v>
      </c>
      <c r="C57" s="133" t="s">
        <v>233</v>
      </c>
      <c r="D57" s="178">
        <f>VLOOKUP('233.10'!A88,'233.10'!A88:N162,14,FALSE)</f>
        <v>27374.619219016102</v>
      </c>
    </row>
    <row r="58" spans="1:4" ht="54" thickTop="1" thickBot="1">
      <c r="A58" s="137" t="s">
        <v>1022</v>
      </c>
      <c r="B58" s="138" t="s">
        <v>1453</v>
      </c>
      <c r="C58" s="133" t="s">
        <v>233</v>
      </c>
      <c r="D58" s="178">
        <f>VLOOKUP('234.1'!A88,'234.1'!A88:N163,14,FALSE)</f>
        <v>1439.6296245919771</v>
      </c>
    </row>
    <row r="59" spans="1:4" ht="54" thickTop="1" thickBot="1">
      <c r="A59" s="137" t="s">
        <v>1456</v>
      </c>
      <c r="B59" s="138" t="s">
        <v>1457</v>
      </c>
      <c r="C59" s="133" t="s">
        <v>387</v>
      </c>
      <c r="D59" s="178">
        <f>VLOOKUP('235.1'!A88,'235.1'!A88:N164,14,FALSE)</f>
        <v>74819.577430511388</v>
      </c>
    </row>
    <row r="60" spans="1:4" ht="54" thickTop="1" thickBot="1">
      <c r="A60" s="139" t="s">
        <v>1458</v>
      </c>
      <c r="B60" s="138" t="s">
        <v>1459</v>
      </c>
      <c r="C60" s="133" t="s">
        <v>387</v>
      </c>
      <c r="D60" s="178">
        <f>VLOOKUP('235.10'!A88,'235.10'!A88:N165,14,FALSE)</f>
        <v>20131.67645203121</v>
      </c>
    </row>
    <row r="61" spans="1:4" ht="54" thickTop="1" thickBot="1">
      <c r="A61" s="139" t="s">
        <v>1460</v>
      </c>
      <c r="B61" s="138" t="s">
        <v>1461</v>
      </c>
      <c r="C61" s="133" t="s">
        <v>377</v>
      </c>
      <c r="D61" s="178">
        <f>VLOOKUP('235.11'!A88,'235.11'!A88:N166,14,FALSE)</f>
        <v>683.59876223100241</v>
      </c>
    </row>
    <row r="62" spans="1:4" ht="54" thickTop="1" thickBot="1">
      <c r="A62" s="139" t="s">
        <v>1462</v>
      </c>
      <c r="B62" s="138" t="s">
        <v>1873</v>
      </c>
      <c r="C62" s="133" t="s">
        <v>387</v>
      </c>
      <c r="D62" s="178">
        <f>VLOOKUP('236.1'!A88,'236.1'!A88:N167,14,FALSE)</f>
        <v>167193.39829119181</v>
      </c>
    </row>
    <row r="63" spans="1:4" ht="54" thickTop="1" thickBot="1">
      <c r="A63" s="139" t="s">
        <v>1465</v>
      </c>
      <c r="B63" s="138" t="s">
        <v>1874</v>
      </c>
      <c r="C63" s="133" t="s">
        <v>387</v>
      </c>
      <c r="D63" s="178">
        <f>VLOOKUP('236.10'!A87,'236.10'!A87:N168,14,FALSE)</f>
        <v>20131.67645203121</v>
      </c>
    </row>
    <row r="64" spans="1:4" ht="54" thickTop="1" thickBot="1">
      <c r="A64" s="139" t="s">
        <v>1466</v>
      </c>
      <c r="B64" s="140" t="s">
        <v>1467</v>
      </c>
      <c r="C64" s="174" t="s">
        <v>377</v>
      </c>
      <c r="D64" s="178">
        <f>VLOOKUP('236.11'!A88,'236.11'!A88:N169,14,FALSE)</f>
        <v>1838.2715229895073</v>
      </c>
    </row>
    <row r="65" spans="1:4" ht="54" thickTop="1" thickBot="1">
      <c r="A65" s="137" t="s">
        <v>1023</v>
      </c>
      <c r="B65" s="138" t="s">
        <v>1199</v>
      </c>
      <c r="C65" s="133" t="s">
        <v>233</v>
      </c>
      <c r="D65" s="178">
        <f>VLOOKUP('310.1'!A87,'310.1'!A87:N170,14,FALSE)</f>
        <v>1322.480571707918</v>
      </c>
    </row>
    <row r="66" spans="1:4" ht="54" thickTop="1" thickBot="1">
      <c r="A66" s="137" t="s">
        <v>1024</v>
      </c>
      <c r="B66" s="138" t="s">
        <v>1200</v>
      </c>
      <c r="C66" s="133" t="s">
        <v>387</v>
      </c>
      <c r="D66" s="178">
        <f>VLOOKUP('311.1'!A87,'311.1'!A87:N171,14,FALSE)</f>
        <v>86685.559347319562</v>
      </c>
    </row>
    <row r="67" spans="1:4" ht="54" thickTop="1" thickBot="1">
      <c r="A67" s="137" t="s">
        <v>1025</v>
      </c>
      <c r="B67" s="138" t="s">
        <v>1201</v>
      </c>
      <c r="C67" s="133" t="s">
        <v>998</v>
      </c>
      <c r="D67" s="178">
        <f>VLOOKUP('312.1'!A88,'312.1'!A88:N172,14,FALSE)</f>
        <v>9231.5797731083294</v>
      </c>
    </row>
    <row r="68" spans="1:4" ht="54" thickTop="1" thickBot="1">
      <c r="A68" s="137" t="s">
        <v>1026</v>
      </c>
      <c r="B68" s="138" t="s">
        <v>1202</v>
      </c>
      <c r="C68" s="133" t="s">
        <v>998</v>
      </c>
      <c r="D68" s="178">
        <f>VLOOKUP('312.2'!A88,'312.2'!A88:N173,14,FALSE)</f>
        <v>5856.7269795059574</v>
      </c>
    </row>
    <row r="69" spans="1:4" ht="54" thickTop="1" thickBot="1">
      <c r="A69" s="137" t="s">
        <v>1027</v>
      </c>
      <c r="B69" s="138" t="s">
        <v>1203</v>
      </c>
      <c r="C69" s="133" t="s">
        <v>1464</v>
      </c>
      <c r="D69" s="178">
        <f>VLOOKUP('312.3'!A87,'312.3'!A87:N174,14,FALSE)</f>
        <v>2204.8854511081249</v>
      </c>
    </row>
    <row r="70" spans="1:4" ht="54" thickTop="1" thickBot="1">
      <c r="A70" s="137" t="s">
        <v>1028</v>
      </c>
      <c r="B70" s="138" t="s">
        <v>1204</v>
      </c>
      <c r="C70" s="133" t="s">
        <v>387</v>
      </c>
      <c r="D70" s="179">
        <f>VLOOKUP('312.4'!A88,'312.4'!A88:N175,14,FALSE)</f>
        <v>87565.548495736366</v>
      </c>
    </row>
    <row r="71" spans="1:4" ht="54" thickTop="1" thickBot="1">
      <c r="A71" s="137" t="s">
        <v>1029</v>
      </c>
      <c r="B71" s="138" t="s">
        <v>1469</v>
      </c>
      <c r="C71" s="133" t="s">
        <v>387</v>
      </c>
      <c r="D71" s="179">
        <f>VLOOKUP('320.1'!A88,'320.1'!A88:N176,14,FALSE)</f>
        <v>139657.092645984</v>
      </c>
    </row>
    <row r="72" spans="1:4" ht="54" thickTop="1" thickBot="1">
      <c r="A72" s="137" t="s">
        <v>1030</v>
      </c>
      <c r="B72" s="138" t="s">
        <v>1470</v>
      </c>
      <c r="C72" s="133" t="s">
        <v>387</v>
      </c>
      <c r="D72" s="179">
        <f>VLOOKUP('320.2'!A88,'320.2'!A88:N177,14,FALSE)</f>
        <v>111269.46807364826</v>
      </c>
    </row>
    <row r="73" spans="1:4" ht="54" thickTop="1" thickBot="1">
      <c r="A73" s="137" t="s">
        <v>1473</v>
      </c>
      <c r="B73" s="138" t="s">
        <v>1474</v>
      </c>
      <c r="C73" s="133" t="s">
        <v>387</v>
      </c>
      <c r="D73" s="179">
        <f>VLOOKUP('320.3'!A88,'320.3'!A88:N178,14,FALSE)</f>
        <v>109909.74277701799</v>
      </c>
    </row>
    <row r="74" spans="1:4" ht="54" thickTop="1" thickBot="1">
      <c r="A74" s="137" t="s">
        <v>1475</v>
      </c>
      <c r="B74" s="138" t="s">
        <v>1476</v>
      </c>
      <c r="C74" s="133" t="s">
        <v>387</v>
      </c>
      <c r="D74" s="179">
        <f>VLOOKUP('320.4'!A88,'320.4'!A88:N179,14,FALSE)</f>
        <v>157138.14798234124</v>
      </c>
    </row>
    <row r="75" spans="1:4" ht="54" thickTop="1" thickBot="1">
      <c r="A75" s="137" t="s">
        <v>1477</v>
      </c>
      <c r="B75" s="138" t="s">
        <v>1478</v>
      </c>
      <c r="C75" s="133" t="s">
        <v>387</v>
      </c>
      <c r="D75" s="179">
        <f>VLOOKUP('320.5'!A88,'320.5'!A88:N180,14,FALSE)</f>
        <v>128750.52341000552</v>
      </c>
    </row>
    <row r="76" spans="1:4" ht="54" thickTop="1" thickBot="1">
      <c r="A76" s="137" t="s">
        <v>1479</v>
      </c>
      <c r="B76" s="138" t="s">
        <v>1480</v>
      </c>
      <c r="C76" s="133" t="s">
        <v>387</v>
      </c>
      <c r="D76" s="179">
        <f>VLOOKUP('320.6'!A88,'320.6'!A88:N181,14,FALSE)</f>
        <v>127390.79811337526</v>
      </c>
    </row>
    <row r="77" spans="1:4" ht="54" thickTop="1" thickBot="1">
      <c r="A77" s="137" t="s">
        <v>1031</v>
      </c>
      <c r="B77" s="138" t="s">
        <v>1481</v>
      </c>
      <c r="C77" s="133" t="s">
        <v>387</v>
      </c>
      <c r="D77" s="179">
        <f>VLOOKUP('330.1'!A88,'330.1'!A88:N182,14,FALSE)</f>
        <v>146375.10300482906</v>
      </c>
    </row>
    <row r="78" spans="1:4" ht="54" thickTop="1" thickBot="1">
      <c r="A78" s="139" t="s">
        <v>1032</v>
      </c>
      <c r="B78" s="138" t="s">
        <v>1482</v>
      </c>
      <c r="C78" s="133" t="s">
        <v>387</v>
      </c>
      <c r="D78" s="179">
        <f>VLOOKUP('330.2'!A88,'330.1'!A88:N183,14,FALSE)</f>
        <v>146375.10300482906</v>
      </c>
    </row>
    <row r="79" spans="1:4" ht="54" thickTop="1" thickBot="1">
      <c r="A79" s="139" t="s">
        <v>1483</v>
      </c>
      <c r="B79" s="140" t="s">
        <v>1484</v>
      </c>
      <c r="C79" s="133" t="s">
        <v>387</v>
      </c>
      <c r="D79" s="179">
        <f>VLOOKUP('330.3'!A88,'330.3'!A88:N184,14,FALSE)</f>
        <v>143057.3016222741</v>
      </c>
    </row>
    <row r="80" spans="1:4" ht="54" thickTop="1" thickBot="1">
      <c r="A80" s="139" t="s">
        <v>1485</v>
      </c>
      <c r="B80" s="140" t="s">
        <v>1486</v>
      </c>
      <c r="C80" s="133" t="s">
        <v>387</v>
      </c>
      <c r="D80" s="179">
        <f>VLOOKUP('330.4'!A88,'330.4'!A88:N185,14,FALSE)</f>
        <v>163856.1583411863</v>
      </c>
    </row>
    <row r="81" spans="1:4" ht="54" thickTop="1" thickBot="1">
      <c r="A81" s="139" t="s">
        <v>1487</v>
      </c>
      <c r="B81" s="140" t="s">
        <v>1488</v>
      </c>
      <c r="C81" s="133" t="s">
        <v>387</v>
      </c>
      <c r="D81" s="179">
        <f>VLOOKUP('330.5'!A88,'330.5'!A88:N186,14,FALSE)</f>
        <v>162046.77421787067</v>
      </c>
    </row>
    <row r="82" spans="1:4" ht="54" thickTop="1" thickBot="1">
      <c r="A82" s="139" t="s">
        <v>1489</v>
      </c>
      <c r="B82" s="140" t="s">
        <v>1490</v>
      </c>
      <c r="C82" s="133" t="s">
        <v>387</v>
      </c>
      <c r="D82" s="179">
        <f>VLOOKUP('330.6'!A88,'330.6'!A88:N187,14,FALSE)</f>
        <v>160538.35695863137</v>
      </c>
    </row>
    <row r="83" spans="1:4" ht="54" thickTop="1" thickBot="1">
      <c r="A83" s="137" t="s">
        <v>1033</v>
      </c>
      <c r="B83" s="138" t="s">
        <v>1491</v>
      </c>
      <c r="C83" s="133" t="s">
        <v>387</v>
      </c>
      <c r="D83" s="179">
        <f>VLOOKUP('340.1'!A88,'340.1'!A88:N188,14,FALSE)</f>
        <v>147026.46523315276</v>
      </c>
    </row>
    <row r="84" spans="1:4" ht="54" thickTop="1" thickBot="1">
      <c r="A84" s="137" t="s">
        <v>1034</v>
      </c>
      <c r="B84" s="138" t="s">
        <v>1492</v>
      </c>
      <c r="C84" s="133" t="s">
        <v>387</v>
      </c>
      <c r="D84" s="179">
        <f>VLOOKUP('340.2'!A88,'340.2'!A88:N190,14,FALSE)</f>
        <v>143836.27159608071</v>
      </c>
    </row>
    <row r="85" spans="1:4" ht="54" thickTop="1" thickBot="1">
      <c r="A85" s="137" t="s">
        <v>1035</v>
      </c>
      <c r="B85" s="138" t="s">
        <v>1493</v>
      </c>
      <c r="C85" s="133" t="s">
        <v>387</v>
      </c>
      <c r="D85" s="179">
        <f>VLOOKUP('340.3'!A88,'340.3'!A88:N191,14,FALSE)</f>
        <v>143836.27159608071</v>
      </c>
    </row>
    <row r="86" spans="1:4" ht="54" thickTop="1" thickBot="1">
      <c r="A86" s="137" t="s">
        <v>1494</v>
      </c>
      <c r="B86" s="138" t="s">
        <v>2021</v>
      </c>
      <c r="C86" s="133" t="s">
        <v>387</v>
      </c>
      <c r="D86" s="179">
        <f>VLOOKUP('350.1'!A88,'350.1'!A88:N192,14,FALSE)</f>
        <v>205309.54163323162</v>
      </c>
    </row>
    <row r="87" spans="1:4" ht="54" thickTop="1" thickBot="1">
      <c r="A87" s="195" t="s">
        <v>1495</v>
      </c>
      <c r="B87" s="138" t="s">
        <v>2022</v>
      </c>
      <c r="C87" s="133" t="s">
        <v>387</v>
      </c>
      <c r="D87" s="179">
        <f>VLOOKUP('350.2'!A88,'350.2'!A88:N193,14,FALSE)</f>
        <v>203500.157509916</v>
      </c>
    </row>
    <row r="88" spans="1:4" ht="54" thickTop="1" thickBot="1">
      <c r="A88" s="139" t="s">
        <v>1496</v>
      </c>
      <c r="B88" s="140" t="s">
        <v>1497</v>
      </c>
      <c r="C88" s="133" t="s">
        <v>387</v>
      </c>
      <c r="D88" s="179">
        <f>VLOOKUP('350.3'!A88,'350.3'!A88:N194,14,FALSE)</f>
        <v>205309.54163323162</v>
      </c>
    </row>
    <row r="89" spans="1:4" ht="54" thickTop="1" thickBot="1">
      <c r="A89" s="137" t="s">
        <v>1498</v>
      </c>
      <c r="B89" s="138" t="s">
        <v>1499</v>
      </c>
      <c r="C89" s="133" t="s">
        <v>387</v>
      </c>
      <c r="D89" s="179">
        <f>VLOOKUP('350.4'!A88,'350.4'!A88:N195,14,FALSE)</f>
        <v>203500.157509916</v>
      </c>
    </row>
    <row r="90" spans="1:4" ht="54" thickTop="1" thickBot="1">
      <c r="A90" s="139" t="s">
        <v>1500</v>
      </c>
      <c r="B90" s="140" t="s">
        <v>1501</v>
      </c>
      <c r="C90" s="133" t="s">
        <v>387</v>
      </c>
      <c r="D90" s="179">
        <f>VLOOKUP('350.10'!A88,'350.10'!A88:N196,14,FALSE)</f>
        <v>143785.65303244142</v>
      </c>
    </row>
    <row r="91" spans="1:4" ht="54" thickTop="1" thickBot="1">
      <c r="A91" s="139" t="s">
        <v>1502</v>
      </c>
      <c r="B91" s="140" t="s">
        <v>1503</v>
      </c>
      <c r="C91" s="133" t="s">
        <v>387</v>
      </c>
      <c r="D91" s="179">
        <f>VLOOKUP('350.11'!A88,'350.11'!A88:N197,14,FALSE)</f>
        <v>141976.26890912582</v>
      </c>
    </row>
    <row r="92" spans="1:4" ht="54" thickTop="1" thickBot="1">
      <c r="A92" s="139" t="s">
        <v>1504</v>
      </c>
      <c r="B92" s="140" t="s">
        <v>1505</v>
      </c>
      <c r="C92" s="133" t="s">
        <v>387</v>
      </c>
      <c r="D92" s="179">
        <f>VLOOKUP('350.12'!A88,'350.12'!A88:N198,14,FALSE)</f>
        <v>143785.65303244142</v>
      </c>
    </row>
    <row r="93" spans="1:4" ht="54" thickTop="1" thickBot="1">
      <c r="A93" s="139" t="s">
        <v>1506</v>
      </c>
      <c r="B93" s="140" t="s">
        <v>1507</v>
      </c>
      <c r="C93" s="133" t="s">
        <v>387</v>
      </c>
      <c r="D93" s="179">
        <f>VLOOKUP('350.13'!A88,'350.13'!A88:N199,14,FALSE)</f>
        <v>141976.26890912582</v>
      </c>
    </row>
    <row r="94" spans="1:4" ht="54" thickTop="1" thickBot="1">
      <c r="A94" s="137" t="s">
        <v>1508</v>
      </c>
      <c r="B94" s="138" t="s">
        <v>1509</v>
      </c>
      <c r="C94" s="133" t="s">
        <v>998</v>
      </c>
      <c r="D94" s="179">
        <f>VLOOKUP('350.14'!A88,'350.14'!A88:N200,14,FALSE)</f>
        <v>683.59876223100241</v>
      </c>
    </row>
    <row r="95" spans="1:4" ht="54" thickTop="1" thickBot="1">
      <c r="A95" s="139" t="s">
        <v>1510</v>
      </c>
      <c r="B95" s="140" t="s">
        <v>1511</v>
      </c>
      <c r="C95" s="133" t="s">
        <v>387</v>
      </c>
      <c r="D95" s="179">
        <f>VLOOKUP('351.1'!A88,'351.1'!A88:N201,14,FALSE)</f>
        <v>203500.157509916</v>
      </c>
    </row>
    <row r="96" spans="1:4" ht="54" thickTop="1" thickBot="1">
      <c r="A96" s="139" t="s">
        <v>1512</v>
      </c>
      <c r="B96" s="140" t="s">
        <v>1513</v>
      </c>
      <c r="C96" s="133" t="s">
        <v>387</v>
      </c>
      <c r="D96" s="179">
        <f>VLOOKUP('351.2'!A88,'351.2'!A88:N202,14,FALSE)</f>
        <v>203500.157509916</v>
      </c>
    </row>
    <row r="97" spans="1:4" ht="54" thickTop="1" thickBot="1">
      <c r="A97" s="139" t="s">
        <v>1514</v>
      </c>
      <c r="B97" s="140" t="s">
        <v>1515</v>
      </c>
      <c r="C97" s="133" t="s">
        <v>387</v>
      </c>
      <c r="D97" s="179">
        <f>VLOOKUP('351.10'!A88,'351.10'!A88:N203,14,FALSE)</f>
        <v>141976.26890912582</v>
      </c>
    </row>
    <row r="98" spans="1:4" ht="54" thickTop="1" thickBot="1">
      <c r="A98" s="139" t="s">
        <v>1516</v>
      </c>
      <c r="B98" s="140" t="s">
        <v>1517</v>
      </c>
      <c r="C98" s="133" t="s">
        <v>387</v>
      </c>
      <c r="D98" s="179">
        <f>VLOOKUP('351.11'!A88,'351.11'!A88:N204,14,FALSE)</f>
        <v>141976.26890912582</v>
      </c>
    </row>
    <row r="99" spans="1:4" ht="54" thickTop="1" thickBot="1">
      <c r="A99" s="139" t="s">
        <v>1518</v>
      </c>
      <c r="B99" s="140" t="s">
        <v>1519</v>
      </c>
      <c r="C99" s="133" t="s">
        <v>998</v>
      </c>
      <c r="D99" s="179">
        <f>VLOOKUP('351.12'!A88,'351.12'!A88:N205,14,FALSE)</f>
        <v>683.59876223100241</v>
      </c>
    </row>
    <row r="100" spans="1:4" ht="54" thickTop="1" thickBot="1">
      <c r="A100" s="139" t="s">
        <v>1522</v>
      </c>
      <c r="B100" s="140" t="s">
        <v>1520</v>
      </c>
      <c r="C100" s="133" t="s">
        <v>998</v>
      </c>
      <c r="D100" s="179">
        <f>VLOOKUP('410.1'!A88,'410.1'!A88:N206,14,FALSE)</f>
        <v>3038.6077623083852</v>
      </c>
    </row>
    <row r="101" spans="1:4" ht="54" thickTop="1" thickBot="1">
      <c r="A101" s="139" t="s">
        <v>1523</v>
      </c>
      <c r="B101" s="140" t="s">
        <v>1521</v>
      </c>
      <c r="C101" s="133" t="s">
        <v>998</v>
      </c>
      <c r="D101" s="179">
        <f>VLOOKUP('410.2'!A88,'410.2'!A88:N207,14,FALSE)</f>
        <v>2884.265780730816</v>
      </c>
    </row>
    <row r="102" spans="1:4" ht="54" thickTop="1" thickBot="1">
      <c r="A102" s="139" t="s">
        <v>1525</v>
      </c>
      <c r="B102" s="140" t="s">
        <v>1524</v>
      </c>
      <c r="C102" s="133" t="s">
        <v>377</v>
      </c>
      <c r="D102" s="179">
        <f>VLOOKUP('410.3'!A88,'410.3'!A88:N208,14,FALSE)</f>
        <v>2816.7411637906298</v>
      </c>
    </row>
    <row r="103" spans="1:4" ht="54" thickTop="1" thickBot="1">
      <c r="A103" s="139" t="s">
        <v>1527</v>
      </c>
      <c r="B103" s="140" t="s">
        <v>1526</v>
      </c>
      <c r="C103" s="133" t="s">
        <v>1464</v>
      </c>
      <c r="D103" s="179">
        <f>VLOOKUP('411.1'!A88,'411.1'!A88:N209,14,FALSE)</f>
        <v>3139.2056610151931</v>
      </c>
    </row>
    <row r="104" spans="1:4" ht="54" thickTop="1" thickBot="1">
      <c r="A104" s="137" t="s">
        <v>1036</v>
      </c>
      <c r="B104" s="138" t="s">
        <v>1958</v>
      </c>
      <c r="C104" s="133" t="s">
        <v>1464</v>
      </c>
      <c r="D104" s="179">
        <f>VLOOKUP('411.2'!A88,'411.2'!A88:N210,14,FALSE)</f>
        <v>3893.0008746127833</v>
      </c>
    </row>
    <row r="105" spans="1:4" ht="54" thickTop="1" thickBot="1">
      <c r="A105" s="137" t="s">
        <v>1037</v>
      </c>
      <c r="B105" s="138" t="s">
        <v>2054</v>
      </c>
      <c r="C105" s="133" t="s">
        <v>1464</v>
      </c>
      <c r="D105" s="179">
        <f>VLOOKUP('411.3'!A88,'411.3'!A88:N211,14,FALSE)</f>
        <v>4537.9298690619089</v>
      </c>
    </row>
    <row r="106" spans="1:4" ht="54" thickTop="1" thickBot="1">
      <c r="A106" s="137" t="s">
        <v>1528</v>
      </c>
      <c r="B106" s="138" t="s">
        <v>2055</v>
      </c>
      <c r="C106" s="133" t="s">
        <v>1464</v>
      </c>
      <c r="D106" s="179">
        <f>VLOOKUP('411.4'!A88,'411.4'!A88:N212,14,FALSE)</f>
        <v>3655.9756886186597</v>
      </c>
    </row>
    <row r="107" spans="1:4" ht="54" thickTop="1" thickBot="1">
      <c r="A107" s="137" t="s">
        <v>1535</v>
      </c>
      <c r="B107" s="191" t="s">
        <v>1606</v>
      </c>
      <c r="C107" s="133" t="s">
        <v>998</v>
      </c>
      <c r="D107" s="179">
        <f>VLOOKUP('413.1'!A88,'413.1'!A88:N213,14,FALSE)</f>
        <v>4613.7228064437522</v>
      </c>
    </row>
    <row r="108" spans="1:4" ht="54" thickTop="1" thickBot="1">
      <c r="A108" s="137" t="s">
        <v>1537</v>
      </c>
      <c r="B108" s="138" t="s">
        <v>1607</v>
      </c>
      <c r="C108" s="133" t="s">
        <v>998</v>
      </c>
      <c r="D108" s="179">
        <f>VLOOKUP('413.2'!A88,'413.2'!A88:N214,14,FALSE)</f>
        <v>4747.3939869171818</v>
      </c>
    </row>
    <row r="109" spans="1:4" ht="54" thickTop="1" thickBot="1">
      <c r="A109" s="137" t="s">
        <v>1539</v>
      </c>
      <c r="B109" s="138" t="s">
        <v>1608</v>
      </c>
      <c r="C109" s="133" t="s">
        <v>998</v>
      </c>
      <c r="D109" s="179">
        <f>VLOOKUP('413.3'!A88,'413.3'!A88:N215,14,FALSE)</f>
        <v>4893.4676480530943</v>
      </c>
    </row>
    <row r="110" spans="1:4" ht="54" thickTop="1" thickBot="1">
      <c r="A110" s="137" t="s">
        <v>1038</v>
      </c>
      <c r="B110" s="138" t="s">
        <v>1205</v>
      </c>
      <c r="C110" s="133" t="s">
        <v>998</v>
      </c>
      <c r="D110" s="179">
        <f>VLOOKUP('414.1'!A88,'414.1'!A88:N216,14,FALSE)</f>
        <v>4609.5886462229237</v>
      </c>
    </row>
    <row r="111" spans="1:4" ht="54" thickTop="1" thickBot="1">
      <c r="A111" s="137" t="s">
        <v>1039</v>
      </c>
      <c r="B111" s="138" t="s">
        <v>1959</v>
      </c>
      <c r="C111" s="133" t="s">
        <v>998</v>
      </c>
      <c r="D111" s="179">
        <f>VLOOKUP('414.2'!A88,'414.2'!A88:N217,14,FALSE)</f>
        <v>6044.1422428501464</v>
      </c>
    </row>
    <row r="112" spans="1:4" ht="54" thickTop="1" thickBot="1">
      <c r="A112" s="137" t="s">
        <v>1040</v>
      </c>
      <c r="B112" s="138" t="s">
        <v>1960</v>
      </c>
      <c r="C112" s="133" t="s">
        <v>998</v>
      </c>
      <c r="D112" s="179">
        <f>VLOOKUP('414.3'!A88,'414.3'!A88:N218,14,FALSE)</f>
        <v>6044.1422428501464</v>
      </c>
    </row>
    <row r="113" spans="1:4" ht="54" thickTop="1" thickBot="1">
      <c r="A113" s="137" t="s">
        <v>1041</v>
      </c>
      <c r="B113" s="138" t="s">
        <v>1206</v>
      </c>
      <c r="C113" s="133" t="s">
        <v>998</v>
      </c>
      <c r="D113" s="179">
        <f>VLOOKUP('414.4'!A88,'414.4'!A88:N219,14,FALSE)</f>
        <v>4903.1140219016925</v>
      </c>
    </row>
    <row r="114" spans="1:4" ht="54" thickTop="1" thickBot="1">
      <c r="A114" s="137" t="s">
        <v>1042</v>
      </c>
      <c r="B114" s="138" t="s">
        <v>1207</v>
      </c>
      <c r="C114" s="133" t="s">
        <v>998</v>
      </c>
      <c r="D114" s="179">
        <f>VLOOKUP('414.5'!A88,'414.5'!A88:N220,14,FALSE)</f>
        <v>5258.6518008928779</v>
      </c>
    </row>
    <row r="115" spans="1:4" ht="54" thickTop="1" thickBot="1">
      <c r="A115" s="137" t="s">
        <v>1546</v>
      </c>
      <c r="B115" s="138" t="s">
        <v>2056</v>
      </c>
      <c r="C115" s="133" t="s">
        <v>998</v>
      </c>
      <c r="D115" s="179">
        <f>VLOOKUP('414.6'!A88,'414.6'!A88:N221,14,FALSE)</f>
        <v>5681.7141968242495</v>
      </c>
    </row>
    <row r="116" spans="1:4" ht="54" thickTop="1" thickBot="1">
      <c r="A116" s="137" t="s">
        <v>1043</v>
      </c>
      <c r="B116" s="138" t="s">
        <v>1961</v>
      </c>
      <c r="C116" s="133" t="s">
        <v>1464</v>
      </c>
      <c r="D116" s="179">
        <f>VLOOKUP('415.1'!A88,'415.1'!A88:N222,14,FALSE)</f>
        <v>4471.7833055286656</v>
      </c>
    </row>
    <row r="117" spans="1:4" ht="54" thickTop="1" thickBot="1">
      <c r="A117" s="137" t="s">
        <v>1044</v>
      </c>
      <c r="B117" s="138" t="s">
        <v>2058</v>
      </c>
      <c r="C117" s="133" t="s">
        <v>233</v>
      </c>
      <c r="D117" s="179">
        <f>VLOOKUP('420.1'!A87,'420.1'!A87:N223,14,FALSE)</f>
        <v>4359.5698777656653</v>
      </c>
    </row>
    <row r="118" spans="1:4" ht="54" thickTop="1" thickBot="1">
      <c r="A118" s="137" t="s">
        <v>1045</v>
      </c>
      <c r="B118" s="138" t="s">
        <v>2057</v>
      </c>
      <c r="C118" s="142" t="s">
        <v>233</v>
      </c>
      <c r="D118" s="179">
        <f>VLOOKUP('420.2 '!A88,'420.2 '!A59:N107,14,FALSE)</f>
        <v>4349.923503917068</v>
      </c>
    </row>
    <row r="119" spans="1:4" ht="54" thickTop="1" thickBot="1">
      <c r="A119" s="137" t="s">
        <v>1551</v>
      </c>
      <c r="B119" s="138" t="s">
        <v>1552</v>
      </c>
      <c r="C119" s="133" t="s">
        <v>233</v>
      </c>
      <c r="D119" s="179">
        <f>VLOOKUP('420.3'!A88,'420.3'!A88:N225,14,FALSE)</f>
        <v>5221.1288677861648</v>
      </c>
    </row>
    <row r="120" spans="1:4" ht="54" thickTop="1" thickBot="1">
      <c r="A120" s="137" t="s">
        <v>1046</v>
      </c>
      <c r="B120" s="138" t="s">
        <v>1208</v>
      </c>
      <c r="C120" s="133" t="s">
        <v>233</v>
      </c>
      <c r="D120" s="179">
        <f>VLOOKUP('421.1'!A88,'421.1'!A88:N226,14,FALSE)</f>
        <v>2300.5513797824133</v>
      </c>
    </row>
    <row r="121" spans="1:4" ht="54" thickTop="1" thickBot="1">
      <c r="A121" s="137" t="s">
        <v>1047</v>
      </c>
      <c r="B121" s="138" t="s">
        <v>1209</v>
      </c>
      <c r="C121" s="133" t="s">
        <v>233</v>
      </c>
      <c r="D121" s="179">
        <f>VLOOKUP('421.2'!A88,'421.2'!A88:N227,14,FALSE)</f>
        <v>2275.7464184574469</v>
      </c>
    </row>
    <row r="122" spans="1:4" ht="54" thickTop="1" thickBot="1">
      <c r="A122" s="137" t="s">
        <v>1048</v>
      </c>
      <c r="B122" s="138" t="s">
        <v>1962</v>
      </c>
      <c r="C122" s="133" t="s">
        <v>233</v>
      </c>
      <c r="D122" s="179">
        <f>VLOOKUP('421.3'!A88,'421.3'!A88:N228,14,FALSE)</f>
        <v>2303.03187591491</v>
      </c>
    </row>
    <row r="123" spans="1:4" ht="54" thickTop="1" thickBot="1">
      <c r="A123" s="137" t="s">
        <v>1049</v>
      </c>
      <c r="B123" s="138" t="s">
        <v>1963</v>
      </c>
      <c r="C123" s="133" t="s">
        <v>233</v>
      </c>
      <c r="D123" s="179">
        <f>VLOOKUP('421.4'!A88,'421.4'!A88:N229,14,FALSE)</f>
        <v>2575.8864504895405</v>
      </c>
    </row>
    <row r="124" spans="1:4" ht="54" thickTop="1" thickBot="1">
      <c r="A124" s="137" t="s">
        <v>1556</v>
      </c>
      <c r="B124" s="140" t="s">
        <v>1557</v>
      </c>
      <c r="C124" s="133" t="s">
        <v>233</v>
      </c>
      <c r="D124" s="179">
        <f>VLOOKUP('430.1.1'!A87,'430.1.1'!A87:N230,14,FALSE)</f>
        <v>10741.234246916014</v>
      </c>
    </row>
    <row r="125" spans="1:4" ht="54" thickTop="1" thickBot="1">
      <c r="A125" s="137" t="s">
        <v>1558</v>
      </c>
      <c r="B125" s="138" t="s">
        <v>1559</v>
      </c>
      <c r="C125" s="133" t="s">
        <v>233</v>
      </c>
      <c r="D125" s="179">
        <f>VLOOKUP('430.1.2'!A88,'430.1.2'!A88:N231,14,FALSE)</f>
        <v>8797.0175276253103</v>
      </c>
    </row>
    <row r="126" spans="1:4" ht="54" thickTop="1" thickBot="1">
      <c r="A126" s="137" t="s">
        <v>1560</v>
      </c>
      <c r="B126" s="138" t="s">
        <v>1609</v>
      </c>
      <c r="C126" s="133" t="s">
        <v>233</v>
      </c>
      <c r="D126" s="179">
        <f>VLOOKUP('430.2.1'!A88,'430.2.1'!A88:N232,14,FALSE)</f>
        <v>10741.234246916014</v>
      </c>
    </row>
    <row r="127" spans="1:4" ht="54" thickTop="1" thickBot="1">
      <c r="A127" s="137" t="s">
        <v>1562</v>
      </c>
      <c r="B127" s="138" t="s">
        <v>1610</v>
      </c>
      <c r="C127" s="133" t="s">
        <v>233</v>
      </c>
      <c r="D127" s="179">
        <f>VLOOKUP('430.2.2'!A88,'430.2.2'!A88:N233,14,FALSE)</f>
        <v>8797.0175276253103</v>
      </c>
    </row>
    <row r="128" spans="1:4" ht="54" thickTop="1" thickBot="1">
      <c r="A128" s="137" t="s">
        <v>1563</v>
      </c>
      <c r="B128" s="138" t="s">
        <v>1611</v>
      </c>
      <c r="C128" s="133" t="s">
        <v>233</v>
      </c>
      <c r="D128" s="179">
        <f>VLOOKUP('431.1.1'!A88,'431.1.1'!A88:N234,14,FALSE)</f>
        <v>22389.290812921743</v>
      </c>
    </row>
    <row r="129" spans="1:4" ht="54" thickTop="1" thickBot="1">
      <c r="A129" s="137" t="s">
        <v>1565</v>
      </c>
      <c r="B129" s="138" t="s">
        <v>1612</v>
      </c>
      <c r="C129" s="133" t="s">
        <v>233</v>
      </c>
      <c r="D129" s="179">
        <f>VLOOKUP('431.1.2'!A88,'431.1.2'!A88:N235,14,FALSE)</f>
        <v>17721.984892109725</v>
      </c>
    </row>
    <row r="130" spans="1:4" ht="54" thickTop="1" thickBot="1">
      <c r="A130" s="137" t="s">
        <v>1568</v>
      </c>
      <c r="B130" s="138" t="s">
        <v>1613</v>
      </c>
      <c r="C130" s="133" t="s">
        <v>233</v>
      </c>
      <c r="D130" s="179">
        <f>VLOOKUP('431.2.1'!A88,'431.2.1'!A88:N236,14,FALSE)</f>
        <v>25217.276892513022</v>
      </c>
    </row>
    <row r="131" spans="1:4" ht="54" thickTop="1" thickBot="1">
      <c r="A131" s="137" t="s">
        <v>1569</v>
      </c>
      <c r="B131" s="138" t="s">
        <v>1614</v>
      </c>
      <c r="C131" s="133" t="s">
        <v>233</v>
      </c>
      <c r="D131" s="179">
        <f>VLOOKUP('431.2.2'!A88,'431.2.2'!A88:N237,14,FALSE)</f>
        <v>19882.993122740798</v>
      </c>
    </row>
    <row r="132" spans="1:4" ht="54" thickTop="1" thickBot="1">
      <c r="A132" s="137" t="s">
        <v>1050</v>
      </c>
      <c r="B132" s="138" t="s">
        <v>1210</v>
      </c>
      <c r="C132" s="133" t="s">
        <v>233</v>
      </c>
      <c r="D132" s="179">
        <f>VLOOKUP('432.1'!A88,'432.1'!A88:N238,14,FALSE)</f>
        <v>6686.1293554555086</v>
      </c>
    </row>
    <row r="133" spans="1:4" ht="54" thickTop="1" thickBot="1">
      <c r="A133" s="137" t="s">
        <v>1051</v>
      </c>
      <c r="B133" s="138" t="s">
        <v>1964</v>
      </c>
      <c r="C133" s="133" t="s">
        <v>233</v>
      </c>
      <c r="D133" s="179">
        <f>VLOOKUP('432.2'!A88,'432.2'!A88:N239,14,FALSE)</f>
        <v>6755.0320258026377</v>
      </c>
    </row>
    <row r="134" spans="1:4" ht="54" thickTop="1" thickBot="1">
      <c r="A134" s="137" t="s">
        <v>1052</v>
      </c>
      <c r="B134" s="138" t="s">
        <v>1965</v>
      </c>
      <c r="C134" s="133" t="s">
        <v>233</v>
      </c>
      <c r="D134" s="179">
        <f>VLOOKUP('433.1'!A88,'433.1'!A88:N240,14,FALSE)</f>
        <v>7640.7499457509757</v>
      </c>
    </row>
    <row r="135" spans="1:4" ht="54" thickTop="1" thickBot="1">
      <c r="A135" s="137" t="s">
        <v>1053</v>
      </c>
      <c r="B135" s="138" t="s">
        <v>1966</v>
      </c>
      <c r="C135" s="133" t="s">
        <v>233</v>
      </c>
      <c r="D135" s="179">
        <f>VLOOKUP('433.2'!A88,'433.2'!A88:N241,14,FALSE)</f>
        <v>7097.6258220399795</v>
      </c>
    </row>
    <row r="136" spans="1:4" ht="54" thickTop="1" thickBot="1">
      <c r="A136" s="137" t="s">
        <v>1054</v>
      </c>
      <c r="B136" s="138" t="s">
        <v>1967</v>
      </c>
      <c r="C136" s="133" t="s">
        <v>233</v>
      </c>
      <c r="D136" s="179">
        <f>VLOOKUP('433.3'!A88,'433.3'!A88:N242,14,FALSE)</f>
        <v>8191.6765468591138</v>
      </c>
    </row>
    <row r="137" spans="1:4" ht="54" thickTop="1" thickBot="1">
      <c r="A137" s="137" t="s">
        <v>1055</v>
      </c>
      <c r="B137" s="138" t="s">
        <v>1211</v>
      </c>
      <c r="C137" s="133" t="s">
        <v>233</v>
      </c>
      <c r="D137" s="179">
        <f>VLOOKUP('433.4'!A88,'433.4'!A88:N243,14,FALSE)</f>
        <v>5286.8971153095163</v>
      </c>
    </row>
    <row r="138" spans="1:4" ht="54" thickTop="1" thickBot="1">
      <c r="A138" s="137" t="s">
        <v>1056</v>
      </c>
      <c r="B138" s="138" t="s">
        <v>1968</v>
      </c>
      <c r="C138" s="133" t="s">
        <v>233</v>
      </c>
      <c r="D138" s="179">
        <f>VLOOKUP('433.5'!A88,'433.5'!A88:N244,14,FALSE)</f>
        <v>8930.6079346492279</v>
      </c>
    </row>
    <row r="139" spans="1:4" ht="54" thickTop="1" thickBot="1">
      <c r="A139" s="137" t="s">
        <v>1057</v>
      </c>
      <c r="B139" s="138" t="s">
        <v>1969</v>
      </c>
      <c r="C139" s="133" t="s">
        <v>233</v>
      </c>
      <c r="D139" s="179">
        <f>VLOOKUP('433.6'!A88,'433.6'!A88:N245,14,FALSE)</f>
        <v>8341.842682100294</v>
      </c>
    </row>
    <row r="140" spans="1:4" ht="54" thickTop="1" thickBot="1">
      <c r="A140" s="137" t="s">
        <v>1058</v>
      </c>
      <c r="B140" s="138" t="s">
        <v>1970</v>
      </c>
      <c r="C140" s="133" t="s">
        <v>233</v>
      </c>
      <c r="D140" s="179">
        <f>VLOOKUP('433.7'!A88,'433.7'!A88:N246,14,FALSE)</f>
        <v>9699.8181954170723</v>
      </c>
    </row>
    <row r="141" spans="1:4" ht="54" thickTop="1" thickBot="1">
      <c r="A141" s="137" t="s">
        <v>1059</v>
      </c>
      <c r="B141" s="138" t="s">
        <v>1212</v>
      </c>
      <c r="C141" s="133" t="s">
        <v>233</v>
      </c>
      <c r="D141" s="179">
        <f>VLOOKUP('433.8'!A88,'433.8'!A88:N247,14,FALSE)</f>
        <v>6229.4856456582365</v>
      </c>
    </row>
    <row r="142" spans="1:4" ht="54" thickTop="1" thickBot="1">
      <c r="A142" s="137" t="s">
        <v>1060</v>
      </c>
      <c r="B142" s="138" t="s">
        <v>1971</v>
      </c>
      <c r="C142" s="133" t="s">
        <v>387</v>
      </c>
      <c r="D142" s="179">
        <f>VLOOKUP('440.1'!A89,'440.1'!A89:N248,14,FALSE)</f>
        <v>242060.1457659142</v>
      </c>
    </row>
    <row r="143" spans="1:4" ht="54" thickTop="1" thickBot="1">
      <c r="A143" s="137" t="s">
        <v>1061</v>
      </c>
      <c r="B143" s="138" t="s">
        <v>1972</v>
      </c>
      <c r="C143" s="133" t="s">
        <v>387</v>
      </c>
      <c r="D143" s="179">
        <f>VLOOKUP('440.2'!A93,'440.2'!A93:N250,14,FALSE)</f>
        <v>242060.1457659142</v>
      </c>
    </row>
    <row r="144" spans="1:4" ht="54" thickTop="1" thickBot="1">
      <c r="A144" s="137" t="s">
        <v>1062</v>
      </c>
      <c r="B144" s="138" t="s">
        <v>1973</v>
      </c>
      <c r="C144" s="133" t="s">
        <v>387</v>
      </c>
      <c r="D144" s="179">
        <f>VLOOKUP('440.3'!A93,'440.3'!A93:N252,14,FALSE)</f>
        <v>242060.1457659142</v>
      </c>
    </row>
    <row r="145" spans="1:4" ht="54" thickTop="1" thickBot="1">
      <c r="A145" s="137" t="s">
        <v>1063</v>
      </c>
      <c r="B145" s="138" t="s">
        <v>1213</v>
      </c>
      <c r="C145" s="133" t="s">
        <v>387</v>
      </c>
      <c r="D145" s="179">
        <f>VLOOKUP('440.4'!A93,'440.4'!A93:N254,14,FALSE)</f>
        <v>270061.96453135461</v>
      </c>
    </row>
    <row r="146" spans="1:4" ht="54" thickTop="1" thickBot="1">
      <c r="A146" s="137" t="s">
        <v>1064</v>
      </c>
      <c r="B146" s="138" t="s">
        <v>1974</v>
      </c>
      <c r="C146" s="133" t="s">
        <v>387</v>
      </c>
      <c r="D146" s="179">
        <f>VLOOKUP('441.1'!A93,'441.1'!A93:N256,14,FALSE)</f>
        <v>242060.1457659142</v>
      </c>
    </row>
    <row r="147" spans="1:4" ht="54" thickTop="1" thickBot="1">
      <c r="A147" s="137" t="s">
        <v>1065</v>
      </c>
      <c r="B147" s="138" t="s">
        <v>1975</v>
      </c>
      <c r="C147" s="133" t="s">
        <v>387</v>
      </c>
      <c r="D147" s="179">
        <f>VLOOKUP('441.2'!A92,'441.2'!A92:N258,14,FALSE)</f>
        <v>242060.1457659142</v>
      </c>
    </row>
    <row r="148" spans="1:4" ht="54" thickTop="1" thickBot="1">
      <c r="A148" s="137" t="s">
        <v>1066</v>
      </c>
      <c r="B148" s="138" t="s">
        <v>1976</v>
      </c>
      <c r="C148" s="133" t="s">
        <v>387</v>
      </c>
      <c r="D148" s="179">
        <f>VLOOKUP('441.3'!A93,'441.3'!A93:N260,14,FALSE)</f>
        <v>242060.1457659142</v>
      </c>
    </row>
    <row r="149" spans="1:4" ht="54" thickTop="1" thickBot="1">
      <c r="A149" s="137" t="s">
        <v>1067</v>
      </c>
      <c r="B149" s="138" t="s">
        <v>1977</v>
      </c>
      <c r="C149" s="133" t="s">
        <v>387</v>
      </c>
      <c r="D149" s="179">
        <f>VLOOKUP('441.4'!A92,'441.4'!A92:N262,14,FALSE)</f>
        <v>270061.96453135461</v>
      </c>
    </row>
    <row r="150" spans="1:4" ht="54" thickTop="1" thickBot="1">
      <c r="A150" s="137" t="s">
        <v>1068</v>
      </c>
      <c r="B150" s="138" t="s">
        <v>1957</v>
      </c>
      <c r="C150" s="133" t="s">
        <v>387</v>
      </c>
      <c r="D150" s="179">
        <f>VLOOKUP('450.1'!A95,'450.1'!A95:N264,14,FALSE)</f>
        <v>272617.30401936214</v>
      </c>
    </row>
    <row r="151" spans="1:4" ht="54" thickTop="1" thickBot="1">
      <c r="A151" s="137" t="s">
        <v>1069</v>
      </c>
      <c r="B151" s="138" t="s">
        <v>1978</v>
      </c>
      <c r="C151" s="133" t="s">
        <v>387</v>
      </c>
      <c r="D151" s="179">
        <f>VLOOKUP('450.2'!A93,'450.2'!A93:N266,14,FALSE)</f>
        <v>272617.30401936214</v>
      </c>
    </row>
    <row r="152" spans="1:4" ht="54" thickTop="1" thickBot="1">
      <c r="A152" s="137" t="s">
        <v>1070</v>
      </c>
      <c r="B152" s="138" t="s">
        <v>1979</v>
      </c>
      <c r="C152" s="133" t="s">
        <v>387</v>
      </c>
      <c r="D152" s="179">
        <f>VLOOKUP('450.3'!A93,'450.3'!A93:N268,14,FALSE)</f>
        <v>272617.30401936214</v>
      </c>
    </row>
    <row r="153" spans="1:4" ht="54" thickTop="1" thickBot="1">
      <c r="A153" s="137" t="s">
        <v>1071</v>
      </c>
      <c r="B153" s="138" t="s">
        <v>1980</v>
      </c>
      <c r="C153" s="133" t="s">
        <v>387</v>
      </c>
      <c r="D153" s="179">
        <f>VLOOKUP('450.4'!A92,'450.4'!A92:N270,14,FALSE)</f>
        <v>272617.30401936214</v>
      </c>
    </row>
    <row r="154" spans="1:4" ht="63.75" customHeight="1" thickTop="1" thickBot="1">
      <c r="A154" s="137" t="s">
        <v>1072</v>
      </c>
      <c r="B154" s="138" t="s">
        <v>1981</v>
      </c>
      <c r="C154" s="133" t="s">
        <v>387</v>
      </c>
      <c r="D154" s="179">
        <f>VLOOKUP('450.5'!A92,'450.5'!A92:N272,14,FALSE)</f>
        <v>272617.30401936214</v>
      </c>
    </row>
    <row r="155" spans="1:4" ht="54" thickTop="1" thickBot="1">
      <c r="A155" s="137" t="s">
        <v>1073</v>
      </c>
      <c r="B155" s="138" t="s">
        <v>1982</v>
      </c>
      <c r="C155" s="133" t="s">
        <v>387</v>
      </c>
      <c r="D155" s="179">
        <f>VLOOKUP('450.6'!A93,'450.6'!A93:N274,14,FALSE)</f>
        <v>272617.30401936214</v>
      </c>
    </row>
    <row r="156" spans="1:4" ht="54" thickTop="1" thickBot="1">
      <c r="A156" s="137" t="s">
        <v>1074</v>
      </c>
      <c r="B156" s="138" t="s">
        <v>1983</v>
      </c>
      <c r="C156" s="133" t="s">
        <v>387</v>
      </c>
      <c r="D156" s="179">
        <f>VLOOKUP('450.7'!A93,'450.7'!A93:N275,14,FALSE)</f>
        <v>272617.30401936214</v>
      </c>
    </row>
    <row r="157" spans="1:4" ht="54" thickTop="1" thickBot="1">
      <c r="A157" s="137" t="s">
        <v>1075</v>
      </c>
      <c r="B157" s="138" t="s">
        <v>1984</v>
      </c>
      <c r="C157" s="133" t="s">
        <v>387</v>
      </c>
      <c r="D157" s="179">
        <f>VLOOKUP('450.8'!A93,'450.8'!A93:N276,14,FALSE)</f>
        <v>272617.30401936214</v>
      </c>
    </row>
    <row r="158" spans="1:4" ht="54" thickTop="1" thickBot="1">
      <c r="A158" s="137" t="s">
        <v>1584</v>
      </c>
      <c r="B158" s="138" t="s">
        <v>1615</v>
      </c>
      <c r="C158" s="133" t="s">
        <v>387</v>
      </c>
      <c r="D158" s="179">
        <f>VLOOKUP('450.10'!A92,'450.10'!A92:N277,14,FALSE)</f>
        <v>314995.44002556743</v>
      </c>
    </row>
    <row r="159" spans="1:4" ht="54" thickTop="1" thickBot="1">
      <c r="A159" s="137" t="s">
        <v>1586</v>
      </c>
      <c r="B159" s="138" t="s">
        <v>1616</v>
      </c>
      <c r="C159" s="133" t="s">
        <v>387</v>
      </c>
      <c r="D159" s="179">
        <f>VLOOKUP('450.11'!A92,'450.11'!A92:N278,14,FALSE)</f>
        <v>314995.44002556743</v>
      </c>
    </row>
    <row r="160" spans="1:4" ht="54" thickTop="1" thickBot="1">
      <c r="A160" s="137" t="s">
        <v>1588</v>
      </c>
      <c r="B160" s="138" t="s">
        <v>1617</v>
      </c>
      <c r="C160" s="133" t="s">
        <v>387</v>
      </c>
      <c r="D160" s="179">
        <f>VLOOKUP('450.12'!A92,'450.11'!A92:N279,14,FALSE)</f>
        <v>314995.44002556743</v>
      </c>
    </row>
    <row r="161" spans="1:4" ht="54" thickTop="1" thickBot="1">
      <c r="A161" s="137" t="s">
        <v>1076</v>
      </c>
      <c r="B161" s="138" t="s">
        <v>1985</v>
      </c>
      <c r="C161" s="133" t="s">
        <v>387</v>
      </c>
      <c r="D161" s="179">
        <f>VLOOKUP('451.1'!A92,'451.1'!A92:N280,14,FALSE)</f>
        <v>272617.30401936214</v>
      </c>
    </row>
    <row r="162" spans="1:4" ht="54" thickTop="1" thickBot="1">
      <c r="A162" s="137" t="s">
        <v>1077</v>
      </c>
      <c r="B162" s="138" t="s">
        <v>1986</v>
      </c>
      <c r="C162" s="133" t="s">
        <v>387</v>
      </c>
      <c r="D162" s="179">
        <f>VLOOKUP('451.2'!A93,'451.2'!A93:N281,14,FALSE)</f>
        <v>272617.30401936214</v>
      </c>
    </row>
    <row r="163" spans="1:4" ht="54" thickTop="1" thickBot="1">
      <c r="A163" s="137" t="s">
        <v>1078</v>
      </c>
      <c r="B163" s="138" t="s">
        <v>1987</v>
      </c>
      <c r="C163" s="133" t="s">
        <v>387</v>
      </c>
      <c r="D163" s="179">
        <f>VLOOKUP('451.3'!A92,'451.3'!A92:N282,14,FALSE)</f>
        <v>272617.30401936214</v>
      </c>
    </row>
    <row r="164" spans="1:4" ht="54" thickTop="1" thickBot="1">
      <c r="A164" s="137" t="s">
        <v>1079</v>
      </c>
      <c r="B164" s="138" t="s">
        <v>1988</v>
      </c>
      <c r="C164" s="133" t="s">
        <v>387</v>
      </c>
      <c r="D164" s="179">
        <f>VLOOKUP('451.4'!A92,'451.4'!A92:N283,14,FALSE)</f>
        <v>314995.44002556743</v>
      </c>
    </row>
    <row r="165" spans="1:4" ht="54" thickTop="1" thickBot="1">
      <c r="A165" s="137" t="s">
        <v>1080</v>
      </c>
      <c r="B165" s="138" t="s">
        <v>1989</v>
      </c>
      <c r="C165" s="133" t="s">
        <v>387</v>
      </c>
      <c r="D165" s="179">
        <f>VLOOKUP('452.1'!A93,'452.1'!A93:N284,14,FALSE)</f>
        <v>272617.30401936214</v>
      </c>
    </row>
    <row r="166" spans="1:4" ht="54" thickTop="1" thickBot="1">
      <c r="A166" s="137" t="s">
        <v>1081</v>
      </c>
      <c r="B166" s="138" t="s">
        <v>1990</v>
      </c>
      <c r="C166" s="133" t="s">
        <v>387</v>
      </c>
      <c r="D166" s="179">
        <f>VLOOKUP('452.2'!A93,'452.2'!A93:N285,14,FALSE)</f>
        <v>272617.30401936214</v>
      </c>
    </row>
    <row r="167" spans="1:4" ht="54" thickTop="1" thickBot="1">
      <c r="A167" s="137" t="s">
        <v>1082</v>
      </c>
      <c r="B167" s="138" t="s">
        <v>1991</v>
      </c>
      <c r="C167" s="133" t="s">
        <v>387</v>
      </c>
      <c r="D167" s="179">
        <f>VLOOKUP('452.3'!A92,'452.3'!A92:N286,14,FALSE)</f>
        <v>272617.30401936214</v>
      </c>
    </row>
    <row r="168" spans="1:4" ht="54" thickTop="1" thickBot="1">
      <c r="A168" s="137" t="s">
        <v>1083</v>
      </c>
      <c r="B168" s="138" t="s">
        <v>1992</v>
      </c>
      <c r="C168" s="133" t="s">
        <v>387</v>
      </c>
      <c r="D168" s="179">
        <f>VLOOKUP('452.4'!A93,'452.4'!A93:N287,14,FALSE)</f>
        <v>272617.30401936214</v>
      </c>
    </row>
    <row r="169" spans="1:4" ht="54" thickTop="1" thickBot="1">
      <c r="A169" s="137" t="s">
        <v>1084</v>
      </c>
      <c r="B169" s="138" t="s">
        <v>1214</v>
      </c>
      <c r="C169" s="133" t="s">
        <v>387</v>
      </c>
      <c r="D169" s="179">
        <f>VLOOKUP('453.1'!A92,'453.1'!A92:N288,14,FALSE)</f>
        <v>272461.25435058575</v>
      </c>
    </row>
    <row r="170" spans="1:4" ht="54" thickTop="1" thickBot="1">
      <c r="A170" s="137" t="s">
        <v>1085</v>
      </c>
      <c r="B170" s="138" t="s">
        <v>1993</v>
      </c>
      <c r="C170" s="133" t="s">
        <v>233</v>
      </c>
      <c r="D170" s="179">
        <f>VLOOKUP('460.1'!A87,'460.1'!A87:N289,14,FALSE)</f>
        <v>7848.166955800516</v>
      </c>
    </row>
    <row r="171" spans="1:4" ht="54" thickTop="1" thickBot="1">
      <c r="A171" s="196" t="s">
        <v>2017</v>
      </c>
      <c r="B171" s="138" t="s">
        <v>2073</v>
      </c>
      <c r="C171" s="133" t="s">
        <v>233</v>
      </c>
      <c r="D171" s="179">
        <f>VLOOKUP('460.2'!A87,'460.2'!A87:N290,14,FALSE)</f>
        <v>3924.083477900258</v>
      </c>
    </row>
    <row r="172" spans="1:4" ht="51.75" customHeight="1" thickTop="1" thickBot="1">
      <c r="A172" s="137" t="s">
        <v>1086</v>
      </c>
      <c r="B172" s="138" t="s">
        <v>1215</v>
      </c>
      <c r="C172" s="133" t="s">
        <v>387</v>
      </c>
      <c r="D172" s="179">
        <f>VLOOKUP('461.1'!A87,'461.1'!A87:N291,14,FALSE)</f>
        <v>123443.71491122912</v>
      </c>
    </row>
    <row r="173" spans="1:4" ht="54" thickTop="1" thickBot="1">
      <c r="A173" s="137" t="s">
        <v>1087</v>
      </c>
      <c r="B173" s="138" t="s">
        <v>1216</v>
      </c>
      <c r="C173" s="133" t="s">
        <v>387</v>
      </c>
      <c r="D173" s="179">
        <f>VLOOKUP('461.2'!A89,'461.2'!A89:N294,14,FALSE)</f>
        <v>145669.04217966442</v>
      </c>
    </row>
    <row r="174" spans="1:4" ht="54" thickTop="1" thickBot="1">
      <c r="A174" s="137" t="s">
        <v>1598</v>
      </c>
      <c r="B174" s="138" t="s">
        <v>2078</v>
      </c>
      <c r="C174" s="133" t="s">
        <v>387</v>
      </c>
      <c r="D174" s="179">
        <f>VLOOKUP('462.1.1'!A88,'462.1.1'!A88:N293,14,FALSE)</f>
        <v>214552.3427172259</v>
      </c>
    </row>
    <row r="175" spans="1:4" ht="54" thickTop="1" thickBot="1">
      <c r="A175" s="137" t="s">
        <v>1599</v>
      </c>
      <c r="B175" s="138" t="s">
        <v>2079</v>
      </c>
      <c r="C175" s="133" t="s">
        <v>387</v>
      </c>
      <c r="D175" s="179">
        <f>VLOOKUP('462.1.2'!A88,'462.1.2'!A88:N294,14,FALSE)</f>
        <v>199296.0140468633</v>
      </c>
    </row>
    <row r="176" spans="1:4" ht="54" thickTop="1" thickBot="1">
      <c r="A176" s="137" t="s">
        <v>1600</v>
      </c>
      <c r="B176" s="138" t="s">
        <v>2082</v>
      </c>
      <c r="C176" s="133" t="s">
        <v>387</v>
      </c>
      <c r="D176" s="179">
        <f>VLOOKUP('462.2.1'!A88,'462.2.1'!A88:N295,14,FALSE)</f>
        <v>232422.75367896486</v>
      </c>
    </row>
    <row r="177" spans="1:4" ht="54" thickTop="1" thickBot="1">
      <c r="A177" s="137" t="s">
        <v>1601</v>
      </c>
      <c r="B177" s="138" t="s">
        <v>2083</v>
      </c>
      <c r="C177" s="133" t="s">
        <v>387</v>
      </c>
      <c r="D177" s="179">
        <f>VLOOKUP('462.2.2'!A88,'462.2.2'!A88:N296,14,FALSE)</f>
        <v>217166.42500860227</v>
      </c>
    </row>
    <row r="178" spans="1:4" ht="54" thickTop="1" thickBot="1">
      <c r="A178" s="137" t="s">
        <v>1088</v>
      </c>
      <c r="B178" s="138" t="s">
        <v>1618</v>
      </c>
      <c r="C178" s="133" t="s">
        <v>233</v>
      </c>
      <c r="D178" s="179">
        <f>VLOOKUP('464.1'!A88,'464.1'!A88:N297,14,FALSE)</f>
        <v>10897.555178635044</v>
      </c>
    </row>
    <row r="179" spans="1:4" ht="54" thickTop="1" thickBot="1">
      <c r="A179" s="137" t="s">
        <v>1089</v>
      </c>
      <c r="B179" s="138" t="s">
        <v>1619</v>
      </c>
      <c r="C179" s="133" t="s">
        <v>387</v>
      </c>
      <c r="D179" s="179">
        <f>VLOOKUP('465.1'!A92,'465.1'!A92:N298,14,FALSE)</f>
        <v>119609.69558964881</v>
      </c>
    </row>
    <row r="180" spans="1:4" ht="54" thickTop="1" thickBot="1">
      <c r="A180" s="137" t="s">
        <v>1602</v>
      </c>
      <c r="B180" s="138" t="s">
        <v>1620</v>
      </c>
      <c r="C180" s="133" t="s">
        <v>387</v>
      </c>
      <c r="D180" s="179">
        <f>VLOOKUP('465.2'!A92,'465.2'!A92:N299,14,FALSE)</f>
        <v>37534.848567217814</v>
      </c>
    </row>
    <row r="181" spans="1:4" ht="54" thickTop="1" thickBot="1">
      <c r="A181" s="137" t="s">
        <v>1090</v>
      </c>
      <c r="B181" s="138" t="s">
        <v>1621</v>
      </c>
      <c r="C181" s="133" t="s">
        <v>144</v>
      </c>
      <c r="D181" s="179">
        <f>VLOOKUP('466.1'!A92,'466.1'!A92:N300,14,FALSE)</f>
        <v>4609.387211546391</v>
      </c>
    </row>
    <row r="182" spans="1:4" ht="54" thickTop="1" thickBot="1">
      <c r="A182" s="137" t="s">
        <v>1091</v>
      </c>
      <c r="B182" s="138" t="s">
        <v>1622</v>
      </c>
      <c r="C182" s="133" t="s">
        <v>144</v>
      </c>
      <c r="D182" s="179">
        <f>VLOOKUP('466.2'!A96,'466.2'!A96:N301,14,FALSE)</f>
        <v>5318.3716593899735</v>
      </c>
    </row>
    <row r="183" spans="1:4" ht="54" thickTop="1" thickBot="1">
      <c r="A183" s="139" t="s">
        <v>1092</v>
      </c>
      <c r="B183" s="140" t="s">
        <v>1735</v>
      </c>
      <c r="C183" s="133" t="s">
        <v>387</v>
      </c>
      <c r="D183" s="179">
        <f>VLOOKUP('500.1'!A95,'500.1'!A95:N302,14,FALSE)</f>
        <v>1035471.3269083237</v>
      </c>
    </row>
    <row r="184" spans="1:4" ht="54" thickTop="1" thickBot="1">
      <c r="A184" s="137" t="s">
        <v>1624</v>
      </c>
      <c r="B184" s="138" t="s">
        <v>1736</v>
      </c>
      <c r="C184" s="133" t="s">
        <v>387</v>
      </c>
      <c r="D184" s="179">
        <f>VLOOKUP('500.2'!A95,'500.2'!A95:N303,14,FALSE)</f>
        <v>1059703.0180160019</v>
      </c>
    </row>
    <row r="185" spans="1:4" ht="57.75" thickTop="1" thickBot="1">
      <c r="A185" s="137" t="s">
        <v>1093</v>
      </c>
      <c r="B185" s="138" t="s">
        <v>1875</v>
      </c>
      <c r="C185" s="133" t="s">
        <v>377</v>
      </c>
      <c r="D185" s="179">
        <f>VLOOKUP('501.1'!A88,'501.1'!A88:N304,14,FALSE)</f>
        <v>1313.2848968162768</v>
      </c>
    </row>
    <row r="186" spans="1:4" ht="57.75" thickTop="1" thickBot="1">
      <c r="A186" s="137" t="s">
        <v>1626</v>
      </c>
      <c r="B186" s="138" t="s">
        <v>1876</v>
      </c>
      <c r="C186" s="133" t="s">
        <v>377</v>
      </c>
      <c r="D186" s="179">
        <f>VLOOKUP('501.10'!A88,'501.10'!A88:N305,14,FALSE)</f>
        <v>1590.2736316117353</v>
      </c>
    </row>
    <row r="187" spans="1:4" ht="57.75" thickTop="1" thickBot="1">
      <c r="A187" s="137" t="s">
        <v>1627</v>
      </c>
      <c r="B187" s="138" t="s">
        <v>1877</v>
      </c>
      <c r="C187" s="133" t="s">
        <v>377</v>
      </c>
      <c r="D187" s="179">
        <f>VLOOKUP('501.20'!A88,'501.20'!A88:N306,14,FALSE)</f>
        <v>683.59876223100241</v>
      </c>
    </row>
    <row r="188" spans="1:4" ht="54" thickTop="1" thickBot="1">
      <c r="A188" s="137" t="s">
        <v>1628</v>
      </c>
      <c r="B188" s="138" t="s">
        <v>1737</v>
      </c>
      <c r="C188" s="133" t="s">
        <v>387</v>
      </c>
      <c r="D188" s="179">
        <f>VLOOKUP('505.1'!A84,'505.1'!A84:N307,14,FALSE)</f>
        <v>952382.79838330636</v>
      </c>
    </row>
    <row r="189" spans="1:4" ht="54" thickTop="1" thickBot="1">
      <c r="A189" s="137" t="s">
        <v>1094</v>
      </c>
      <c r="B189" s="138" t="s">
        <v>1738</v>
      </c>
      <c r="C189" s="133" t="s">
        <v>233</v>
      </c>
      <c r="D189" s="179">
        <f>VLOOKUP('510.1'!A84,'510.1'!A84:N308,14,FALSE)</f>
        <v>110219.72258336947</v>
      </c>
    </row>
    <row r="190" spans="1:4" ht="54" thickTop="1" thickBot="1">
      <c r="A190" s="137" t="s">
        <v>1632</v>
      </c>
      <c r="B190" s="138" t="s">
        <v>1217</v>
      </c>
      <c r="C190" s="133" t="s">
        <v>387</v>
      </c>
      <c r="D190" s="179">
        <f>VLOOKUP('600.1.1'!A85,'600.1.1'!A85:N311,14,FALSE)</f>
        <v>29173.941727404017</v>
      </c>
    </row>
    <row r="191" spans="1:4" ht="54" thickTop="1" thickBot="1">
      <c r="A191" s="137" t="s">
        <v>1633</v>
      </c>
      <c r="B191" s="138" t="s">
        <v>1739</v>
      </c>
      <c r="C191" s="133" t="s">
        <v>387</v>
      </c>
      <c r="D191" s="179">
        <f>VLOOKUP('600.2.1'!A88,'600.2.1'!A88:N310,14,FALSE)</f>
        <v>130279.28879822754</v>
      </c>
    </row>
    <row r="192" spans="1:4" ht="54" thickTop="1" thickBot="1">
      <c r="A192" s="137" t="s">
        <v>1634</v>
      </c>
      <c r="B192" s="138" t="s">
        <v>1740</v>
      </c>
      <c r="C192" s="133" t="s">
        <v>387</v>
      </c>
      <c r="D192" s="179">
        <f>VLOOKUP('600.2.2'!A90,'600.2.2'!A90:N312,14,FALSE)</f>
        <v>178918.09944618362</v>
      </c>
    </row>
    <row r="193" spans="1:4" ht="54" thickTop="1" thickBot="1">
      <c r="A193" s="137" t="s">
        <v>1635</v>
      </c>
      <c r="B193" s="138" t="s">
        <v>1741</v>
      </c>
      <c r="C193" s="133" t="s">
        <v>387</v>
      </c>
      <c r="D193" s="179">
        <f>VLOOKUP('600.2.3'!A89,'600.2.3'!A89:N312,14,FALSE)</f>
        <v>28525.706724166001</v>
      </c>
    </row>
    <row r="194" spans="1:4" ht="54" thickTop="1" thickBot="1">
      <c r="A194" s="137" t="s">
        <v>1636</v>
      </c>
      <c r="B194" s="138" t="s">
        <v>1742</v>
      </c>
      <c r="C194" s="133" t="s">
        <v>387</v>
      </c>
      <c r="D194" s="179">
        <f>VLOOKUP('600.2.4'!A88,'600.2.4'!A88:N312,14,FALSE)</f>
        <v>36631.970326383511</v>
      </c>
    </row>
    <row r="195" spans="1:4" ht="54" thickTop="1" thickBot="1">
      <c r="A195" s="137" t="s">
        <v>1095</v>
      </c>
      <c r="B195" s="138" t="s">
        <v>2094</v>
      </c>
      <c r="C195" s="133" t="s">
        <v>387</v>
      </c>
      <c r="D195" s="179">
        <f>VLOOKUP('610.1'!A89,'610.1'!A89:N314,14,FALSE)</f>
        <v>95616.853430158313</v>
      </c>
    </row>
    <row r="196" spans="1:4" ht="54" thickTop="1" thickBot="1">
      <c r="A196" s="137" t="s">
        <v>1096</v>
      </c>
      <c r="B196" s="138" t="s">
        <v>1743</v>
      </c>
      <c r="C196" s="133" t="s">
        <v>387</v>
      </c>
      <c r="D196" s="179">
        <f>VLOOKUP('610.2'!A89,'610.2'!A89:N315,14,FALSE)</f>
        <v>68013.892467735699</v>
      </c>
    </row>
    <row r="197" spans="1:4" ht="54" thickTop="1" thickBot="1">
      <c r="A197" s="137" t="s">
        <v>1638</v>
      </c>
      <c r="B197" s="138" t="s">
        <v>1744</v>
      </c>
      <c r="C197" s="133" t="s">
        <v>387</v>
      </c>
      <c r="D197" s="179">
        <f>VLOOKUP('610.3'!A89,'610.3'!A89:N316,14,FALSE)</f>
        <v>122671.62474729917</v>
      </c>
    </row>
    <row r="198" spans="1:4" ht="54" thickTop="1" thickBot="1">
      <c r="A198" s="137" t="s">
        <v>1640</v>
      </c>
      <c r="B198" s="138" t="s">
        <v>1745</v>
      </c>
      <c r="C198" s="133" t="s">
        <v>387</v>
      </c>
      <c r="D198" s="179">
        <f>VLOOKUP('610.4'!A89,'610.4'!A89:N317,14,FALSE)</f>
        <v>111589.59485934835</v>
      </c>
    </row>
    <row r="199" spans="1:4" ht="54" thickTop="1" thickBot="1">
      <c r="A199" s="137" t="s">
        <v>1642</v>
      </c>
      <c r="B199" s="138" t="s">
        <v>1218</v>
      </c>
      <c r="C199" s="133" t="s">
        <v>387</v>
      </c>
      <c r="D199" s="179">
        <f>VLOOKUP('610.5'!A89,'610.5'!A89:N318,14,FALSE)</f>
        <v>88766.508395804442</v>
      </c>
    </row>
    <row r="200" spans="1:4" ht="54" thickTop="1" thickBot="1">
      <c r="A200" s="137" t="s">
        <v>1644</v>
      </c>
      <c r="B200" s="138" t="s">
        <v>1746</v>
      </c>
      <c r="C200" s="133" t="s">
        <v>387</v>
      </c>
      <c r="D200" s="179">
        <f>VLOOKUP('610.6'!A89,'610.6'!A89:N319,14,FALSE)</f>
        <v>111453.67724498149</v>
      </c>
    </row>
    <row r="201" spans="1:4" ht="54" thickTop="1" thickBot="1">
      <c r="A201" s="137" t="s">
        <v>1646</v>
      </c>
      <c r="B201" s="138" t="s">
        <v>1747</v>
      </c>
      <c r="C201" s="133" t="s">
        <v>387</v>
      </c>
      <c r="D201" s="179">
        <f>VLOOKUP('610.7'!A89,'610.7'!A89:N320,14,FALSE)</f>
        <v>117393.75908427987</v>
      </c>
    </row>
    <row r="202" spans="1:4" ht="54" thickTop="1" thickBot="1">
      <c r="A202" s="137" t="s">
        <v>1097</v>
      </c>
      <c r="B202" s="138" t="s">
        <v>1748</v>
      </c>
      <c r="C202" s="133" t="s">
        <v>144</v>
      </c>
      <c r="D202" s="179">
        <f>VLOOKUP('620.1'!A88,'620.1'!A88:N321,14,FALSE)</f>
        <v>345857.29194187041</v>
      </c>
    </row>
    <row r="203" spans="1:4" ht="54" thickTop="1" thickBot="1">
      <c r="A203" s="137" t="s">
        <v>1098</v>
      </c>
      <c r="B203" s="138" t="s">
        <v>1878</v>
      </c>
      <c r="C203" s="133" t="s">
        <v>144</v>
      </c>
      <c r="D203" s="179">
        <f>VLOOKUP('620.2'!A88,'620.2'!A88:N322,14,FALSE)</f>
        <v>345857.29194187041</v>
      </c>
    </row>
    <row r="204" spans="1:4" ht="54" thickTop="1" thickBot="1">
      <c r="A204" s="137" t="s">
        <v>1099</v>
      </c>
      <c r="B204" s="138" t="s">
        <v>1749</v>
      </c>
      <c r="C204" s="133" t="s">
        <v>1845</v>
      </c>
      <c r="D204" s="179">
        <f>VLOOKUP('620.3'!A91,'620.3'!A91:N321,14,FALSE)</f>
        <v>91681320.389222473</v>
      </c>
    </row>
    <row r="205" spans="1:4" ht="54" thickTop="1" thickBot="1">
      <c r="A205" s="137" t="s">
        <v>1650</v>
      </c>
      <c r="B205" s="138" t="s">
        <v>1750</v>
      </c>
      <c r="C205" s="133" t="s">
        <v>144</v>
      </c>
      <c r="D205" s="179">
        <f>VLOOKUP('621.1.1'!A95,'621.1.1'!A95:N325,14,FALSE)</f>
        <v>2611960.6395066469</v>
      </c>
    </row>
    <row r="206" spans="1:4" ht="54" thickTop="1" thickBot="1">
      <c r="A206" s="137" t="s">
        <v>1652</v>
      </c>
      <c r="B206" s="138" t="s">
        <v>1751</v>
      </c>
      <c r="C206" s="133" t="s">
        <v>144</v>
      </c>
      <c r="D206" s="179">
        <f>VLOOKUP('621.1.2'!A99,'621.1.2'!A99:N326,14,FALSE)</f>
        <v>4436919.1755003938</v>
      </c>
    </row>
    <row r="207" spans="1:4" ht="54" thickTop="1" thickBot="1">
      <c r="A207" s="137" t="s">
        <v>1100</v>
      </c>
      <c r="B207" s="138" t="s">
        <v>1752</v>
      </c>
      <c r="C207" s="133" t="s">
        <v>387</v>
      </c>
      <c r="D207" s="179">
        <f>VLOOKUP('621.2'!A89,'621.2'!A89:N326,14,FALSE)</f>
        <v>3160619.1650058446</v>
      </c>
    </row>
    <row r="208" spans="1:4" ht="54" thickTop="1" thickBot="1">
      <c r="A208" s="137" t="s">
        <v>1101</v>
      </c>
      <c r="B208" s="138" t="s">
        <v>1753</v>
      </c>
      <c r="C208" s="133" t="s">
        <v>144</v>
      </c>
      <c r="D208" s="179">
        <f>VLOOKUP('621.3'!A93,'621.3'!A93:N327,14,FALSE)</f>
        <v>82596091.17149806</v>
      </c>
    </row>
    <row r="209" spans="1:4" ht="54" thickTop="1" thickBot="1">
      <c r="A209" s="137" t="s">
        <v>1102</v>
      </c>
      <c r="B209" s="138" t="s">
        <v>1754</v>
      </c>
      <c r="C209" s="133" t="s">
        <v>387</v>
      </c>
      <c r="D209" s="179">
        <f>VLOOKUP('621.4'!A93,'621.4'!A93:N328,14,FALSE)</f>
        <v>71491110.146412402</v>
      </c>
    </row>
    <row r="210" spans="1:4" ht="54" thickTop="1" thickBot="1">
      <c r="A210" s="137" t="s">
        <v>1103</v>
      </c>
      <c r="B210" s="138" t="s">
        <v>1755</v>
      </c>
      <c r="C210" s="133" t="s">
        <v>144</v>
      </c>
      <c r="D210" s="179">
        <f>VLOOKUP('621.5'!A89,'621.5'!A89:N329,14,FALSE)</f>
        <v>4954709.2755141472</v>
      </c>
    </row>
    <row r="211" spans="1:4" ht="54" thickTop="1" thickBot="1">
      <c r="A211" s="137" t="s">
        <v>1656</v>
      </c>
      <c r="B211" s="138" t="s">
        <v>1756</v>
      </c>
      <c r="C211" s="133" t="s">
        <v>144</v>
      </c>
      <c r="D211" s="179">
        <f>VLOOKUP('621.5.1'!A89,'621.5.1'!A89:N330,14,FALSE)</f>
        <v>724934.79731039191</v>
      </c>
    </row>
    <row r="212" spans="1:4" ht="54" thickTop="1" thickBot="1">
      <c r="A212" s="137" t="s">
        <v>1104</v>
      </c>
      <c r="B212" s="138" t="s">
        <v>1757</v>
      </c>
      <c r="C212" s="133" t="s">
        <v>1845</v>
      </c>
      <c r="D212" s="179">
        <f>VLOOKUP('621.6'!A98,'621.6'!A98:N331,14,FALSE)</f>
        <v>81959282.915440589</v>
      </c>
    </row>
    <row r="213" spans="1:4" ht="54" thickTop="1" thickBot="1">
      <c r="A213" s="137" t="s">
        <v>1731</v>
      </c>
      <c r="B213" s="138" t="s">
        <v>1758</v>
      </c>
      <c r="C213" s="133" t="s">
        <v>1845</v>
      </c>
      <c r="D213" s="179">
        <f>VLOOKUP('621.7'!A89,'621.7'!A89:N332,14,FALSE)</f>
        <v>686005.83998023556</v>
      </c>
    </row>
    <row r="214" spans="1:4" ht="54" thickTop="1" thickBot="1">
      <c r="A214" s="137" t="s">
        <v>1105</v>
      </c>
      <c r="B214" s="138" t="s">
        <v>1994</v>
      </c>
      <c r="C214" s="133" t="s">
        <v>233</v>
      </c>
      <c r="D214" s="179">
        <f>VLOOKUP('622.1'!A89,'622.1'!A89:N333,14,FALSE)</f>
        <v>116622.62594374883</v>
      </c>
    </row>
    <row r="215" spans="1:4" ht="54" thickTop="1" thickBot="1">
      <c r="A215" s="137" t="s">
        <v>1106</v>
      </c>
      <c r="B215" s="138" t="s">
        <v>1759</v>
      </c>
      <c r="C215" s="133" t="s">
        <v>233</v>
      </c>
      <c r="D215" s="179">
        <f>VLOOKUP('622.2'!A89,'622.2'!A89:N335,14,FALSE)</f>
        <v>446835.45664498216</v>
      </c>
    </row>
    <row r="216" spans="1:4" ht="54" thickTop="1" thickBot="1">
      <c r="A216" s="137" t="s">
        <v>1107</v>
      </c>
      <c r="B216" s="138" t="s">
        <v>1760</v>
      </c>
      <c r="C216" s="133" t="s">
        <v>233</v>
      </c>
      <c r="D216" s="179">
        <f>VLOOKUP('622.3'!A89,'622.3'!A89:N336,14,FALSE)</f>
        <v>903276.11213256652</v>
      </c>
    </row>
    <row r="217" spans="1:4" ht="54" thickTop="1" thickBot="1">
      <c r="A217" s="137" t="s">
        <v>1108</v>
      </c>
      <c r="B217" s="138" t="s">
        <v>1761</v>
      </c>
      <c r="C217" s="133" t="s">
        <v>233</v>
      </c>
      <c r="D217" s="179">
        <f>VLOOKUP('622.4'!A89,'622.4'!A89:N337,14,FALSE)</f>
        <v>928944.56172232318</v>
      </c>
    </row>
    <row r="218" spans="1:4" ht="54" thickTop="1" thickBot="1">
      <c r="A218" s="137" t="s">
        <v>1109</v>
      </c>
      <c r="B218" s="138" t="s">
        <v>1762</v>
      </c>
      <c r="C218" s="133" t="s">
        <v>144</v>
      </c>
      <c r="D218" s="179">
        <f>VLOOKUP('622.5'!A89,'622.5'!A89:N338,14,FALSE)</f>
        <v>80396.382012931354</v>
      </c>
    </row>
    <row r="219" spans="1:4" ht="54" thickTop="1" thickBot="1">
      <c r="A219" s="137" t="s">
        <v>1110</v>
      </c>
      <c r="B219" s="138" t="s">
        <v>1763</v>
      </c>
      <c r="C219" s="133" t="s">
        <v>144</v>
      </c>
      <c r="D219" s="179">
        <f>VLOOKUP('623.1'!A103,'623.1'!A103:N339,14,FALSE)</f>
        <v>536317.86304897163</v>
      </c>
    </row>
    <row r="220" spans="1:4" ht="54" thickTop="1" thickBot="1">
      <c r="A220" s="137" t="s">
        <v>1111</v>
      </c>
      <c r="B220" s="138" t="s">
        <v>1219</v>
      </c>
      <c r="C220" s="133" t="s">
        <v>1995</v>
      </c>
      <c r="D220" s="179">
        <f>VLOOKUP('623.2'!A89,'623.2'!A89:N340,14,FALSE)</f>
        <v>3983932.2006785795</v>
      </c>
    </row>
    <row r="221" spans="1:4" ht="54" thickTop="1" thickBot="1">
      <c r="A221" s="137" t="s">
        <v>1112</v>
      </c>
      <c r="B221" s="138" t="s">
        <v>2114</v>
      </c>
      <c r="C221" s="133" t="s">
        <v>387</v>
      </c>
      <c r="D221" s="179">
        <f>VLOOKUP('630.1'!A89,'630.1'!A89:N341,14,FALSE)</f>
        <v>1574414.7659825138</v>
      </c>
    </row>
    <row r="222" spans="1:4" ht="54" thickTop="1" thickBot="1">
      <c r="A222" s="137" t="s">
        <v>1113</v>
      </c>
      <c r="B222" s="138" t="s">
        <v>2115</v>
      </c>
      <c r="C222" s="133" t="s">
        <v>387</v>
      </c>
      <c r="D222" s="179">
        <f>VLOOKUP('630.2'!A89,'630.2'!A89:N342,14,FALSE)</f>
        <v>1500748.5376020861</v>
      </c>
    </row>
    <row r="223" spans="1:4" ht="54" thickTop="1" thickBot="1">
      <c r="A223" s="137" t="s">
        <v>1114</v>
      </c>
      <c r="B223" s="138" t="s">
        <v>2116</v>
      </c>
      <c r="C223" s="133" t="s">
        <v>387</v>
      </c>
      <c r="D223" s="179">
        <f>VLOOKUP('630.3'!A89,'630.3'!A89:N343,14,FALSE)</f>
        <v>925933.24683410954</v>
      </c>
    </row>
    <row r="224" spans="1:4" ht="54" thickTop="1" thickBot="1">
      <c r="A224" s="137" t="s">
        <v>1115</v>
      </c>
      <c r="B224" s="138" t="s">
        <v>2117</v>
      </c>
      <c r="C224" s="133" t="s">
        <v>387</v>
      </c>
      <c r="D224" s="179">
        <f>VLOOKUP('630.4'!A89,'630.4'!A89:N344,14,FALSE)</f>
        <v>796237.7504397087</v>
      </c>
    </row>
    <row r="225" spans="1:4" ht="54" thickTop="1" thickBot="1">
      <c r="A225" s="137" t="s">
        <v>1116</v>
      </c>
      <c r="B225" s="138" t="s">
        <v>2118</v>
      </c>
      <c r="C225" s="133" t="s">
        <v>387</v>
      </c>
      <c r="D225" s="179">
        <f>VLOOKUP('630.5'!A93,'630.5'!A93:N345,14,FALSE)</f>
        <v>526683.16192198731</v>
      </c>
    </row>
    <row r="226" spans="1:4" ht="54" thickTop="1" thickBot="1">
      <c r="A226" s="137" t="s">
        <v>1117</v>
      </c>
      <c r="B226" s="138" t="s">
        <v>2119</v>
      </c>
      <c r="C226" s="133" t="s">
        <v>387</v>
      </c>
      <c r="D226" s="179">
        <f>VLOOKUP('630.6'!A93,'630.6'!A89:N346,14,FALSE)</f>
        <v>446246.02693758963</v>
      </c>
    </row>
    <row r="227" spans="1:4" ht="54" thickTop="1" thickBot="1">
      <c r="A227" s="137" t="s">
        <v>1118</v>
      </c>
      <c r="B227" s="138" t="s">
        <v>2120</v>
      </c>
      <c r="C227" s="133" t="s">
        <v>387</v>
      </c>
      <c r="D227" s="179">
        <f>VLOOKUP('630.7'!A93,'630.7'!A90:N347,14,FALSE)</f>
        <v>324645.33794911858</v>
      </c>
    </row>
    <row r="228" spans="1:4" ht="54" thickTop="1" thickBot="1">
      <c r="A228" s="137" t="s">
        <v>1119</v>
      </c>
      <c r="B228" s="138" t="s">
        <v>1764</v>
      </c>
      <c r="C228" s="133" t="s">
        <v>144</v>
      </c>
      <c r="D228" s="179">
        <f>VLOOKUP('632.1'!A90,'632.1'!A90:N349,14,FALSE)</f>
        <v>415991.88308546727</v>
      </c>
    </row>
    <row r="229" spans="1:4" ht="54" thickTop="1" thickBot="1">
      <c r="A229" s="137" t="s">
        <v>1659</v>
      </c>
      <c r="B229" s="138" t="s">
        <v>1765</v>
      </c>
      <c r="C229" s="133" t="s">
        <v>144</v>
      </c>
      <c r="D229" s="179">
        <f>VLOOKUP('632.2'!A90,'632.2'!A90:N350,14,FALSE)</f>
        <v>424150.63174462994</v>
      </c>
    </row>
    <row r="230" spans="1:4" ht="54" thickTop="1" thickBot="1">
      <c r="A230" s="137" t="s">
        <v>1662</v>
      </c>
      <c r="B230" s="138" t="s">
        <v>1766</v>
      </c>
      <c r="C230" s="133" t="s">
        <v>377</v>
      </c>
      <c r="D230" s="179">
        <f>VLOOKUP('640.1'!A90,'640.1'!A90:N351,14,FALSE)</f>
        <v>5905.5536488899215</v>
      </c>
    </row>
    <row r="231" spans="1:4" ht="54" thickTop="1" thickBot="1">
      <c r="A231" s="137" t="s">
        <v>1663</v>
      </c>
      <c r="B231" s="138" t="s">
        <v>1767</v>
      </c>
      <c r="C231" s="133" t="s">
        <v>377</v>
      </c>
      <c r="D231" s="179">
        <f>VLOOKUP('640.2'!A90,'640.2'!A90:N352,14,FALSE)</f>
        <v>7335.8407921692506</v>
      </c>
    </row>
    <row r="232" spans="1:4" ht="54" thickTop="1" thickBot="1">
      <c r="A232" s="137" t="s">
        <v>1120</v>
      </c>
      <c r="B232" s="138" t="s">
        <v>1768</v>
      </c>
      <c r="C232" s="133" t="s">
        <v>1664</v>
      </c>
      <c r="D232" s="179">
        <f>VLOOKUP('641.1'!A90,'641.1'!A90:N353,14,FALSE)</f>
        <v>2142.5613769836609</v>
      </c>
    </row>
    <row r="233" spans="1:4" ht="54" thickTop="1" thickBot="1">
      <c r="A233" s="137" t="s">
        <v>1121</v>
      </c>
      <c r="B233" s="138" t="s">
        <v>1768</v>
      </c>
      <c r="C233" s="133" t="s">
        <v>377</v>
      </c>
      <c r="D233" s="179">
        <f>VLOOKUP('641.2'!A90,'641.2'!A90:N354,14,FALSE)</f>
        <v>40755.576497912494</v>
      </c>
    </row>
    <row r="234" spans="1:4" ht="54" thickTop="1" thickBot="1">
      <c r="A234" s="137" t="s">
        <v>1122</v>
      </c>
      <c r="B234" s="138" t="s">
        <v>1769</v>
      </c>
      <c r="C234" s="133" t="s">
        <v>1845</v>
      </c>
      <c r="D234" s="179">
        <f>VLOOKUP('642.1'!A90,'642.1'!A90:N355,14,FALSE)</f>
        <v>489521.41808974976</v>
      </c>
    </row>
    <row r="235" spans="1:4" ht="54" thickTop="1" thickBot="1">
      <c r="A235" s="137" t="s">
        <v>1123</v>
      </c>
      <c r="B235" s="138" t="s">
        <v>1770</v>
      </c>
      <c r="C235" s="133" t="s">
        <v>144</v>
      </c>
      <c r="D235" s="179">
        <f>VLOOKUP('642.2'!A90,'642.2'!A90:N356,14,FALSE)</f>
        <v>61092.366684335931</v>
      </c>
    </row>
    <row r="236" spans="1:4" ht="54" thickTop="1" thickBot="1">
      <c r="A236" s="137" t="s">
        <v>1124</v>
      </c>
      <c r="B236" s="138" t="s">
        <v>1771</v>
      </c>
      <c r="C236" s="133" t="s">
        <v>377</v>
      </c>
      <c r="D236" s="179">
        <f>VLOOKUP('650.1'!A95,'650.1'!A95:N358,14,FALSE)</f>
        <v>13155.665111819921</v>
      </c>
    </row>
    <row r="237" spans="1:4" ht="54" thickTop="1" thickBot="1">
      <c r="A237" s="137" t="s">
        <v>1125</v>
      </c>
      <c r="B237" s="138" t="s">
        <v>2127</v>
      </c>
      <c r="C237" s="133" t="s">
        <v>377</v>
      </c>
      <c r="D237" s="179">
        <f>VLOOKUP('650.2'!A93,'650.2'!A93:N359,14,FALSE)</f>
        <v>12971.791825848701</v>
      </c>
    </row>
    <row r="238" spans="1:4" ht="54" thickTop="1" thickBot="1">
      <c r="A238" s="137" t="s">
        <v>1126</v>
      </c>
      <c r="B238" s="138" t="s">
        <v>1772</v>
      </c>
      <c r="C238" s="133" t="s">
        <v>377</v>
      </c>
      <c r="D238" s="201">
        <f>VLOOKUP('650.3'!A90,'650.3'!A90:N360,14,FALSE)</f>
        <v>1.3269384285036867</v>
      </c>
    </row>
    <row r="239" spans="1:4" ht="54" thickTop="1" thickBot="1">
      <c r="A239" s="137" t="s">
        <v>1127</v>
      </c>
      <c r="B239" s="138" t="s">
        <v>2131</v>
      </c>
      <c r="C239" s="133" t="s">
        <v>377</v>
      </c>
      <c r="D239" s="179">
        <f>VLOOKUP('650.4'!A93,'650.4'!A93:N361,14,FALSE)</f>
        <v>4949.8840116808124</v>
      </c>
    </row>
    <row r="240" spans="1:4" ht="57.75" thickTop="1" thickBot="1">
      <c r="A240" s="137" t="s">
        <v>1128</v>
      </c>
      <c r="B240" s="138" t="s">
        <v>1773</v>
      </c>
      <c r="C240" s="133" t="s">
        <v>233</v>
      </c>
      <c r="D240" s="179">
        <f>VLOOKUP('660.1'!A87,'660.1'!A87:N362,14,FALSE)</f>
        <v>476811.41374240117</v>
      </c>
    </row>
    <row r="241" spans="1:4" ht="76.5" thickTop="1" thickBot="1">
      <c r="A241" s="137" t="s">
        <v>1129</v>
      </c>
      <c r="B241" s="138" t="s">
        <v>1880</v>
      </c>
      <c r="C241" s="133" t="s">
        <v>144</v>
      </c>
      <c r="D241" s="179">
        <f>VLOOKUP('660.2'!A87,'660.2'!A87:N363,14,FALSE)</f>
        <v>547039.96439448581</v>
      </c>
    </row>
    <row r="242" spans="1:4" ht="54" thickTop="1" thickBot="1">
      <c r="A242" s="137" t="s">
        <v>1677</v>
      </c>
      <c r="B242" s="138" t="s">
        <v>1774</v>
      </c>
      <c r="C242" s="133" t="s">
        <v>144</v>
      </c>
      <c r="D242" s="179">
        <f>VLOOKUP('661.1'!A87,'661.1'!A87:N364,14,FALSE)</f>
        <v>796920.8908359803</v>
      </c>
    </row>
    <row r="243" spans="1:4" ht="54" thickTop="1" thickBot="1">
      <c r="A243" s="137" t="s">
        <v>1130</v>
      </c>
      <c r="B243" s="138" t="s">
        <v>1775</v>
      </c>
      <c r="C243" s="133" t="s">
        <v>144</v>
      </c>
      <c r="D243" s="179">
        <f>VLOOKUP('662.1'!A87,'662.1'!A87:N365,14,FALSE)</f>
        <v>570559.38482287142</v>
      </c>
    </row>
    <row r="244" spans="1:4" ht="54" thickTop="1" thickBot="1">
      <c r="A244" s="137" t="s">
        <v>1131</v>
      </c>
      <c r="B244" s="138" t="s">
        <v>1776</v>
      </c>
      <c r="C244" s="133" t="s">
        <v>144</v>
      </c>
      <c r="D244" s="179">
        <f>VLOOKUP('662.2'!A87,'662.2'!A87:N366,14,FALSE)</f>
        <v>557233.46191199357</v>
      </c>
    </row>
    <row r="245" spans="1:4" ht="54" thickTop="1" thickBot="1">
      <c r="A245" s="137" t="s">
        <v>1678</v>
      </c>
      <c r="B245" s="138" t="s">
        <v>1777</v>
      </c>
      <c r="C245" s="133" t="s">
        <v>144</v>
      </c>
      <c r="D245" s="179">
        <f>VLOOKUP('663.1'!A87,'663.1'!A87:N367,14,FALSE)</f>
        <v>27376.828328155952</v>
      </c>
    </row>
    <row r="246" spans="1:4" ht="54" thickTop="1" thickBot="1">
      <c r="A246" s="137" t="s">
        <v>1132</v>
      </c>
      <c r="B246" s="138" t="s">
        <v>1778</v>
      </c>
      <c r="C246" s="133" t="s">
        <v>387</v>
      </c>
      <c r="D246" s="179">
        <f>VLOOKUP('670.1'!A87,'670.1'!A87:N368,14,FALSE)</f>
        <v>397904.01825095958</v>
      </c>
    </row>
    <row r="247" spans="1:4" ht="54" thickTop="1" thickBot="1">
      <c r="A247" s="137" t="s">
        <v>1133</v>
      </c>
      <c r="B247" s="138" t="s">
        <v>1779</v>
      </c>
      <c r="C247" s="133" t="s">
        <v>387</v>
      </c>
      <c r="D247" s="179">
        <f>VLOOKUP('670.2'!A87,'670.2'!A87:N369,14,FALSE)</f>
        <v>364265.73458749126</v>
      </c>
    </row>
    <row r="248" spans="1:4" ht="54" thickTop="1" thickBot="1">
      <c r="A248" s="137" t="s">
        <v>1680</v>
      </c>
      <c r="B248" s="138" t="s">
        <v>1780</v>
      </c>
      <c r="C248" s="133" t="s">
        <v>387</v>
      </c>
      <c r="D248" s="179">
        <f>VLOOKUP('670.3'!A87,'670.3'!A87:N370,14,FALSE)</f>
        <v>378853.11892668193</v>
      </c>
    </row>
    <row r="249" spans="1:4" ht="54" thickTop="1" thickBot="1">
      <c r="A249" s="137" t="s">
        <v>1681</v>
      </c>
      <c r="B249" s="138" t="s">
        <v>1781</v>
      </c>
      <c r="C249" s="133" t="s">
        <v>387</v>
      </c>
      <c r="D249" s="179">
        <f>VLOOKUP('670.4'!A87,'670.4'!A87:N371,14,FALSE)</f>
        <v>382383.00272856531</v>
      </c>
    </row>
    <row r="250" spans="1:4" ht="54" thickTop="1" thickBot="1">
      <c r="A250" s="137" t="s">
        <v>1682</v>
      </c>
      <c r="B250" s="138" t="s">
        <v>1782</v>
      </c>
      <c r="C250" s="133" t="s">
        <v>387</v>
      </c>
      <c r="D250" s="179">
        <f>VLOOKUP('670.5'!A89,'670.5'!A89:N372,14,FALSE)</f>
        <v>366733.21433010593</v>
      </c>
    </row>
    <row r="251" spans="1:4" ht="54" thickTop="1" thickBot="1">
      <c r="A251" s="137" t="s">
        <v>1134</v>
      </c>
      <c r="B251" s="138" t="s">
        <v>1783</v>
      </c>
      <c r="C251" s="133" t="s">
        <v>387</v>
      </c>
      <c r="D251" s="179">
        <f>VLOOKUP('671.1'!A89,'671.1'!A89:N373,14,FALSE)</f>
        <v>718930.45330333593</v>
      </c>
    </row>
    <row r="252" spans="1:4" ht="54" thickTop="1" thickBot="1">
      <c r="A252" s="137" t="s">
        <v>1135</v>
      </c>
      <c r="B252" s="138" t="s">
        <v>1784</v>
      </c>
      <c r="C252" s="133" t="s">
        <v>144</v>
      </c>
      <c r="D252" s="179">
        <f>VLOOKUP('671.2'!A89,'671.2'!A89:N374,14,FALSE)</f>
        <v>81090.263591876224</v>
      </c>
    </row>
    <row r="253" spans="1:4" ht="54" thickTop="1" thickBot="1">
      <c r="A253" s="137" t="s">
        <v>1683</v>
      </c>
      <c r="B253" s="138" t="s">
        <v>1785</v>
      </c>
      <c r="C253" s="133" t="s">
        <v>387</v>
      </c>
      <c r="D253" s="179">
        <f>VLOOKUP('671.3'!A87,'671.3'!A87:N375,14,FALSE)</f>
        <v>771470.28621010692</v>
      </c>
    </row>
    <row r="254" spans="1:4" ht="54" thickTop="1" thickBot="1">
      <c r="A254" s="137" t="s">
        <v>1684</v>
      </c>
      <c r="B254" s="138" t="s">
        <v>1786</v>
      </c>
      <c r="C254" s="133" t="s">
        <v>144</v>
      </c>
      <c r="D254" s="179">
        <f>VLOOKUP('671.4'!A87,'671.4'!A87:N376,14,FALSE)</f>
        <v>85521.677299326402</v>
      </c>
    </row>
    <row r="255" spans="1:4" ht="54" thickTop="1" thickBot="1">
      <c r="A255" s="137" t="s">
        <v>1136</v>
      </c>
      <c r="B255" s="138" t="s">
        <v>1787</v>
      </c>
      <c r="C255" s="133" t="s">
        <v>144</v>
      </c>
      <c r="D255" s="179">
        <f>VLOOKUP('672.1'!A87,'672.1'!A87:N377,14,FALSE)</f>
        <v>54158.597067376606</v>
      </c>
    </row>
    <row r="256" spans="1:4" ht="54" thickTop="1" thickBot="1">
      <c r="A256" s="137" t="s">
        <v>1685</v>
      </c>
      <c r="B256" s="138" t="s">
        <v>1788</v>
      </c>
      <c r="C256" s="133" t="s">
        <v>144</v>
      </c>
      <c r="D256" s="179">
        <f>VLOOKUP('672.2'!A87,'672.2'!A87:N378,14,FALSE)</f>
        <v>69997.415984680905</v>
      </c>
    </row>
    <row r="257" spans="1:4" ht="54" thickTop="1" thickBot="1">
      <c r="A257" s="137" t="s">
        <v>1686</v>
      </c>
      <c r="B257" s="138" t="s">
        <v>1789</v>
      </c>
      <c r="C257" s="133" t="s">
        <v>144</v>
      </c>
      <c r="D257" s="179">
        <f>VLOOKUP('672.3'!A87,'672.3'!A87:N379,14,FALSE)</f>
        <v>56230.323219477192</v>
      </c>
    </row>
    <row r="258" spans="1:4" ht="54" thickTop="1" thickBot="1">
      <c r="A258" s="137" t="s">
        <v>1687</v>
      </c>
      <c r="B258" s="138" t="s">
        <v>1790</v>
      </c>
      <c r="C258" s="133" t="s">
        <v>144</v>
      </c>
      <c r="D258" s="179">
        <f>VLOOKUP('672.4'!A87,'672.3'!A87:N380,14,FALSE)</f>
        <v>56230.323219477192</v>
      </c>
    </row>
    <row r="259" spans="1:4" ht="54" thickTop="1" thickBot="1">
      <c r="A259" s="137" t="s">
        <v>1732</v>
      </c>
      <c r="B259" s="138" t="s">
        <v>1791</v>
      </c>
      <c r="C259" s="133" t="s">
        <v>233</v>
      </c>
      <c r="D259" s="179">
        <f>VLOOKUP('673.1.1'!A87,'673.1.1'!A87:N381,14,FALSE)</f>
        <v>10436.98895093906</v>
      </c>
    </row>
    <row r="260" spans="1:4" ht="54" thickTop="1" thickBot="1">
      <c r="A260" s="137" t="s">
        <v>1733</v>
      </c>
      <c r="B260" s="138" t="s">
        <v>2046</v>
      </c>
      <c r="C260" s="133" t="s">
        <v>233</v>
      </c>
      <c r="D260" s="179">
        <f>VLOOKUP('673.1.2'!A87,'673.1.2'!A87:N382,14,FALSE)</f>
        <v>13761.267184506643</v>
      </c>
    </row>
    <row r="261" spans="1:4" ht="54" thickTop="1" thickBot="1">
      <c r="A261" s="137" t="s">
        <v>1137</v>
      </c>
      <c r="B261" s="138" t="s">
        <v>1792</v>
      </c>
      <c r="C261" s="133" t="s">
        <v>387</v>
      </c>
      <c r="D261" s="179">
        <f>VLOOKUP('673.2'!A87,'673.2'!A87:N383,14,FALSE)</f>
        <v>113423.72086888677</v>
      </c>
    </row>
    <row r="262" spans="1:4" ht="54" thickTop="1" thickBot="1">
      <c r="A262" s="137" t="s">
        <v>1138</v>
      </c>
      <c r="B262" s="138" t="s">
        <v>1793</v>
      </c>
      <c r="C262" s="133" t="s">
        <v>387</v>
      </c>
      <c r="D262" s="179">
        <f>VLOOKUP('673.3'!A89,'673.3'!A89:N384,14,FALSE)</f>
        <v>129390.17377013198</v>
      </c>
    </row>
    <row r="263" spans="1:4" ht="54" thickTop="1" thickBot="1">
      <c r="A263" s="137" t="s">
        <v>1139</v>
      </c>
      <c r="B263" s="138" t="s">
        <v>1996</v>
      </c>
      <c r="C263" s="133" t="s">
        <v>144</v>
      </c>
      <c r="D263" s="179">
        <f>VLOOKUP('674.1'!A89,'674.1'!A89:N385,14,FALSE)</f>
        <v>144457.00324022293</v>
      </c>
    </row>
    <row r="264" spans="1:4" ht="54" thickTop="1" thickBot="1">
      <c r="A264" s="137" t="s">
        <v>1140</v>
      </c>
      <c r="B264" s="138" t="s">
        <v>1794</v>
      </c>
      <c r="C264" s="133" t="s">
        <v>144</v>
      </c>
      <c r="D264" s="179">
        <f>VLOOKUP('674.2'!A89,'674.2'!A89:N386,14,FALSE)</f>
        <v>252521.35953197224</v>
      </c>
    </row>
    <row r="265" spans="1:4" ht="54" thickTop="1" thickBot="1">
      <c r="A265" s="137" t="s">
        <v>1141</v>
      </c>
      <c r="B265" s="138" t="s">
        <v>1795</v>
      </c>
      <c r="C265" s="133" t="s">
        <v>233</v>
      </c>
      <c r="D265" s="179">
        <f>VLOOKUP('680.1'!A87,'680.1'!A87:N387,14,FALSE)</f>
        <v>208932.98480772512</v>
      </c>
    </row>
    <row r="266" spans="1:4" ht="54" thickTop="1" thickBot="1">
      <c r="A266" s="137" t="s">
        <v>1142</v>
      </c>
      <c r="B266" s="138" t="s">
        <v>1796</v>
      </c>
      <c r="C266" s="133" t="s">
        <v>144</v>
      </c>
      <c r="D266" s="179">
        <f>VLOOKUP('680.2'!A87,'680.2'!A87:N388,14,FALSE)</f>
        <v>14784.621172934469</v>
      </c>
    </row>
    <row r="267" spans="1:4" ht="54" thickTop="1" thickBot="1">
      <c r="A267" s="137" t="s">
        <v>1143</v>
      </c>
      <c r="B267" s="138" t="s">
        <v>1797</v>
      </c>
      <c r="C267" s="133" t="s">
        <v>387</v>
      </c>
      <c r="D267" s="179">
        <f>VLOOKUP('680.3'!A89,'680.3'!A89:N389,14,FALSE)</f>
        <v>95709.337011635827</v>
      </c>
    </row>
    <row r="268" spans="1:4" ht="54" thickTop="1" thickBot="1">
      <c r="A268" s="137" t="s">
        <v>1144</v>
      </c>
      <c r="B268" s="138" t="s">
        <v>1798</v>
      </c>
      <c r="C268" s="133" t="s">
        <v>387</v>
      </c>
      <c r="D268" s="179">
        <f>VLOOKUP('681.1'!A89,'681.1'!A89:N390,14,FALSE)</f>
        <v>285406.08930645778</v>
      </c>
    </row>
    <row r="269" spans="1:4" ht="54" thickTop="1" thickBot="1">
      <c r="A269" s="137" t="s">
        <v>1692</v>
      </c>
      <c r="B269" s="138" t="s">
        <v>1799</v>
      </c>
      <c r="C269" s="133" t="s">
        <v>387</v>
      </c>
      <c r="D269" s="179">
        <f>VLOOKUP('681.2'!A89,'681.2'!A89:N391,14,FALSE)</f>
        <v>251767.80564298946</v>
      </c>
    </row>
    <row r="270" spans="1:4" ht="54" thickTop="1" thickBot="1">
      <c r="A270" s="137" t="s">
        <v>1693</v>
      </c>
      <c r="B270" s="138" t="s">
        <v>1800</v>
      </c>
      <c r="C270" s="133" t="s">
        <v>387</v>
      </c>
      <c r="D270" s="179">
        <f>VLOOKUP('681.3'!A89,'681.3'!A89:N392,14,FALSE)</f>
        <v>266355.18998218013</v>
      </c>
    </row>
    <row r="271" spans="1:4" ht="54" thickTop="1" thickBot="1">
      <c r="A271" s="137" t="s">
        <v>1694</v>
      </c>
      <c r="B271" s="138" t="s">
        <v>1801</v>
      </c>
      <c r="C271" s="133" t="s">
        <v>387</v>
      </c>
      <c r="D271" s="179">
        <f>VLOOKUP('681.4'!A89,'681.4'!A89:N393,14,FALSE)</f>
        <v>269885.07378406351</v>
      </c>
    </row>
    <row r="272" spans="1:4" ht="54" thickTop="1" thickBot="1">
      <c r="A272" s="137" t="s">
        <v>1145</v>
      </c>
      <c r="B272" s="138" t="s">
        <v>1802</v>
      </c>
      <c r="C272" s="133" t="s">
        <v>387</v>
      </c>
      <c r="D272" s="179">
        <f>VLOOKUP('682.1'!A89,'682.1'!A89:N394,14,FALSE)</f>
        <v>253789.40999097421</v>
      </c>
    </row>
    <row r="273" spans="1:4" ht="54" thickTop="1" thickBot="1">
      <c r="A273" s="137" t="s">
        <v>1695</v>
      </c>
      <c r="B273" s="138" t="s">
        <v>1803</v>
      </c>
      <c r="C273" s="133" t="s">
        <v>387</v>
      </c>
      <c r="D273" s="179">
        <f>VLOOKUP('682.2'!A89,'682.2'!A89:N395,14,FALSE)</f>
        <v>253789.40999097421</v>
      </c>
    </row>
    <row r="274" spans="1:4" ht="54" thickTop="1" thickBot="1">
      <c r="A274" s="137" t="s">
        <v>1697</v>
      </c>
      <c r="B274" s="138" t="s">
        <v>1804</v>
      </c>
      <c r="C274" s="133" t="s">
        <v>387</v>
      </c>
      <c r="D274" s="179">
        <f>VLOOKUP('682.3'!A89,'682.3'!A89:N396,14,FALSE)</f>
        <v>253789.40999097421</v>
      </c>
    </row>
    <row r="275" spans="1:4" ht="54" thickTop="1" thickBot="1">
      <c r="A275" s="137" t="s">
        <v>1699</v>
      </c>
      <c r="B275" s="138" t="s">
        <v>1997</v>
      </c>
      <c r="C275" s="133" t="s">
        <v>387</v>
      </c>
      <c r="D275" s="179">
        <f>VLOOKUP('682.4'!A89,'682.4'!A89:N397,14,FALSE)</f>
        <v>253789.40999097421</v>
      </c>
    </row>
    <row r="276" spans="1:4" ht="54" thickTop="1" thickBot="1">
      <c r="A276" s="137" t="s">
        <v>1701</v>
      </c>
      <c r="B276" s="138" t="s">
        <v>1805</v>
      </c>
      <c r="C276" s="133" t="s">
        <v>233</v>
      </c>
      <c r="D276" s="179">
        <f>VLOOKUP('683.1'!A89,'683.1'!A89:N398,14,FALSE)</f>
        <v>14716.394302690178</v>
      </c>
    </row>
    <row r="277" spans="1:4" ht="54" thickTop="1" thickBot="1">
      <c r="A277" s="137" t="s">
        <v>1703</v>
      </c>
      <c r="B277" s="138" t="s">
        <v>1806</v>
      </c>
      <c r="C277" s="133" t="s">
        <v>233</v>
      </c>
      <c r="D277" s="179">
        <f>VLOOKUP('683.2'!A89,'683.2'!A89:N399,14,FALSE)</f>
        <v>29193.258758644042</v>
      </c>
    </row>
    <row r="278" spans="1:4" ht="54" thickTop="1" thickBot="1">
      <c r="A278" s="137" t="s">
        <v>1705</v>
      </c>
      <c r="B278" s="138" t="s">
        <v>1807</v>
      </c>
      <c r="C278" s="133" t="s">
        <v>233</v>
      </c>
      <c r="D278" s="179">
        <f>VLOOKUP('683.3'!A89,'683.3'!A89:N400,14,FALSE)</f>
        <v>14716.394302690178</v>
      </c>
    </row>
    <row r="279" spans="1:4" ht="54" thickTop="1" thickBot="1">
      <c r="A279" s="137" t="s">
        <v>1706</v>
      </c>
      <c r="B279" s="138" t="s">
        <v>1808</v>
      </c>
      <c r="C279" s="133" t="s">
        <v>233</v>
      </c>
      <c r="D279" s="179">
        <f>VLOOKUP('683.4'!A89,'683.4'!A89:N401,14,FALSE)</f>
        <v>29193.258758644042</v>
      </c>
    </row>
    <row r="280" spans="1:4" ht="54" thickTop="1" thickBot="1">
      <c r="A280" s="137" t="s">
        <v>1707</v>
      </c>
      <c r="B280" s="138" t="s">
        <v>1809</v>
      </c>
      <c r="C280" s="133" t="s">
        <v>233</v>
      </c>
      <c r="D280" s="179">
        <f>VLOOKUP('683.5'!A87,'683.5'!A87:N402,14,FALSE)</f>
        <v>111218.14320808287</v>
      </c>
    </row>
    <row r="281" spans="1:4" ht="54" thickTop="1" thickBot="1">
      <c r="A281" s="137" t="s">
        <v>2047</v>
      </c>
      <c r="B281" s="138" t="s">
        <v>1810</v>
      </c>
      <c r="C281" s="133" t="s">
        <v>233</v>
      </c>
      <c r="D281" s="179">
        <f>VLOOKUP('690.1.1'!A89,'690.1.1'!A89:N403,14,FALSE)</f>
        <v>14945.421189414539</v>
      </c>
    </row>
    <row r="282" spans="1:4" ht="54" thickTop="1" thickBot="1">
      <c r="A282" s="137" t="s">
        <v>1710</v>
      </c>
      <c r="B282" s="138" t="s">
        <v>1811</v>
      </c>
      <c r="C282" s="133" t="s">
        <v>233</v>
      </c>
      <c r="D282" s="179">
        <f>VLOOKUP('690.1.2'!A89,'690.1.2'!A89:N404,14,FALSE)</f>
        <v>30496.540881385728</v>
      </c>
    </row>
    <row r="283" spans="1:4" ht="54" thickTop="1" thickBot="1">
      <c r="A283" s="137" t="s">
        <v>1146</v>
      </c>
      <c r="B283" s="138" t="s">
        <v>1812</v>
      </c>
      <c r="C283" s="133" t="s">
        <v>144</v>
      </c>
      <c r="D283" s="179">
        <f>VLOOKUP('700.1'!A89,'700.1'!A89:N405,14,FALSE)</f>
        <v>2870.8253621381764</v>
      </c>
    </row>
    <row r="284" spans="1:4" ht="54" thickTop="1" thickBot="1">
      <c r="A284" s="137" t="s">
        <v>1147</v>
      </c>
      <c r="B284" s="138" t="s">
        <v>1813</v>
      </c>
      <c r="C284" s="133" t="s">
        <v>144</v>
      </c>
      <c r="D284" s="179">
        <f>VLOOKUP('700.2'!A89,'700.2'!A89:N406,14,FALSE)</f>
        <v>2182.2453170711378</v>
      </c>
    </row>
    <row r="285" spans="1:4" ht="54" thickTop="1" thickBot="1">
      <c r="A285" s="137" t="s">
        <v>1148</v>
      </c>
      <c r="B285" s="138" t="s">
        <v>1814</v>
      </c>
      <c r="C285" s="133" t="s">
        <v>233</v>
      </c>
      <c r="D285" s="179">
        <f>VLOOKUP('700.3'!A89,'700.3'!A89:N407,14,FALSE)</f>
        <v>51611.516622133822</v>
      </c>
    </row>
    <row r="286" spans="1:4" ht="54" thickTop="1" thickBot="1">
      <c r="A286" s="137" t="s">
        <v>1149</v>
      </c>
      <c r="B286" s="138" t="s">
        <v>1815</v>
      </c>
      <c r="C286" s="133" t="s">
        <v>233</v>
      </c>
      <c r="D286" s="179">
        <f>VLOOKUP('700.4'!A89,'700.4'!A89:N408,14,FALSE)</f>
        <v>55506.831846378103</v>
      </c>
    </row>
    <row r="287" spans="1:4" ht="54" thickTop="1" thickBot="1">
      <c r="A287" s="137" t="s">
        <v>1150</v>
      </c>
      <c r="B287" s="138" t="s">
        <v>1816</v>
      </c>
      <c r="C287" s="133" t="s">
        <v>1845</v>
      </c>
      <c r="D287" s="179">
        <f>VLOOKUP('701.1'!A89,'701.1'!A89:N409,14,FALSE)</f>
        <v>12981.270110297484</v>
      </c>
    </row>
    <row r="288" spans="1:4" ht="54" thickTop="1" thickBot="1">
      <c r="A288" s="137" t="s">
        <v>1713</v>
      </c>
      <c r="B288" s="138" t="s">
        <v>1817</v>
      </c>
      <c r="C288" s="133" t="s">
        <v>1845</v>
      </c>
      <c r="D288" s="179">
        <f>VLOOKUP('710.1'!A89,'710.1'!A89:N410,14,FALSE)</f>
        <v>596181.01313832938</v>
      </c>
    </row>
    <row r="289" spans="1:4" ht="54" thickTop="1" thickBot="1">
      <c r="A289" s="137" t="s">
        <v>1151</v>
      </c>
      <c r="B289" s="138" t="s">
        <v>1818</v>
      </c>
      <c r="C289" s="133" t="s">
        <v>233</v>
      </c>
      <c r="D289" s="179">
        <f>VLOOKUP('710.2'!A89,'710.2'!A89:N411,14,FALSE)</f>
        <v>585830.45399878372</v>
      </c>
    </row>
    <row r="290" spans="1:4" ht="54" thickTop="1" thickBot="1">
      <c r="A290" s="137" t="s">
        <v>1152</v>
      </c>
      <c r="B290" s="138" t="s">
        <v>1819</v>
      </c>
      <c r="C290" s="133" t="s">
        <v>1845</v>
      </c>
      <c r="D290" s="179">
        <f>VLOOKUP('720.1'!A89,'720.1'!A89:N412,14,FALSE)</f>
        <v>256355.49584677364</v>
      </c>
    </row>
    <row r="291" spans="1:4" ht="54" thickTop="1" thickBot="1">
      <c r="A291" s="137" t="s">
        <v>1153</v>
      </c>
      <c r="B291" s="138" t="s">
        <v>1820</v>
      </c>
      <c r="C291" s="133" t="s">
        <v>144</v>
      </c>
      <c r="D291" s="179">
        <f>VLOOKUP('730.1'!A89,'730.1'!A89:N413,14,FALSE)</f>
        <v>230560.36603613166</v>
      </c>
    </row>
    <row r="292" spans="1:4" ht="54" thickTop="1" thickBot="1">
      <c r="A292" s="137" t="s">
        <v>1154</v>
      </c>
      <c r="B292" s="138" t="s">
        <v>1821</v>
      </c>
      <c r="C292" s="133" t="s">
        <v>1845</v>
      </c>
      <c r="D292" s="179">
        <f>VLOOKUP('730.2'!A89,'730.2'!A89:N414,14,FALSE)</f>
        <v>129778.69885241537</v>
      </c>
    </row>
    <row r="293" spans="1:4" ht="54" thickTop="1" thickBot="1">
      <c r="A293" s="137" t="s">
        <v>1155</v>
      </c>
      <c r="B293" s="138" t="s">
        <v>1822</v>
      </c>
      <c r="C293" s="133" t="s">
        <v>1845</v>
      </c>
      <c r="D293" s="179">
        <f>VLOOKUP('730.3'!A89,'730.3'!A89:N415,14,FALSE)</f>
        <v>98326.786102982413</v>
      </c>
    </row>
    <row r="294" spans="1:4" ht="54" thickTop="1" thickBot="1">
      <c r="A294" s="137" t="s">
        <v>1714</v>
      </c>
      <c r="B294" s="138" t="s">
        <v>1823</v>
      </c>
      <c r="C294" s="133" t="s">
        <v>1845</v>
      </c>
      <c r="D294" s="179">
        <f>VLOOKUP('730.4'!A89,'730.4'!A89:N416,14,FALSE)</f>
        <v>61188.24678587995</v>
      </c>
    </row>
    <row r="295" spans="1:4" ht="54" thickTop="1" thickBot="1">
      <c r="A295" s="137" t="s">
        <v>1156</v>
      </c>
      <c r="B295" s="138" t="s">
        <v>1824</v>
      </c>
      <c r="C295" s="133" t="s">
        <v>144</v>
      </c>
      <c r="D295" s="179">
        <f>VLOOKUP('731.1'!A89,'731.1'!A89:N417,14,FALSE)</f>
        <v>197786.18779741612</v>
      </c>
    </row>
    <row r="296" spans="1:4" ht="54" thickTop="1" thickBot="1">
      <c r="A296" s="137" t="s">
        <v>1157</v>
      </c>
      <c r="B296" s="138" t="s">
        <v>1825</v>
      </c>
      <c r="C296" s="133" t="s">
        <v>1995</v>
      </c>
      <c r="D296" s="179">
        <f>VLOOKUP('740.1'!A89,'740.1'!A89:N418,14,FALSE)</f>
        <v>19630.088320980347</v>
      </c>
    </row>
    <row r="297" spans="1:4" ht="54" thickTop="1" thickBot="1">
      <c r="A297" s="137" t="s">
        <v>1717</v>
      </c>
      <c r="B297" s="138" t="s">
        <v>1826</v>
      </c>
      <c r="C297" s="133" t="s">
        <v>1845</v>
      </c>
      <c r="D297" s="179">
        <f>VLOOKUP('741.1'!A89,'741.1'!A89:N419,14,FALSE)</f>
        <v>96164.299118883602</v>
      </c>
    </row>
    <row r="298" spans="1:4" ht="54" thickTop="1" thickBot="1">
      <c r="A298" s="137" t="s">
        <v>1158</v>
      </c>
      <c r="B298" s="138" t="s">
        <v>1827</v>
      </c>
      <c r="C298" s="133" t="s">
        <v>144</v>
      </c>
      <c r="D298" s="179">
        <f>VLOOKUP('800.1'!A89,'800.1'!A89:N420,14,FALSE)</f>
        <v>11728.015999590476</v>
      </c>
    </row>
    <row r="299" spans="1:4" ht="54" thickTop="1" thickBot="1">
      <c r="A299" s="137" t="s">
        <v>1159</v>
      </c>
      <c r="B299" s="138" t="s">
        <v>1828</v>
      </c>
      <c r="C299" s="133" t="s">
        <v>144</v>
      </c>
      <c r="D299" s="179">
        <f>VLOOKUP('800.2'!A89,'800.2'!A89:N421,14,FALSE)</f>
        <v>24697.783319910137</v>
      </c>
    </row>
    <row r="300" spans="1:4" ht="54" thickTop="1" thickBot="1">
      <c r="A300" s="137" t="s">
        <v>1160</v>
      </c>
      <c r="B300" s="138" t="s">
        <v>1829</v>
      </c>
      <c r="C300" s="133" t="s">
        <v>144</v>
      </c>
      <c r="D300" s="179">
        <f>VLOOKUP('800.3'!A89,'800.3'!A89:N422,14,FALSE)</f>
        <v>52481.269350904156</v>
      </c>
    </row>
    <row r="301" spans="1:4" ht="54" thickTop="1" thickBot="1">
      <c r="A301" s="137" t="s">
        <v>1161</v>
      </c>
      <c r="B301" s="138" t="s">
        <v>1830</v>
      </c>
      <c r="C301" s="133" t="s">
        <v>144</v>
      </c>
      <c r="D301" s="179">
        <f>VLOOKUP('800.4'!A89,'800.4'!A89:N423,14,FALSE)</f>
        <v>64971.474085607806</v>
      </c>
    </row>
    <row r="302" spans="1:4" ht="54" thickTop="1" thickBot="1">
      <c r="A302" s="137" t="s">
        <v>1718</v>
      </c>
      <c r="B302" s="138" t="s">
        <v>1831</v>
      </c>
      <c r="C302" s="133" t="s">
        <v>1845</v>
      </c>
      <c r="D302" s="179">
        <f>VLOOKUP('802.1'!A89,'802.1'!A89:N424,14,FALSE)</f>
        <v>455366.92344203044</v>
      </c>
    </row>
    <row r="303" spans="1:4" ht="54" thickTop="1" thickBot="1">
      <c r="A303" s="137" t="s">
        <v>1719</v>
      </c>
      <c r="B303" s="138" t="s">
        <v>1881</v>
      </c>
      <c r="C303" s="133" t="s">
        <v>1845</v>
      </c>
      <c r="D303" s="179">
        <f>VLOOKUP('802.2'!A89,'802.2'!A89:N425,14,FALSE)</f>
        <v>78089.843393279021</v>
      </c>
    </row>
    <row r="304" spans="1:4" ht="54" thickTop="1" thickBot="1">
      <c r="A304" s="137" t="s">
        <v>1720</v>
      </c>
      <c r="B304" s="138" t="s">
        <v>1832</v>
      </c>
      <c r="C304" s="133" t="s">
        <v>1845</v>
      </c>
      <c r="D304" s="179">
        <f>VLOOKUP('802.3'!A89,'802.3'!A89:N426,14,FALSE)</f>
        <v>52398.359572097797</v>
      </c>
    </row>
    <row r="305" spans="1:4" ht="54" thickTop="1" thickBot="1">
      <c r="A305" s="137" t="s">
        <v>1721</v>
      </c>
      <c r="B305" s="138" t="s">
        <v>1833</v>
      </c>
      <c r="C305" s="133" t="s">
        <v>1845</v>
      </c>
      <c r="D305" s="179">
        <f>VLOOKUP('802.4'!A89,'802.4'!A89:N427,14,FALSE)</f>
        <v>45703.617401190721</v>
      </c>
    </row>
    <row r="306" spans="1:4" ht="54" thickTop="1" thickBot="1">
      <c r="A306" s="137" t="s">
        <v>1722</v>
      </c>
      <c r="B306" s="138" t="s">
        <v>1834</v>
      </c>
      <c r="C306" s="133" t="s">
        <v>1845</v>
      </c>
      <c r="D306" s="179">
        <f>VLOOKUP('802.5'!A89,'802.5'!A89:N428,14,FALSE)</f>
        <v>248834.00966723519</v>
      </c>
    </row>
    <row r="307" spans="1:4" ht="54" thickTop="1" thickBot="1">
      <c r="A307" s="137" t="s">
        <v>1723</v>
      </c>
      <c r="B307" s="138" t="s">
        <v>1835</v>
      </c>
      <c r="C307" s="133" t="s">
        <v>1845</v>
      </c>
      <c r="D307" s="179">
        <f>VLOOKUP('802.6'!A89,'802.6'!A89:N429,14,FALSE)</f>
        <v>243570.53467941802</v>
      </c>
    </row>
    <row r="308" spans="1:4" ht="54" thickTop="1" thickBot="1">
      <c r="A308" s="137" t="s">
        <v>1724</v>
      </c>
      <c r="B308" s="138" t="s">
        <v>1836</v>
      </c>
      <c r="C308" s="133" t="s">
        <v>1845</v>
      </c>
      <c r="D308" s="179">
        <f>VLOOKUP('802.7'!A89,'802.7'!A89:N430,14,FALSE)</f>
        <v>162076.75855669967</v>
      </c>
    </row>
    <row r="309" spans="1:4" ht="54" thickTop="1" thickBot="1">
      <c r="A309" s="137" t="s">
        <v>1725</v>
      </c>
      <c r="B309" s="138" t="s">
        <v>1837</v>
      </c>
      <c r="C309" s="133" t="s">
        <v>1845</v>
      </c>
      <c r="D309" s="179">
        <f>VLOOKUP('802.8'!A89,'802.8'!A89:N431,14,FALSE)</f>
        <v>140103.39786748835</v>
      </c>
    </row>
    <row r="310" spans="1:4" ht="54" thickTop="1" thickBot="1">
      <c r="A310" s="137" t="s">
        <v>1162</v>
      </c>
      <c r="B310" s="138" t="s">
        <v>1838</v>
      </c>
      <c r="C310" s="133" t="s">
        <v>233</v>
      </c>
      <c r="D310" s="179">
        <f>VLOOKUP('810.1'!A89,'810.1'!A89:N432,14,FALSE)</f>
        <v>17564.632283040719</v>
      </c>
    </row>
    <row r="311" spans="1:4" ht="54" thickTop="1" thickBot="1">
      <c r="A311" s="137" t="s">
        <v>1163</v>
      </c>
      <c r="B311" s="138" t="s">
        <v>1839</v>
      </c>
      <c r="C311" s="133" t="s">
        <v>233</v>
      </c>
      <c r="D311" s="179">
        <f>VLOOKUP('810.2'!A89,'810.2'!A89:N433,14,FALSE)</f>
        <v>9661.814998061338</v>
      </c>
    </row>
    <row r="312" spans="1:4" ht="54" thickTop="1" thickBot="1">
      <c r="A312" s="137" t="s">
        <v>1164</v>
      </c>
      <c r="B312" s="138" t="s">
        <v>1840</v>
      </c>
      <c r="C312" s="133" t="s">
        <v>233</v>
      </c>
      <c r="D312" s="179">
        <f>VLOOKUP('810.3'!A89,'810.3'!A89:N435,14,FALSE)</f>
        <v>6323.2517590832758</v>
      </c>
    </row>
    <row r="313" spans="1:4" ht="57.75" thickTop="1" thickBot="1">
      <c r="A313" s="137" t="s">
        <v>1726</v>
      </c>
      <c r="B313" s="138" t="s">
        <v>2050</v>
      </c>
      <c r="C313" s="133" t="s">
        <v>233</v>
      </c>
      <c r="D313" s="179">
        <f>VLOOKUP('811.1'!A89,'811.1'!A89:N436,14,FALSE)</f>
        <v>44412.171264422264</v>
      </c>
    </row>
    <row r="314" spans="1:4" ht="57.75" thickTop="1" thickBot="1">
      <c r="A314" s="137" t="s">
        <v>1727</v>
      </c>
      <c r="B314" s="138" t="s">
        <v>2051</v>
      </c>
      <c r="C314" s="133" t="s">
        <v>233</v>
      </c>
      <c r="D314" s="179">
        <f>VLOOKUP('811.2'!A89,'811.2'!A89:N437,14,FALSE)</f>
        <v>55102.08018958781</v>
      </c>
    </row>
    <row r="315" spans="1:4" ht="54" thickTop="1" thickBot="1">
      <c r="A315" s="137" t="s">
        <v>1165</v>
      </c>
      <c r="B315" s="138" t="s">
        <v>2053</v>
      </c>
      <c r="C315" s="133" t="s">
        <v>233</v>
      </c>
      <c r="D315" s="179">
        <f>VLOOKUP('812.1'!A89,'812.1'!A89:N438,14,FALSE)</f>
        <v>85166.46418598028</v>
      </c>
    </row>
    <row r="316" spans="1:4" ht="54" thickTop="1" thickBot="1">
      <c r="A316" s="137" t="s">
        <v>1728</v>
      </c>
      <c r="B316" s="138" t="s">
        <v>1841</v>
      </c>
      <c r="C316" s="133" t="s">
        <v>1995</v>
      </c>
      <c r="D316" s="179">
        <f>VLOOKUP('820.1'!A89,'820.1'!A89:N439,14,FALSE)</f>
        <v>66433.64680056517</v>
      </c>
    </row>
    <row r="317" spans="1:4" ht="54" thickTop="1" thickBot="1">
      <c r="A317" s="137" t="s">
        <v>1729</v>
      </c>
      <c r="B317" s="138" t="s">
        <v>1842</v>
      </c>
      <c r="C317" s="133" t="s">
        <v>984</v>
      </c>
      <c r="D317" s="179">
        <f>VLOOKUP('820.1.2'!A88,'820.1.2'!A88:N440,14,FALSE)</f>
        <v>4418418.2844515182</v>
      </c>
    </row>
    <row r="318" spans="1:4" ht="57.75" thickTop="1" thickBot="1">
      <c r="A318" s="137" t="s">
        <v>1166</v>
      </c>
      <c r="B318" s="138" t="s">
        <v>1843</v>
      </c>
      <c r="C318" s="133" t="s">
        <v>1998</v>
      </c>
      <c r="D318" s="179">
        <f>VLOOKUP('900.1'!A88,'900.1'!A88:N441,14,FALSE)</f>
        <v>1029.3099516155819</v>
      </c>
    </row>
    <row r="319" spans="1:4" ht="57.75" thickTop="1" thickBot="1">
      <c r="A319" s="137" t="s">
        <v>1167</v>
      </c>
      <c r="B319" s="138" t="s">
        <v>2195</v>
      </c>
      <c r="C319" s="133" t="s">
        <v>1999</v>
      </c>
      <c r="D319" s="179">
        <f>VLOOKUP('900.2'!A88,'900.2'!A88:N442,14,FALSE)</f>
        <v>1263.2440315282142</v>
      </c>
    </row>
    <row r="320" spans="1:4" ht="54" thickTop="1" thickBot="1">
      <c r="A320" s="137" t="s">
        <v>1168</v>
      </c>
      <c r="B320" s="138" t="s">
        <v>1844</v>
      </c>
      <c r="C320" s="133" t="s">
        <v>1999</v>
      </c>
      <c r="D320" s="179">
        <f>VLOOKUP('900.3'!A88,'900.3'!A88:N443,14,FALSE)</f>
        <v>1263.2440315282142</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1.140625"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2238</v>
      </c>
      <c r="D6" s="653">
        <v>29260</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54131</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160817.24361440798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541310</v>
      </c>
    </row>
    <row r="32" spans="1:4" ht="16.5" thickTop="1" thickBot="1">
      <c r="A32" s="658" t="s">
        <v>7</v>
      </c>
      <c r="B32" s="659" t="s">
        <v>1882</v>
      </c>
      <c r="C32" s="660" t="s">
        <v>8</v>
      </c>
      <c r="D32" s="661">
        <f>$D$64*2</f>
        <v>108262</v>
      </c>
    </row>
    <row r="33" spans="1:4" ht="16.5" thickTop="1" thickBot="1">
      <c r="A33" s="658" t="s">
        <v>9</v>
      </c>
      <c r="B33" s="659" t="s">
        <v>1882</v>
      </c>
      <c r="C33" s="660" t="s">
        <v>10</v>
      </c>
      <c r="D33" s="661">
        <f>$D$64*3</f>
        <v>162393</v>
      </c>
    </row>
    <row r="34" spans="1:4" ht="16.5" thickTop="1" thickBot="1">
      <c r="A34" s="658" t="s">
        <v>11</v>
      </c>
      <c r="B34" s="659" t="s">
        <v>1882</v>
      </c>
      <c r="C34" s="660" t="s">
        <v>12</v>
      </c>
      <c r="D34" s="661">
        <f>$D$64*4</f>
        <v>216524</v>
      </c>
    </row>
    <row r="35" spans="1:4" ht="16.5" thickTop="1" thickBot="1">
      <c r="A35" s="658" t="s">
        <v>13</v>
      </c>
      <c r="B35" s="659" t="s">
        <v>1882</v>
      </c>
      <c r="C35" s="660" t="s">
        <v>14</v>
      </c>
      <c r="D35" s="661">
        <f>$D$64*5</f>
        <v>270655</v>
      </c>
    </row>
    <row r="36" spans="1:4" ht="16.5" thickTop="1" thickBot="1">
      <c r="A36" s="658" t="s">
        <v>15</v>
      </c>
      <c r="B36" s="659" t="s">
        <v>1882</v>
      </c>
      <c r="C36" s="660" t="s">
        <v>16</v>
      </c>
      <c r="D36" s="661">
        <f>$D$64*6</f>
        <v>324786</v>
      </c>
    </row>
    <row r="37" spans="1:4" ht="16.5" thickTop="1" thickBot="1">
      <c r="A37" s="658" t="s">
        <v>17</v>
      </c>
      <c r="B37" s="659" t="s">
        <v>1882</v>
      </c>
      <c r="C37" s="660" t="s">
        <v>18</v>
      </c>
      <c r="D37" s="661">
        <f>$D$64*7</f>
        <v>378917</v>
      </c>
    </row>
    <row r="38" spans="1:4" ht="16.5" thickTop="1" thickBot="1">
      <c r="A38" s="658" t="s">
        <v>19</v>
      </c>
      <c r="B38" s="659" t="s">
        <v>1882</v>
      </c>
      <c r="C38" s="660" t="s">
        <v>20</v>
      </c>
      <c r="D38" s="661">
        <f>$D$64*8</f>
        <v>433048</v>
      </c>
    </row>
    <row r="39" spans="1:4" ht="16.5" thickTop="1" thickBot="1">
      <c r="A39" s="658" t="s">
        <v>21</v>
      </c>
      <c r="B39" s="659" t="s">
        <v>1882</v>
      </c>
      <c r="C39" s="660" t="s">
        <v>22</v>
      </c>
      <c r="D39" s="661">
        <f>$D$64*9</f>
        <v>487179</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54131</v>
      </c>
    </row>
    <row r="52" spans="1:4" ht="16.5" thickTop="1" thickBot="1">
      <c r="A52" s="658" t="s">
        <v>48</v>
      </c>
      <c r="B52" s="659" t="s">
        <v>1882</v>
      </c>
      <c r="C52" s="660" t="s">
        <v>49</v>
      </c>
      <c r="D52" s="661">
        <f>D51*2</f>
        <v>108262</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54131</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7.140625" style="183" customWidth="1"/>
  </cols>
  <sheetData>
    <row r="1" spans="1:4" ht="15.75" customHeight="1" thickTop="1">
      <c r="A1" s="680" t="s">
        <v>1850</v>
      </c>
      <c r="B1" s="681"/>
      <c r="C1" s="681"/>
      <c r="D1" s="682"/>
    </row>
    <row r="2" spans="1:4" ht="89.25" customHeight="1" thickBot="1">
      <c r="A2" s="683"/>
      <c r="B2" s="684"/>
      <c r="C2" s="684"/>
      <c r="D2" s="685"/>
    </row>
    <row r="3" spans="1:4" ht="34.5"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69040.370793472321</v>
      </c>
    </row>
    <row r="8" spans="1:4" ht="30" customHeight="1" thickTop="1" thickBot="1">
      <c r="A8" s="10" t="s">
        <v>112</v>
      </c>
      <c r="B8" s="8" t="s">
        <v>113</v>
      </c>
      <c r="C8" s="11" t="s">
        <v>114</v>
      </c>
      <c r="D8" s="648">
        <v>3810.9750569229354</v>
      </c>
    </row>
    <row r="9" spans="1:4" ht="30" customHeight="1" thickTop="1" thickBot="1">
      <c r="A9" s="10" t="s">
        <v>117</v>
      </c>
      <c r="B9" s="8" t="s">
        <v>113</v>
      </c>
      <c r="C9" s="11" t="s">
        <v>118</v>
      </c>
      <c r="D9" s="648">
        <v>110857.54471982979</v>
      </c>
    </row>
    <row r="10" spans="1:4" ht="30" customHeight="1" thickTop="1" thickBot="1">
      <c r="A10" s="10" t="s">
        <v>119</v>
      </c>
      <c r="B10" s="8" t="s">
        <v>113</v>
      </c>
      <c r="C10" s="11" t="s">
        <v>120</v>
      </c>
      <c r="D10" s="648">
        <v>63962.249936428423</v>
      </c>
    </row>
    <row r="11" spans="1:4" ht="30" customHeight="1" thickTop="1" thickBot="1">
      <c r="A11" s="10" t="s">
        <v>123</v>
      </c>
      <c r="B11" s="8" t="s">
        <v>113</v>
      </c>
      <c r="C11" s="11" t="s">
        <v>124</v>
      </c>
      <c r="D11" s="648">
        <v>28506.69293562448</v>
      </c>
    </row>
    <row r="12" spans="1:4" ht="30" customHeight="1" thickTop="1" thickBot="1">
      <c r="A12" s="10" t="s">
        <v>121</v>
      </c>
      <c r="B12" s="8" t="s">
        <v>113</v>
      </c>
      <c r="C12" s="11" t="s">
        <v>122</v>
      </c>
      <c r="D12" s="648">
        <v>69190.248253701691</v>
      </c>
    </row>
    <row r="13" spans="1:4" ht="30" customHeight="1" thickTop="1" thickBot="1">
      <c r="A13" s="10" t="s">
        <v>125</v>
      </c>
      <c r="B13" s="8" t="s">
        <v>113</v>
      </c>
      <c r="C13" s="11" t="s">
        <v>126</v>
      </c>
      <c r="D13" s="648">
        <v>76877.599441102197</v>
      </c>
    </row>
    <row r="14" spans="1:4" ht="30" customHeight="1" thickTop="1" thickBot="1">
      <c r="A14" s="10" t="s">
        <v>131</v>
      </c>
      <c r="B14" s="8" t="s">
        <v>113</v>
      </c>
      <c r="C14" s="11" t="s">
        <v>132</v>
      </c>
      <c r="D14" s="648">
        <v>218860.60508347311</v>
      </c>
    </row>
    <row r="15" spans="1:4" ht="30" customHeight="1" thickTop="1" thickBot="1">
      <c r="A15" s="10" t="s">
        <v>129</v>
      </c>
      <c r="B15" s="8" t="s">
        <v>113</v>
      </c>
      <c r="C15" s="11" t="s">
        <v>130</v>
      </c>
      <c r="D15" s="648">
        <v>276759.63049244101</v>
      </c>
    </row>
    <row r="16" spans="1:4" ht="30" customHeight="1" thickTop="1" thickBot="1">
      <c r="A16" s="10" t="s">
        <v>127</v>
      </c>
      <c r="B16" s="8" t="s">
        <v>113</v>
      </c>
      <c r="C16" s="11" t="s">
        <v>128</v>
      </c>
      <c r="D16" s="648">
        <v>170587.80018832732</v>
      </c>
    </row>
    <row r="17" spans="1:4" ht="30" customHeight="1" thickTop="1" thickBot="1">
      <c r="A17" s="10" t="s">
        <v>1711</v>
      </c>
      <c r="B17" s="8" t="s">
        <v>113</v>
      </c>
      <c r="C17" s="11" t="s">
        <v>1712</v>
      </c>
      <c r="D17" s="648">
        <v>64921.465681896334</v>
      </c>
    </row>
    <row r="18" spans="1:4" ht="30" customHeight="1" thickTop="1" thickBot="1">
      <c r="A18" s="10" t="s">
        <v>133</v>
      </c>
      <c r="B18" s="8" t="s">
        <v>113</v>
      </c>
      <c r="C18" s="11" t="s">
        <v>134</v>
      </c>
      <c r="D18" s="648">
        <v>97203.70809293499</v>
      </c>
    </row>
    <row r="19" spans="1:4" ht="30" customHeight="1" thickTop="1" thickBot="1">
      <c r="A19" s="10" t="s">
        <v>146</v>
      </c>
      <c r="B19" s="8" t="s">
        <v>113</v>
      </c>
      <c r="C19" s="11" t="s">
        <v>147</v>
      </c>
      <c r="D19" s="648">
        <v>238773.86945849229</v>
      </c>
    </row>
    <row r="20" spans="1:4" ht="30" customHeight="1" thickTop="1" thickBot="1">
      <c r="A20" s="10" t="s">
        <v>135</v>
      </c>
      <c r="B20" s="8" t="s">
        <v>113</v>
      </c>
      <c r="C20" s="11" t="s">
        <v>1884</v>
      </c>
      <c r="D20" s="648">
        <v>72407.163559170061</v>
      </c>
    </row>
    <row r="21" spans="1:4" ht="30" customHeight="1" thickTop="1" thickBot="1">
      <c r="A21" s="10" t="s">
        <v>136</v>
      </c>
      <c r="B21" s="8" t="s">
        <v>113</v>
      </c>
      <c r="C21" s="11" t="s">
        <v>137</v>
      </c>
      <c r="D21" s="648">
        <v>238320.14951070704</v>
      </c>
    </row>
    <row r="22" spans="1:4" ht="30" customHeight="1" thickTop="1" thickBot="1">
      <c r="A22" s="10" t="s">
        <v>138</v>
      </c>
      <c r="B22" s="8" t="s">
        <v>113</v>
      </c>
      <c r="C22" s="11" t="s">
        <v>139</v>
      </c>
      <c r="D22" s="648">
        <v>62467.562901231984</v>
      </c>
    </row>
    <row r="23" spans="1:4" ht="30" customHeight="1" thickTop="1" thickBot="1">
      <c r="A23" s="10" t="s">
        <v>143</v>
      </c>
      <c r="B23" s="8" t="s">
        <v>144</v>
      </c>
      <c r="C23" s="11" t="s">
        <v>145</v>
      </c>
      <c r="D23" s="648">
        <v>46126.832169134454</v>
      </c>
    </row>
    <row r="24" spans="1:4" ht="30" customHeight="1" thickTop="1" thickBot="1">
      <c r="A24" s="10" t="s">
        <v>140</v>
      </c>
      <c r="B24" s="8" t="s">
        <v>998</v>
      </c>
      <c r="C24" s="11" t="s">
        <v>142</v>
      </c>
      <c r="D24" s="648">
        <v>46126.832169134454</v>
      </c>
    </row>
    <row r="25" spans="1:4" ht="30" customHeight="1" thickTop="1" thickBot="1">
      <c r="A25" s="10" t="s">
        <v>148</v>
      </c>
      <c r="B25" s="8" t="s">
        <v>113</v>
      </c>
      <c r="C25" s="11" t="s">
        <v>149</v>
      </c>
      <c r="D25" s="648">
        <v>164025.89247501275</v>
      </c>
    </row>
    <row r="26" spans="1:4" ht="30" customHeight="1" thickTop="1" thickBot="1">
      <c r="A26" s="10" t="s">
        <v>150</v>
      </c>
      <c r="B26" s="8" t="s">
        <v>113</v>
      </c>
      <c r="C26" s="11" t="s">
        <v>151</v>
      </c>
      <c r="D26" s="648">
        <v>177694.71684793051</v>
      </c>
    </row>
    <row r="27" spans="1:4" ht="30" customHeight="1" thickTop="1" thickBot="1">
      <c r="A27" s="10" t="s">
        <v>152</v>
      </c>
      <c r="B27" s="8" t="s">
        <v>113</v>
      </c>
      <c r="C27" s="11" t="s">
        <v>153</v>
      </c>
      <c r="D27" s="648">
        <v>89178.451358835577</v>
      </c>
    </row>
    <row r="28" spans="1:4" ht="30" customHeight="1" thickTop="1" thickBot="1">
      <c r="A28" s="10" t="s">
        <v>154</v>
      </c>
      <c r="B28" s="8" t="s">
        <v>113</v>
      </c>
      <c r="C28" s="11" t="s">
        <v>155</v>
      </c>
      <c r="D28" s="648">
        <v>135305.28352797002</v>
      </c>
    </row>
    <row r="29" spans="1:4" ht="30" customHeight="1" thickTop="1" thickBot="1">
      <c r="A29" s="10" t="s">
        <v>156</v>
      </c>
      <c r="B29" s="8" t="s">
        <v>113</v>
      </c>
      <c r="C29" s="11" t="s">
        <v>157</v>
      </c>
      <c r="D29" s="648">
        <v>1476.9742444420676</v>
      </c>
    </row>
    <row r="30" spans="1:4" ht="30" customHeight="1" thickTop="1" thickBot="1">
      <c r="A30" s="10" t="s">
        <v>166</v>
      </c>
      <c r="B30" s="8" t="s">
        <v>113</v>
      </c>
      <c r="C30" s="11" t="s">
        <v>167</v>
      </c>
      <c r="D30" s="648">
        <v>145298.02255817124</v>
      </c>
    </row>
    <row r="31" spans="1:4" ht="30" customHeight="1" thickTop="1" thickBot="1">
      <c r="A31" s="10" t="s">
        <v>162</v>
      </c>
      <c r="B31" s="8" t="s">
        <v>113</v>
      </c>
      <c r="C31" s="11" t="s">
        <v>163</v>
      </c>
      <c r="D31" s="648">
        <v>17685.540307064606</v>
      </c>
    </row>
    <row r="32" spans="1:4" ht="30" customHeight="1" thickTop="1" thickBot="1">
      <c r="A32" s="10" t="s">
        <v>164</v>
      </c>
      <c r="B32" s="8" t="s">
        <v>113</v>
      </c>
      <c r="C32" s="11" t="s">
        <v>165</v>
      </c>
      <c r="D32" s="648">
        <v>31073.685072643719</v>
      </c>
    </row>
    <row r="33" spans="1:4" ht="30" customHeight="1" thickTop="1" thickBot="1">
      <c r="A33" s="10" t="s">
        <v>171</v>
      </c>
      <c r="B33" s="8" t="s">
        <v>113</v>
      </c>
      <c r="C33" s="11" t="s">
        <v>172</v>
      </c>
      <c r="D33" s="648">
        <v>17398.048087897379</v>
      </c>
    </row>
    <row r="34" spans="1:4" ht="30" customHeight="1" thickTop="1" thickBot="1">
      <c r="A34" s="10" t="s">
        <v>160</v>
      </c>
      <c r="B34" s="8" t="s">
        <v>113</v>
      </c>
      <c r="C34" s="11" t="s">
        <v>161</v>
      </c>
      <c r="D34" s="648">
        <v>9518.5812469301509</v>
      </c>
    </row>
    <row r="35" spans="1:4" ht="30" customHeight="1" thickTop="1" thickBot="1">
      <c r="A35" s="10" t="s">
        <v>173</v>
      </c>
      <c r="B35" s="8" t="s">
        <v>113</v>
      </c>
      <c r="C35" s="11" t="s">
        <v>1886</v>
      </c>
      <c r="D35" s="648">
        <v>176818.61496677159</v>
      </c>
    </row>
    <row r="36" spans="1:4" ht="30" customHeight="1" thickTop="1" thickBot="1">
      <c r="A36" s="10" t="s">
        <v>170</v>
      </c>
      <c r="B36" s="8" t="s">
        <v>113</v>
      </c>
      <c r="C36" s="11" t="s">
        <v>1885</v>
      </c>
      <c r="D36" s="648">
        <v>131172.75319273683</v>
      </c>
    </row>
    <row r="37" spans="1:4" ht="30" customHeight="1" thickTop="1" thickBot="1">
      <c r="A37" s="10" t="s">
        <v>168</v>
      </c>
      <c r="B37" s="8" t="s">
        <v>113</v>
      </c>
      <c r="C37" s="11" t="s">
        <v>169</v>
      </c>
      <c r="D37" s="648">
        <v>99941.015525669412</v>
      </c>
    </row>
    <row r="38" spans="1:4" ht="30" customHeight="1" thickTop="1" thickBot="1">
      <c r="A38" s="10" t="s">
        <v>174</v>
      </c>
      <c r="B38" s="8" t="s">
        <v>113</v>
      </c>
      <c r="C38" s="11" t="s">
        <v>175</v>
      </c>
      <c r="D38" s="648">
        <v>99163.015254842452</v>
      </c>
    </row>
    <row r="39" spans="1:4" ht="30" customHeight="1" thickTop="1" thickBot="1">
      <c r="A39" s="10" t="s">
        <v>176</v>
      </c>
      <c r="B39" s="8" t="s">
        <v>113</v>
      </c>
      <c r="C39" s="11" t="s">
        <v>177</v>
      </c>
      <c r="D39" s="648">
        <v>98961.361944715682</v>
      </c>
    </row>
    <row r="40" spans="1:4" ht="30" customHeight="1" thickTop="1" thickBot="1">
      <c r="A40" s="10" t="s">
        <v>180</v>
      </c>
      <c r="B40" s="8" t="s">
        <v>113</v>
      </c>
      <c r="C40" s="11" t="s">
        <v>181</v>
      </c>
      <c r="D40" s="648">
        <v>114318.35152876232</v>
      </c>
    </row>
    <row r="41" spans="1:4" ht="30" customHeight="1" thickTop="1" thickBot="1">
      <c r="A41" s="10" t="s">
        <v>178</v>
      </c>
      <c r="B41" s="8" t="s">
        <v>113</v>
      </c>
      <c r="C41" s="11" t="s">
        <v>179</v>
      </c>
      <c r="D41" s="648">
        <v>112724.20036086818</v>
      </c>
    </row>
    <row r="42" spans="1:4" ht="30" customHeight="1" thickTop="1" thickBot="1">
      <c r="A42" s="10" t="s">
        <v>182</v>
      </c>
      <c r="B42" s="8" t="s">
        <v>113</v>
      </c>
      <c r="C42" s="11" t="s">
        <v>183</v>
      </c>
      <c r="D42" s="648">
        <v>109688.50053004076</v>
      </c>
    </row>
    <row r="43" spans="1:4" ht="30" customHeight="1" thickTop="1" thickBot="1">
      <c r="A43" s="10" t="s">
        <v>1672</v>
      </c>
      <c r="B43" s="8" t="s">
        <v>113</v>
      </c>
      <c r="C43" s="11" t="s">
        <v>1671</v>
      </c>
      <c r="D43" s="648">
        <v>12257.251202030293</v>
      </c>
    </row>
    <row r="44" spans="1:4" ht="30" customHeight="1" thickTop="1" thickBot="1">
      <c r="A44" s="10" t="s">
        <v>184</v>
      </c>
      <c r="B44" s="8" t="s">
        <v>113</v>
      </c>
      <c r="C44" s="11" t="s">
        <v>185</v>
      </c>
      <c r="D44" s="648">
        <v>30159.432565244617</v>
      </c>
    </row>
    <row r="45" spans="1:4" ht="30" customHeight="1" thickTop="1" thickBot="1">
      <c r="A45" s="10" t="s">
        <v>1603</v>
      </c>
      <c r="B45" s="8" t="s">
        <v>113</v>
      </c>
      <c r="C45" s="11" t="s">
        <v>1604</v>
      </c>
      <c r="D45" s="648">
        <v>3462.1693312982411</v>
      </c>
    </row>
    <row r="46" spans="1:4" ht="30" customHeight="1" thickTop="1" thickBot="1">
      <c r="A46" s="10" t="s">
        <v>188</v>
      </c>
      <c r="B46" s="8" t="s">
        <v>113</v>
      </c>
      <c r="C46" s="11" t="s">
        <v>189</v>
      </c>
      <c r="D46" s="648">
        <v>3530.2954495843146</v>
      </c>
    </row>
    <row r="47" spans="1:4" ht="30" customHeight="1" thickTop="1" thickBot="1">
      <c r="A47" s="10" t="s">
        <v>186</v>
      </c>
      <c r="B47" s="8" t="s">
        <v>113</v>
      </c>
      <c r="C47" s="11" t="s">
        <v>187</v>
      </c>
      <c r="D47" s="648">
        <v>5297.4869579250535</v>
      </c>
    </row>
    <row r="48" spans="1:4" ht="30" customHeight="1" thickTop="1" thickBot="1">
      <c r="A48" s="10" t="s">
        <v>190</v>
      </c>
      <c r="B48" s="8" t="s">
        <v>113</v>
      </c>
      <c r="C48" s="11" t="s">
        <v>191</v>
      </c>
      <c r="D48" s="648">
        <v>8301.8487743408823</v>
      </c>
    </row>
    <row r="49" spans="1:4" ht="30" customHeight="1" thickTop="1" thickBot="1">
      <c r="A49" s="10" t="s">
        <v>201</v>
      </c>
      <c r="B49" s="8" t="s">
        <v>113</v>
      </c>
      <c r="C49" s="11" t="s">
        <v>1888</v>
      </c>
      <c r="D49" s="648">
        <v>120521.91585989213</v>
      </c>
    </row>
    <row r="50" spans="1:4" ht="30" customHeight="1" thickTop="1" thickBot="1">
      <c r="A50" s="10" t="s">
        <v>192</v>
      </c>
      <c r="B50" s="8" t="s">
        <v>113</v>
      </c>
      <c r="C50" s="11" t="s">
        <v>193</v>
      </c>
      <c r="D50" s="648">
        <v>43738.330462024729</v>
      </c>
    </row>
    <row r="51" spans="1:4" ht="30" customHeight="1" thickTop="1" thickBot="1">
      <c r="A51" s="10" t="s">
        <v>194</v>
      </c>
      <c r="B51" s="8" t="s">
        <v>113</v>
      </c>
      <c r="C51" s="11" t="s">
        <v>1887</v>
      </c>
      <c r="D51" s="648">
        <v>4073.9418735071786</v>
      </c>
    </row>
    <row r="52" spans="1:4" ht="30" customHeight="1" thickTop="1" thickBot="1">
      <c r="A52" s="10" t="s">
        <v>224</v>
      </c>
      <c r="B52" s="8" t="s">
        <v>92</v>
      </c>
      <c r="C52" s="11" t="s">
        <v>1891</v>
      </c>
      <c r="D52" s="648">
        <v>225008.30599760838</v>
      </c>
    </row>
    <row r="53" spans="1:4" ht="30" customHeight="1" thickTop="1" thickBot="1">
      <c r="A53" s="10" t="s">
        <v>195</v>
      </c>
      <c r="B53" s="8" t="s">
        <v>113</v>
      </c>
      <c r="C53" s="11" t="s">
        <v>196</v>
      </c>
      <c r="D53" s="648">
        <v>17372.160162948672</v>
      </c>
    </row>
    <row r="54" spans="1:4" ht="30" customHeight="1" thickTop="1" thickBot="1">
      <c r="A54" s="10" t="s">
        <v>214</v>
      </c>
      <c r="B54" s="8" t="s">
        <v>113</v>
      </c>
      <c r="C54" s="11" t="s">
        <v>215</v>
      </c>
      <c r="D54" s="648">
        <v>15628.131534825197</v>
      </c>
    </row>
    <row r="55" spans="1:4" ht="30" customHeight="1" thickTop="1" thickBot="1">
      <c r="A55" s="10" t="s">
        <v>197</v>
      </c>
      <c r="B55" s="8" t="s">
        <v>113</v>
      </c>
      <c r="C55" s="11" t="s">
        <v>198</v>
      </c>
      <c r="D55" s="648">
        <v>172499.41906743456</v>
      </c>
    </row>
    <row r="56" spans="1:4" ht="30" customHeight="1" thickTop="1" thickBot="1">
      <c r="A56" s="10" t="s">
        <v>199</v>
      </c>
      <c r="B56" s="8" t="s">
        <v>113</v>
      </c>
      <c r="C56" s="11" t="s">
        <v>200</v>
      </c>
      <c r="D56" s="648">
        <v>17633.764457167192</v>
      </c>
    </row>
    <row r="57" spans="1:4" ht="30" customHeight="1" thickTop="1" thickBot="1">
      <c r="A57" s="10" t="s">
        <v>202</v>
      </c>
      <c r="B57" s="8" t="s">
        <v>113</v>
      </c>
      <c r="C57" s="11" t="s">
        <v>203</v>
      </c>
      <c r="D57" s="648">
        <v>96089.164797774836</v>
      </c>
    </row>
    <row r="58" spans="1:4" ht="30" customHeight="1" thickTop="1" thickBot="1">
      <c r="A58" s="10" t="s">
        <v>212</v>
      </c>
      <c r="B58" s="8" t="s">
        <v>113</v>
      </c>
      <c r="C58" s="11" t="s">
        <v>213</v>
      </c>
      <c r="D58" s="648">
        <v>37297.687239259372</v>
      </c>
    </row>
    <row r="59" spans="1:4" ht="30" customHeight="1" thickTop="1" thickBot="1">
      <c r="A59" s="10" t="s">
        <v>206</v>
      </c>
      <c r="B59" s="8" t="s">
        <v>113</v>
      </c>
      <c r="C59" s="11" t="s">
        <v>207</v>
      </c>
      <c r="D59" s="648">
        <v>14850.131263998239</v>
      </c>
    </row>
    <row r="60" spans="1:4" ht="30" customHeight="1" thickTop="1" thickBot="1">
      <c r="A60" s="10" t="s">
        <v>204</v>
      </c>
      <c r="B60" s="8" t="s">
        <v>113</v>
      </c>
      <c r="C60" s="11" t="s">
        <v>205</v>
      </c>
      <c r="D60" s="648">
        <v>21350.725470855348</v>
      </c>
    </row>
    <row r="61" spans="1:4" ht="30" customHeight="1" thickTop="1" thickBot="1">
      <c r="A61" s="10" t="s">
        <v>208</v>
      </c>
      <c r="B61" s="8" t="s">
        <v>113</v>
      </c>
      <c r="C61" s="11" t="s">
        <v>209</v>
      </c>
      <c r="D61" s="648">
        <v>22707.797747113927</v>
      </c>
    </row>
    <row r="62" spans="1:4" ht="30" customHeight="1" thickTop="1" thickBot="1">
      <c r="A62" s="10" t="s">
        <v>210</v>
      </c>
      <c r="B62" s="8" t="s">
        <v>113</v>
      </c>
      <c r="C62" s="11" t="s">
        <v>211</v>
      </c>
      <c r="D62" s="648">
        <v>24812.894802153587</v>
      </c>
    </row>
    <row r="63" spans="1:4" ht="30" customHeight="1" thickTop="1" thickBot="1">
      <c r="A63" s="10" t="s">
        <v>217</v>
      </c>
      <c r="B63" s="8" t="s">
        <v>113</v>
      </c>
      <c r="C63" s="11" t="s">
        <v>218</v>
      </c>
      <c r="D63" s="648">
        <v>39954.605852416222</v>
      </c>
    </row>
    <row r="64" spans="1:4" ht="30" customHeight="1" thickTop="1" thickBot="1">
      <c r="A64" s="10" t="s">
        <v>219</v>
      </c>
      <c r="B64" s="8" t="s">
        <v>113</v>
      </c>
      <c r="C64" s="11" t="s">
        <v>220</v>
      </c>
      <c r="D64" s="648">
        <v>24199.75973757893</v>
      </c>
    </row>
    <row r="65" spans="1:4" ht="30" customHeight="1" thickTop="1" thickBot="1">
      <c r="A65" s="10" t="s">
        <v>216</v>
      </c>
      <c r="B65" s="8" t="s">
        <v>113</v>
      </c>
      <c r="C65" s="11" t="s">
        <v>1889</v>
      </c>
      <c r="D65" s="648">
        <v>25387.879240488044</v>
      </c>
    </row>
    <row r="66" spans="1:4" ht="30" customHeight="1" thickTop="1" thickBot="1">
      <c r="A66" s="10" t="s">
        <v>221</v>
      </c>
      <c r="B66" s="8" t="s">
        <v>113</v>
      </c>
      <c r="C66" s="11" t="s">
        <v>1890</v>
      </c>
      <c r="D66" s="648">
        <v>91017.856552559548</v>
      </c>
    </row>
    <row r="67" spans="1:4" ht="30" customHeight="1" thickTop="1" thickBot="1">
      <c r="A67" s="10" t="s">
        <v>222</v>
      </c>
      <c r="B67" s="8" t="s">
        <v>113</v>
      </c>
      <c r="C67" s="11" t="s">
        <v>223</v>
      </c>
      <c r="D67" s="648">
        <v>42806.365163871247</v>
      </c>
    </row>
    <row r="68" spans="1:4" ht="30" customHeight="1" thickTop="1" thickBot="1">
      <c r="A68" s="10" t="s">
        <v>225</v>
      </c>
      <c r="B68" s="8" t="s">
        <v>113</v>
      </c>
      <c r="C68" s="11" t="s">
        <v>226</v>
      </c>
      <c r="D68" s="648">
        <v>102309.0793972933</v>
      </c>
    </row>
    <row r="69" spans="1:4" ht="30" customHeight="1" thickTop="1" thickBot="1">
      <c r="A69" s="10" t="s">
        <v>227</v>
      </c>
      <c r="B69" s="8" t="s">
        <v>113</v>
      </c>
      <c r="C69" s="11" t="s">
        <v>1892</v>
      </c>
      <c r="D69" s="648">
        <v>31308.038919547809</v>
      </c>
    </row>
    <row r="70" spans="1:4" ht="30" customHeight="1" thickTop="1" thickBot="1">
      <c r="A70" s="10" t="s">
        <v>232</v>
      </c>
      <c r="B70" s="8" t="s">
        <v>233</v>
      </c>
      <c r="C70" s="11" t="s">
        <v>1895</v>
      </c>
      <c r="D70" s="648">
        <v>5775.7323082932871</v>
      </c>
    </row>
    <row r="71" spans="1:4" ht="30" customHeight="1" thickTop="1" thickBot="1">
      <c r="A71" s="10" t="s">
        <v>228</v>
      </c>
      <c r="B71" s="8" t="s">
        <v>113</v>
      </c>
      <c r="C71" s="11" t="s">
        <v>1893</v>
      </c>
      <c r="D71" s="648">
        <v>5110.821393821213</v>
      </c>
    </row>
    <row r="72" spans="1:4" ht="30" customHeight="1" thickTop="1" thickBot="1">
      <c r="A72" s="10" t="s">
        <v>229</v>
      </c>
      <c r="B72" s="8" t="s">
        <v>113</v>
      </c>
      <c r="C72" s="11" t="s">
        <v>1894</v>
      </c>
      <c r="D72" s="648">
        <v>14076.218560268448</v>
      </c>
    </row>
    <row r="73" spans="1:4" ht="30" customHeight="1" thickTop="1" thickBot="1">
      <c r="A73" s="10" t="s">
        <v>230</v>
      </c>
      <c r="B73" s="8" t="s">
        <v>113</v>
      </c>
      <c r="C73" s="11" t="s">
        <v>231</v>
      </c>
      <c r="D73" s="648">
        <v>5692.6184439842782</v>
      </c>
    </row>
    <row r="74" spans="1:4" ht="30" customHeight="1" thickTop="1" thickBot="1">
      <c r="A74" s="10" t="s">
        <v>234</v>
      </c>
      <c r="B74" s="8" t="s">
        <v>113</v>
      </c>
      <c r="C74" s="11" t="s">
        <v>235</v>
      </c>
      <c r="D74" s="648">
        <v>24446.376285774513</v>
      </c>
    </row>
    <row r="75" spans="1:4" ht="30" customHeight="1" thickTop="1" thickBot="1">
      <c r="A75" s="10" t="s">
        <v>236</v>
      </c>
      <c r="B75" s="8" t="s">
        <v>113</v>
      </c>
      <c r="C75" s="11" t="s">
        <v>237</v>
      </c>
      <c r="D75" s="648">
        <v>584270.02825684985</v>
      </c>
    </row>
    <row r="76" spans="1:4" ht="30" customHeight="1" thickTop="1" thickBot="1">
      <c r="A76" s="10" t="s">
        <v>238</v>
      </c>
      <c r="B76" s="8" t="s">
        <v>113</v>
      </c>
      <c r="C76" s="11" t="s">
        <v>239</v>
      </c>
      <c r="D76" s="648">
        <v>624946.77096309839</v>
      </c>
    </row>
    <row r="77" spans="1:4" ht="30" customHeight="1" thickTop="1" thickBot="1">
      <c r="A77" s="10" t="s">
        <v>240</v>
      </c>
      <c r="B77" s="8" t="s">
        <v>113</v>
      </c>
      <c r="C77" s="11" t="s">
        <v>1896</v>
      </c>
      <c r="D77" s="648">
        <v>211669.21203719522</v>
      </c>
    </row>
    <row r="78" spans="1:4" ht="30" customHeight="1" thickTop="1" thickBot="1">
      <c r="A78" s="10" t="s">
        <v>241</v>
      </c>
      <c r="B78" s="8" t="s">
        <v>113</v>
      </c>
      <c r="C78" s="11" t="s">
        <v>1897</v>
      </c>
      <c r="D78" s="648">
        <v>207569.38223873932</v>
      </c>
    </row>
    <row r="79" spans="1:4" ht="30" customHeight="1" thickTop="1" thickBot="1">
      <c r="A79" s="10" t="s">
        <v>246</v>
      </c>
      <c r="B79" s="8" t="s">
        <v>113</v>
      </c>
      <c r="C79" s="11" t="s">
        <v>1902</v>
      </c>
      <c r="D79" s="648">
        <v>186360.35909391905</v>
      </c>
    </row>
    <row r="80" spans="1:4" ht="30" customHeight="1" thickTop="1" thickBot="1">
      <c r="A80" s="10" t="s">
        <v>243</v>
      </c>
      <c r="B80" s="8" t="s">
        <v>113</v>
      </c>
      <c r="C80" s="11" t="s">
        <v>1899</v>
      </c>
      <c r="D80" s="648">
        <v>216100.13477052143</v>
      </c>
    </row>
    <row r="81" spans="1:4" ht="30" customHeight="1" thickTop="1" thickBot="1">
      <c r="A81" s="10" t="s">
        <v>244</v>
      </c>
      <c r="B81" s="8" t="s">
        <v>113</v>
      </c>
      <c r="C81" s="11" t="s">
        <v>1900</v>
      </c>
      <c r="D81" s="648">
        <v>349443.38609185256</v>
      </c>
    </row>
    <row r="82" spans="1:4" ht="30" customHeight="1" thickTop="1" thickBot="1">
      <c r="A82" s="10" t="s">
        <v>245</v>
      </c>
      <c r="B82" s="8" t="s">
        <v>113</v>
      </c>
      <c r="C82" s="11" t="s">
        <v>1901</v>
      </c>
      <c r="D82" s="648">
        <v>269824.39165091881</v>
      </c>
    </row>
    <row r="83" spans="1:4" ht="30" customHeight="1" thickTop="1" thickBot="1">
      <c r="A83" s="10" t="s">
        <v>247</v>
      </c>
      <c r="B83" s="8" t="s">
        <v>113</v>
      </c>
      <c r="C83" s="11" t="s">
        <v>1903</v>
      </c>
      <c r="D83" s="648">
        <v>234115.4054900906</v>
      </c>
    </row>
    <row r="84" spans="1:4" ht="30" customHeight="1" thickTop="1" thickBot="1">
      <c r="A84" s="10" t="s">
        <v>242</v>
      </c>
      <c r="B84" s="8" t="s">
        <v>113</v>
      </c>
      <c r="C84" s="11" t="s">
        <v>1898</v>
      </c>
      <c r="D84" s="648">
        <v>266724.65326890245</v>
      </c>
    </row>
    <row r="85" spans="1:4" ht="30" customHeight="1" thickTop="1" thickBot="1">
      <c r="A85" s="10" t="s">
        <v>248</v>
      </c>
      <c r="B85" s="8" t="s">
        <v>113</v>
      </c>
      <c r="C85" s="11" t="s">
        <v>1904</v>
      </c>
      <c r="D85" s="648">
        <v>402837.91255974525</v>
      </c>
    </row>
    <row r="86" spans="1:4" ht="30" customHeight="1" thickTop="1" thickBot="1">
      <c r="A86" s="10" t="s">
        <v>249</v>
      </c>
      <c r="B86" s="8" t="s">
        <v>113</v>
      </c>
      <c r="C86" s="11" t="s">
        <v>250</v>
      </c>
      <c r="D86" s="648">
        <v>7863.1165725785713</v>
      </c>
    </row>
    <row r="87" spans="1:4" ht="30" customHeight="1" thickTop="1" thickBot="1">
      <c r="A87" s="10" t="s">
        <v>255</v>
      </c>
      <c r="B87" s="8" t="s">
        <v>113</v>
      </c>
      <c r="C87" s="11" t="s">
        <v>256</v>
      </c>
      <c r="D87" s="648">
        <v>1868830.2267340978</v>
      </c>
    </row>
    <row r="88" spans="1:4" ht="30" customHeight="1" thickTop="1" thickBot="1">
      <c r="A88" s="10" t="s">
        <v>253</v>
      </c>
      <c r="B88" s="8" t="s">
        <v>113</v>
      </c>
      <c r="C88" s="11" t="s">
        <v>254</v>
      </c>
      <c r="D88" s="648">
        <v>38225.564970315681</v>
      </c>
    </row>
    <row r="89" spans="1:4" ht="30" customHeight="1" thickTop="1" thickBot="1">
      <c r="A89" s="10" t="s">
        <v>251</v>
      </c>
      <c r="B89" s="8" t="s">
        <v>113</v>
      </c>
      <c r="C89" s="11" t="s">
        <v>252</v>
      </c>
      <c r="D89" s="648">
        <v>36106.842691618804</v>
      </c>
    </row>
    <row r="90" spans="1:4" ht="30" customHeight="1" thickTop="1" thickBot="1">
      <c r="A90" s="10" t="s">
        <v>257</v>
      </c>
      <c r="B90" s="8" t="s">
        <v>113</v>
      </c>
      <c r="C90" s="11" t="s">
        <v>258</v>
      </c>
      <c r="D90" s="648">
        <v>9857.8493159947957</v>
      </c>
    </row>
    <row r="91" spans="1:4" ht="30" customHeight="1" thickTop="1" thickBot="1">
      <c r="A91" s="10" t="s">
        <v>259</v>
      </c>
      <c r="B91" s="8" t="s">
        <v>113</v>
      </c>
      <c r="C91" s="11" t="s">
        <v>260</v>
      </c>
      <c r="D91" s="648">
        <v>110703.57969250326</v>
      </c>
    </row>
    <row r="92" spans="1:4" ht="30" customHeight="1" thickTop="1" thickBot="1">
      <c r="A92" s="10" t="s">
        <v>261</v>
      </c>
      <c r="B92" s="8" t="s">
        <v>113</v>
      </c>
      <c r="C92" s="11" t="s">
        <v>262</v>
      </c>
      <c r="D92" s="648">
        <v>13772.376072712561</v>
      </c>
    </row>
    <row r="93" spans="1:4" ht="30" customHeight="1" thickTop="1" thickBot="1">
      <c r="A93" s="10" t="s">
        <v>263</v>
      </c>
      <c r="B93" s="8" t="s">
        <v>113</v>
      </c>
      <c r="C93" s="11" t="s">
        <v>264</v>
      </c>
      <c r="D93" s="648">
        <v>14787.455235175052</v>
      </c>
    </row>
    <row r="94" spans="1:4" ht="30" customHeight="1" thickTop="1" thickBot="1">
      <c r="A94" s="10" t="s">
        <v>265</v>
      </c>
      <c r="B94" s="8" t="s">
        <v>113</v>
      </c>
      <c r="C94" s="11" t="s">
        <v>266</v>
      </c>
      <c r="D94" s="648">
        <v>36895.743141371539</v>
      </c>
    </row>
    <row r="95" spans="1:4" ht="30" customHeight="1" thickTop="1" thickBot="1">
      <c r="A95" s="10" t="s">
        <v>267</v>
      </c>
      <c r="B95" s="8" t="s">
        <v>113</v>
      </c>
      <c r="C95" s="11" t="s">
        <v>268</v>
      </c>
      <c r="D95" s="648">
        <v>115763.98775879278</v>
      </c>
    </row>
    <row r="96" spans="1:4" ht="30" customHeight="1" thickTop="1" thickBot="1">
      <c r="A96" s="10" t="s">
        <v>269</v>
      </c>
      <c r="B96" s="8" t="s">
        <v>113</v>
      </c>
      <c r="C96" s="11" t="s">
        <v>270</v>
      </c>
      <c r="D96" s="648">
        <v>191363.54122084822</v>
      </c>
    </row>
    <row r="97" spans="1:4" ht="30" customHeight="1" thickTop="1" thickBot="1">
      <c r="A97" s="10" t="s">
        <v>271</v>
      </c>
      <c r="B97" s="8" t="s">
        <v>113</v>
      </c>
      <c r="C97" s="11" t="s">
        <v>272</v>
      </c>
      <c r="D97" s="648">
        <v>149908.7982437727</v>
      </c>
    </row>
    <row r="98" spans="1:4" ht="30" customHeight="1" thickTop="1" thickBot="1">
      <c r="A98" s="10" t="s">
        <v>273</v>
      </c>
      <c r="B98" s="8" t="s">
        <v>113</v>
      </c>
      <c r="C98" s="11" t="s">
        <v>274</v>
      </c>
      <c r="D98" s="648">
        <v>10815.702539096985</v>
      </c>
    </row>
    <row r="99" spans="1:4" ht="30" customHeight="1" thickTop="1" thickBot="1">
      <c r="A99" s="10" t="s">
        <v>275</v>
      </c>
      <c r="B99" s="8" t="s">
        <v>113</v>
      </c>
      <c r="C99" s="11" t="s">
        <v>276</v>
      </c>
      <c r="D99" s="648">
        <v>19680.273050480835</v>
      </c>
    </row>
    <row r="100" spans="1:4" ht="30" customHeight="1" thickTop="1" thickBot="1">
      <c r="A100" s="10" t="s">
        <v>277</v>
      </c>
      <c r="B100" s="8" t="s">
        <v>113</v>
      </c>
      <c r="C100" s="11" t="s">
        <v>278</v>
      </c>
      <c r="D100" s="648">
        <v>460550.27240460936</v>
      </c>
    </row>
    <row r="101" spans="1:4" ht="30" customHeight="1" thickTop="1" thickBot="1">
      <c r="A101" s="10" t="s">
        <v>279</v>
      </c>
      <c r="B101" s="8" t="s">
        <v>113</v>
      </c>
      <c r="C101" s="11" t="s">
        <v>1905</v>
      </c>
      <c r="D101" s="648">
        <v>465631.11830638465</v>
      </c>
    </row>
    <row r="102" spans="1:4" ht="30" customHeight="1" thickTop="1" thickBot="1">
      <c r="A102" s="10" t="s">
        <v>280</v>
      </c>
      <c r="B102" s="8" t="s">
        <v>113</v>
      </c>
      <c r="C102" s="11" t="s">
        <v>281</v>
      </c>
      <c r="D102" s="648">
        <v>659738.77957179595</v>
      </c>
    </row>
    <row r="103" spans="1:4" ht="30" customHeight="1" thickTop="1" thickBot="1">
      <c r="A103" s="10" t="s">
        <v>282</v>
      </c>
      <c r="B103" s="8" t="s">
        <v>113</v>
      </c>
      <c r="C103" s="11" t="s">
        <v>283</v>
      </c>
      <c r="D103" s="648">
        <v>488313.02812854992</v>
      </c>
    </row>
    <row r="104" spans="1:4" ht="30" customHeight="1" thickTop="1" thickBot="1">
      <c r="A104" s="10" t="s">
        <v>284</v>
      </c>
      <c r="B104" s="8" t="s">
        <v>113</v>
      </c>
      <c r="C104" s="11" t="s">
        <v>285</v>
      </c>
      <c r="D104" s="648">
        <v>521291.51946847222</v>
      </c>
    </row>
    <row r="105" spans="1:4" ht="30" customHeight="1" thickTop="1" thickBot="1">
      <c r="A105" s="10" t="s">
        <v>286</v>
      </c>
      <c r="B105" s="8" t="s">
        <v>113</v>
      </c>
      <c r="C105" s="11" t="s">
        <v>287</v>
      </c>
      <c r="D105" s="648">
        <v>219359.28826932717</v>
      </c>
    </row>
    <row r="106" spans="1:4" ht="30" customHeight="1" thickTop="1" thickBot="1">
      <c r="A106" s="10" t="s">
        <v>288</v>
      </c>
      <c r="B106" s="8" t="s">
        <v>113</v>
      </c>
      <c r="C106" s="11" t="s">
        <v>289</v>
      </c>
      <c r="D106" s="648">
        <v>12383.965782042389</v>
      </c>
    </row>
    <row r="107" spans="1:4" ht="30" customHeight="1" thickTop="1" thickBot="1">
      <c r="A107" s="10" t="s">
        <v>290</v>
      </c>
      <c r="B107" s="8" t="s">
        <v>113</v>
      </c>
      <c r="C107" s="11" t="s">
        <v>291</v>
      </c>
      <c r="D107" s="648">
        <v>431747.9121156233</v>
      </c>
    </row>
    <row r="108" spans="1:4" ht="30" customHeight="1" thickTop="1" thickBot="1">
      <c r="A108" s="10" t="s">
        <v>292</v>
      </c>
      <c r="B108" s="8" t="s">
        <v>113</v>
      </c>
      <c r="C108" s="11" t="s">
        <v>293</v>
      </c>
      <c r="D108" s="648">
        <v>10815.702539096985</v>
      </c>
    </row>
    <row r="109" spans="1:4" ht="30" customHeight="1" thickTop="1" thickBot="1">
      <c r="A109" s="10" t="s">
        <v>294</v>
      </c>
      <c r="B109" s="8" t="s">
        <v>113</v>
      </c>
      <c r="C109" s="11" t="s">
        <v>1906</v>
      </c>
      <c r="D109" s="648">
        <v>664587.99667139864</v>
      </c>
    </row>
    <row r="110" spans="1:4" ht="30" customHeight="1" thickTop="1" thickBot="1">
      <c r="A110" s="10" t="s">
        <v>295</v>
      </c>
      <c r="B110" s="8" t="s">
        <v>113</v>
      </c>
      <c r="C110" s="11" t="s">
        <v>296</v>
      </c>
      <c r="D110" s="648">
        <v>3373.6053775263463</v>
      </c>
    </row>
    <row r="111" spans="1:4" ht="30" customHeight="1" thickTop="1" thickBot="1">
      <c r="A111" s="10" t="s">
        <v>297</v>
      </c>
      <c r="B111" s="8" t="s">
        <v>113</v>
      </c>
      <c r="C111" s="11" t="s">
        <v>298</v>
      </c>
      <c r="D111" s="648">
        <v>119906.05575058603</v>
      </c>
    </row>
    <row r="112" spans="1:4" ht="30" customHeight="1" thickTop="1" thickBot="1">
      <c r="A112" s="10" t="s">
        <v>299</v>
      </c>
      <c r="B112" s="8" t="s">
        <v>113</v>
      </c>
      <c r="C112" s="11" t="s">
        <v>300</v>
      </c>
      <c r="D112" s="648">
        <v>597730.38670781208</v>
      </c>
    </row>
    <row r="113" spans="1:4" ht="30" customHeight="1" thickTop="1" thickBot="1">
      <c r="A113" s="10" t="s">
        <v>301</v>
      </c>
      <c r="B113" s="8" t="s">
        <v>113</v>
      </c>
      <c r="C113" s="11" t="s">
        <v>302</v>
      </c>
      <c r="D113" s="648">
        <v>9368.7037867007894</v>
      </c>
    </row>
    <row r="114" spans="1:4" ht="30" customHeight="1" thickTop="1" thickBot="1">
      <c r="A114" s="10" t="s">
        <v>305</v>
      </c>
      <c r="B114" s="8" t="s">
        <v>113</v>
      </c>
      <c r="C114" s="11" t="s">
        <v>306</v>
      </c>
      <c r="D114" s="648">
        <v>171838.59572005965</v>
      </c>
    </row>
    <row r="115" spans="1:4" ht="30" customHeight="1" thickTop="1" thickBot="1">
      <c r="A115" s="10" t="s">
        <v>303</v>
      </c>
      <c r="B115" s="8" t="s">
        <v>113</v>
      </c>
      <c r="C115" s="11" t="s">
        <v>304</v>
      </c>
      <c r="D115" s="648">
        <v>184505.96615417211</v>
      </c>
    </row>
    <row r="116" spans="1:4" ht="30" customHeight="1" thickTop="1" thickBot="1">
      <c r="A116" s="10" t="s">
        <v>309</v>
      </c>
      <c r="B116" s="8" t="s">
        <v>113</v>
      </c>
      <c r="C116" s="11" t="s">
        <v>1907</v>
      </c>
      <c r="D116" s="648">
        <v>177724.69233997635</v>
      </c>
    </row>
    <row r="117" spans="1:4" ht="30" customHeight="1" thickTop="1" thickBot="1">
      <c r="A117" s="10" t="s">
        <v>310</v>
      </c>
      <c r="B117" s="8" t="s">
        <v>113</v>
      </c>
      <c r="C117" s="11" t="s">
        <v>311</v>
      </c>
      <c r="D117" s="648">
        <v>276759.63049244101</v>
      </c>
    </row>
    <row r="118" spans="1:4" ht="30" customHeight="1" thickTop="1" thickBot="1">
      <c r="A118" s="10" t="s">
        <v>313</v>
      </c>
      <c r="B118" s="8" t="s">
        <v>113</v>
      </c>
      <c r="C118" s="11" t="s">
        <v>1909</v>
      </c>
      <c r="D118" s="648">
        <v>361324.58112094377</v>
      </c>
    </row>
    <row r="119" spans="1:4" ht="30" customHeight="1" thickTop="1" thickBot="1">
      <c r="A119" s="10" t="s">
        <v>318</v>
      </c>
      <c r="B119" s="8" t="s">
        <v>113</v>
      </c>
      <c r="C119" s="11" t="s">
        <v>319</v>
      </c>
      <c r="D119" s="648">
        <v>246008.86322047331</v>
      </c>
    </row>
    <row r="120" spans="1:4" ht="30" customHeight="1" thickTop="1" thickBot="1">
      <c r="A120" s="10" t="s">
        <v>314</v>
      </c>
      <c r="B120" s="8" t="s">
        <v>113</v>
      </c>
      <c r="C120" s="11" t="s">
        <v>315</v>
      </c>
      <c r="D120" s="648">
        <v>246008.86322047331</v>
      </c>
    </row>
    <row r="121" spans="1:4" ht="30" customHeight="1" thickTop="1" thickBot="1">
      <c r="A121" s="10" t="s">
        <v>1648</v>
      </c>
      <c r="B121" s="8" t="s">
        <v>113</v>
      </c>
      <c r="C121" s="11" t="s">
        <v>1649</v>
      </c>
      <c r="D121" s="648">
        <v>144827.95234199733</v>
      </c>
    </row>
    <row r="122" spans="1:4" ht="30" customHeight="1" thickTop="1" thickBot="1">
      <c r="A122" s="10" t="s">
        <v>322</v>
      </c>
      <c r="B122" s="8" t="s">
        <v>113</v>
      </c>
      <c r="C122" s="11" t="s">
        <v>323</v>
      </c>
      <c r="D122" s="648">
        <v>199882.03105133882</v>
      </c>
    </row>
    <row r="123" spans="1:4" ht="30" customHeight="1" thickTop="1" thickBot="1">
      <c r="A123" s="10" t="s">
        <v>320</v>
      </c>
      <c r="B123" s="8" t="s">
        <v>113</v>
      </c>
      <c r="C123" s="11" t="s">
        <v>321</v>
      </c>
      <c r="D123" s="648">
        <v>199882.03105133882</v>
      </c>
    </row>
    <row r="124" spans="1:4" ht="30" customHeight="1" thickTop="1" thickBot="1">
      <c r="A124" s="10" t="s">
        <v>312</v>
      </c>
      <c r="B124" s="8" t="s">
        <v>113</v>
      </c>
      <c r="C124" s="11" t="s">
        <v>1908</v>
      </c>
      <c r="D124" s="648">
        <v>263262.48393760418</v>
      </c>
    </row>
    <row r="125" spans="1:4" ht="30" customHeight="1" thickTop="1" thickBot="1">
      <c r="A125" s="10" t="s">
        <v>316</v>
      </c>
      <c r="B125" s="8" t="s">
        <v>113</v>
      </c>
      <c r="C125" s="11" t="s">
        <v>317</v>
      </c>
      <c r="D125" s="648">
        <v>223712.54722780723</v>
      </c>
    </row>
    <row r="126" spans="1:4" ht="30" customHeight="1" thickTop="1" thickBot="1">
      <c r="A126" s="10" t="s">
        <v>307</v>
      </c>
      <c r="B126" s="8" t="s">
        <v>113</v>
      </c>
      <c r="C126" s="11" t="s">
        <v>308</v>
      </c>
      <c r="D126" s="648">
        <v>176358.08240715775</v>
      </c>
    </row>
    <row r="127" spans="1:4" ht="30" customHeight="1" thickTop="1" thickBot="1">
      <c r="A127" s="10" t="s">
        <v>324</v>
      </c>
      <c r="B127" s="8" t="s">
        <v>113</v>
      </c>
      <c r="C127" s="11" t="s">
        <v>325</v>
      </c>
      <c r="D127" s="648">
        <v>6480.1563713712849</v>
      </c>
    </row>
    <row r="128" spans="1:4" ht="30" customHeight="1" thickTop="1" thickBot="1">
      <c r="A128" s="10" t="s">
        <v>326</v>
      </c>
      <c r="B128" s="8" t="s">
        <v>113</v>
      </c>
      <c r="C128" s="11" t="s">
        <v>327</v>
      </c>
      <c r="D128" s="648">
        <v>127623.3824300324</v>
      </c>
    </row>
    <row r="129" spans="1:4" ht="30" customHeight="1" thickTop="1" thickBot="1">
      <c r="A129" s="10" t="s">
        <v>328</v>
      </c>
      <c r="B129" s="8" t="s">
        <v>113</v>
      </c>
      <c r="C129" s="11" t="s">
        <v>329</v>
      </c>
      <c r="D129" s="648">
        <v>114.45187872060301</v>
      </c>
    </row>
    <row r="130" spans="1:4" ht="30" customHeight="1" thickTop="1" thickBot="1">
      <c r="A130" s="10" t="s">
        <v>330</v>
      </c>
      <c r="B130" s="8" t="s">
        <v>113</v>
      </c>
      <c r="C130" s="11" t="s">
        <v>331</v>
      </c>
      <c r="D130" s="648">
        <v>3413.1185261322685</v>
      </c>
    </row>
    <row r="131" spans="1:4" ht="30" customHeight="1" thickTop="1" thickBot="1">
      <c r="A131" s="10" t="s">
        <v>332</v>
      </c>
      <c r="B131" s="8" t="s">
        <v>113</v>
      </c>
      <c r="C131" s="11" t="s">
        <v>333</v>
      </c>
      <c r="D131" s="648">
        <v>3028.8872189988151</v>
      </c>
    </row>
    <row r="132" spans="1:4" ht="30" customHeight="1" thickTop="1" thickBot="1">
      <c r="A132" s="10" t="s">
        <v>334</v>
      </c>
      <c r="B132" s="8" t="s">
        <v>113</v>
      </c>
      <c r="C132" s="11" t="s">
        <v>1676</v>
      </c>
      <c r="D132" s="648">
        <v>5345.1752407253043</v>
      </c>
    </row>
    <row r="133" spans="1:4" ht="30" customHeight="1" thickTop="1" thickBot="1">
      <c r="A133" s="10" t="s">
        <v>335</v>
      </c>
      <c r="B133" s="8" t="s">
        <v>92</v>
      </c>
      <c r="C133" s="11" t="s">
        <v>1910</v>
      </c>
      <c r="D133" s="648">
        <v>354685.00963278307</v>
      </c>
    </row>
    <row r="134" spans="1:4" ht="30" customHeight="1" thickTop="1" thickBot="1">
      <c r="A134" s="10" t="s">
        <v>336</v>
      </c>
      <c r="B134" s="8" t="s">
        <v>113</v>
      </c>
      <c r="C134" s="11" t="s">
        <v>337</v>
      </c>
      <c r="D134" s="648">
        <v>61184.066832722354</v>
      </c>
    </row>
    <row r="135" spans="1:4" ht="30" customHeight="1" thickTop="1" thickBot="1">
      <c r="A135" s="10" t="s">
        <v>338</v>
      </c>
      <c r="B135" s="8" t="s">
        <v>339</v>
      </c>
      <c r="C135" s="11" t="s">
        <v>340</v>
      </c>
      <c r="D135" s="648">
        <v>1846.2178055525842</v>
      </c>
    </row>
    <row r="136" spans="1:4" ht="30" customHeight="1" thickTop="1" thickBot="1">
      <c r="A136" s="10" t="s">
        <v>352</v>
      </c>
      <c r="B136" s="8" t="s">
        <v>339</v>
      </c>
      <c r="C136" s="11" t="s">
        <v>353</v>
      </c>
      <c r="D136" s="648">
        <v>2069.6714735309047</v>
      </c>
    </row>
    <row r="137" spans="1:4" ht="30" customHeight="1" thickTop="1" thickBot="1">
      <c r="A137" s="10" t="s">
        <v>343</v>
      </c>
      <c r="B137" s="8" t="s">
        <v>344</v>
      </c>
      <c r="C137" s="11" t="s">
        <v>345</v>
      </c>
      <c r="D137" s="648">
        <v>0.34517919891458604</v>
      </c>
    </row>
    <row r="138" spans="1:4" ht="30" customHeight="1" thickTop="1" thickBot="1">
      <c r="A138" s="10" t="s">
        <v>346</v>
      </c>
      <c r="B138" s="8" t="s">
        <v>344</v>
      </c>
      <c r="C138" s="11" t="s">
        <v>347</v>
      </c>
      <c r="D138" s="648">
        <v>0.41823164791689865</v>
      </c>
    </row>
    <row r="139" spans="1:4" ht="30" customHeight="1" thickTop="1" thickBot="1">
      <c r="A139" s="10" t="s">
        <v>350</v>
      </c>
      <c r="B139" s="8" t="s">
        <v>339</v>
      </c>
      <c r="C139" s="11" t="s">
        <v>351</v>
      </c>
      <c r="D139" s="648">
        <v>2016.5331012677673</v>
      </c>
    </row>
    <row r="140" spans="1:4" ht="30" customHeight="1" thickTop="1" thickBot="1">
      <c r="A140" s="10" t="s">
        <v>348</v>
      </c>
      <c r="B140" s="8" t="s">
        <v>339</v>
      </c>
      <c r="C140" s="11" t="s">
        <v>349</v>
      </c>
      <c r="D140" s="648">
        <v>1835.3176266268126</v>
      </c>
    </row>
    <row r="141" spans="1:4" ht="30" customHeight="1" thickTop="1" thickBot="1">
      <c r="A141" s="10" t="s">
        <v>356</v>
      </c>
      <c r="B141" s="8" t="s">
        <v>113</v>
      </c>
      <c r="C141" s="11" t="s">
        <v>357</v>
      </c>
      <c r="D141" s="648">
        <v>56694.555637670128</v>
      </c>
    </row>
    <row r="142" spans="1:4" ht="30" customHeight="1" thickTop="1" thickBot="1">
      <c r="A142" s="10" t="s">
        <v>341</v>
      </c>
      <c r="B142" s="8" t="s">
        <v>339</v>
      </c>
      <c r="C142" s="11" t="s">
        <v>342</v>
      </c>
      <c r="D142" s="648">
        <v>1124.0809517202081</v>
      </c>
    </row>
    <row r="143" spans="1:4" ht="30" customHeight="1" thickTop="1" thickBot="1">
      <c r="A143" s="10" t="s">
        <v>354</v>
      </c>
      <c r="B143" s="8" t="s">
        <v>113</v>
      </c>
      <c r="C143" s="11" t="s">
        <v>355</v>
      </c>
      <c r="D143" s="648">
        <v>51252.6413089786</v>
      </c>
    </row>
    <row r="144" spans="1:4" ht="30" customHeight="1" thickTop="1" thickBot="1">
      <c r="A144" s="10" t="s">
        <v>359</v>
      </c>
      <c r="B144" s="8" t="s">
        <v>113</v>
      </c>
      <c r="C144" s="11" t="s">
        <v>360</v>
      </c>
      <c r="D144" s="648">
        <v>221245.01922348567</v>
      </c>
    </row>
    <row r="145" spans="1:4" ht="68.25" customHeight="1" thickTop="1" thickBot="1">
      <c r="A145" s="10" t="s">
        <v>358</v>
      </c>
      <c r="B145" s="8" t="s">
        <v>113</v>
      </c>
      <c r="C145" s="11" t="s">
        <v>2197</v>
      </c>
      <c r="D145" s="648">
        <v>353637.22993354319</v>
      </c>
    </row>
    <row r="146" spans="1:4" ht="30" customHeight="1" thickTop="1" thickBot="1">
      <c r="A146" s="10" t="s">
        <v>361</v>
      </c>
      <c r="B146" s="8" t="s">
        <v>113</v>
      </c>
      <c r="C146" s="11" t="s">
        <v>1911</v>
      </c>
      <c r="D146" s="648">
        <v>174310.21129147839</v>
      </c>
    </row>
    <row r="147" spans="1:4" ht="30" customHeight="1" thickTop="1" thickBot="1">
      <c r="A147" s="10" t="s">
        <v>362</v>
      </c>
      <c r="B147" s="8" t="s">
        <v>113</v>
      </c>
      <c r="C147" s="11" t="s">
        <v>1912</v>
      </c>
      <c r="D147" s="648">
        <v>174310.21129147839</v>
      </c>
    </row>
    <row r="148" spans="1:4" ht="30" customHeight="1" thickTop="1" thickBot="1">
      <c r="A148" s="10" t="s">
        <v>367</v>
      </c>
      <c r="B148" s="8" t="s">
        <v>113</v>
      </c>
      <c r="C148" s="11" t="s">
        <v>368</v>
      </c>
      <c r="D148" s="648">
        <v>9541.7441271474145</v>
      </c>
    </row>
    <row r="149" spans="1:4" ht="30" customHeight="1" thickTop="1" thickBot="1">
      <c r="A149" s="10" t="s">
        <v>363</v>
      </c>
      <c r="B149" s="8" t="s">
        <v>113</v>
      </c>
      <c r="C149" s="11" t="s">
        <v>364</v>
      </c>
      <c r="D149" s="648">
        <v>9627.583036187867</v>
      </c>
    </row>
    <row r="150" spans="1:4" ht="30" customHeight="1" thickTop="1" thickBot="1">
      <c r="A150" s="10" t="s">
        <v>158</v>
      </c>
      <c r="B150" s="8" t="s">
        <v>113</v>
      </c>
      <c r="C150" s="11" t="s">
        <v>159</v>
      </c>
      <c r="D150" s="648">
        <v>59617.166112142673</v>
      </c>
    </row>
    <row r="151" spans="1:4" ht="30" customHeight="1" thickTop="1" thickBot="1">
      <c r="A151" s="10" t="s">
        <v>369</v>
      </c>
      <c r="B151" s="8" t="s">
        <v>113</v>
      </c>
      <c r="C151" s="11" t="s">
        <v>370</v>
      </c>
      <c r="D151" s="648">
        <v>153755.19888220439</v>
      </c>
    </row>
    <row r="152" spans="1:4" ht="30" customHeight="1" thickTop="1" thickBot="1">
      <c r="A152" s="10" t="s">
        <v>371</v>
      </c>
      <c r="B152" s="8" t="s">
        <v>113</v>
      </c>
      <c r="C152" s="11" t="s">
        <v>372</v>
      </c>
      <c r="D152" s="648">
        <v>169131.2637793711</v>
      </c>
    </row>
    <row r="153" spans="1:4" ht="30" customHeight="1" thickTop="1" thickBot="1">
      <c r="A153" s="10" t="s">
        <v>365</v>
      </c>
      <c r="B153" s="8" t="s">
        <v>113</v>
      </c>
      <c r="C153" s="11" t="s">
        <v>366</v>
      </c>
      <c r="D153" s="648">
        <v>169131.2637793711</v>
      </c>
    </row>
    <row r="154" spans="1:4" ht="30" customHeight="1" thickTop="1" thickBot="1">
      <c r="A154" s="10" t="s">
        <v>373</v>
      </c>
      <c r="B154" s="8" t="s">
        <v>113</v>
      </c>
      <c r="C154" s="11" t="s">
        <v>374</v>
      </c>
      <c r="D154" s="648">
        <v>64133.927754509336</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198" customWidth="1"/>
    <col min="4" max="4" width="17.42578125" style="183" customWidth="1"/>
  </cols>
  <sheetData>
    <row r="1" spans="1:4" ht="81.75" customHeight="1" thickTop="1" thickBot="1">
      <c r="A1" s="687" t="s">
        <v>1850</v>
      </c>
      <c r="B1" s="688"/>
      <c r="C1" s="688"/>
      <c r="D1" s="689"/>
    </row>
    <row r="2" spans="1:4" ht="49.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2239</v>
      </c>
      <c r="D6" s="646">
        <v>4765.944705856793</v>
      </c>
    </row>
    <row r="7" spans="1:4" ht="16.5" thickTop="1" thickBot="1">
      <c r="A7" s="663" t="s">
        <v>747</v>
      </c>
      <c r="B7" s="663" t="s">
        <v>377</v>
      </c>
      <c r="C7" s="664" t="s">
        <v>748</v>
      </c>
      <c r="D7" s="646">
        <v>4523.1952980184469</v>
      </c>
    </row>
    <row r="8" spans="1:4" ht="16.5" thickTop="1" thickBot="1">
      <c r="A8" s="663" t="s">
        <v>743</v>
      </c>
      <c r="B8" s="663" t="s">
        <v>377</v>
      </c>
      <c r="C8" s="664" t="s">
        <v>744</v>
      </c>
      <c r="D8" s="646">
        <v>4427.7916006147298</v>
      </c>
    </row>
    <row r="9" spans="1:4" ht="16.5" thickTop="1" thickBot="1">
      <c r="A9" s="663" t="s">
        <v>745</v>
      </c>
      <c r="B9" s="663" t="s">
        <v>377</v>
      </c>
      <c r="C9" s="664" t="s">
        <v>746</v>
      </c>
      <c r="D9" s="646">
        <v>3379.9621916188839</v>
      </c>
    </row>
    <row r="10" spans="1:4" ht="16.5" thickTop="1" thickBot="1">
      <c r="A10" s="663" t="s">
        <v>1668</v>
      </c>
      <c r="B10" s="663" t="s">
        <v>377</v>
      </c>
      <c r="C10" s="664" t="s">
        <v>1667</v>
      </c>
      <c r="D10" s="646">
        <v>4657.8205154659145</v>
      </c>
    </row>
    <row r="11" spans="1:4" ht="16.5" thickTop="1" thickBot="1">
      <c r="A11" s="663" t="s">
        <v>751</v>
      </c>
      <c r="B11" s="663" t="s">
        <v>377</v>
      </c>
      <c r="C11" s="664" t="s">
        <v>752</v>
      </c>
      <c r="D11" s="646">
        <v>16642.644991537287</v>
      </c>
    </row>
    <row r="12" spans="1:4" ht="16.5" thickTop="1" thickBot="1">
      <c r="A12" s="663" t="s">
        <v>749</v>
      </c>
      <c r="B12" s="663" t="s">
        <v>377</v>
      </c>
      <c r="C12" s="664" t="s">
        <v>750</v>
      </c>
      <c r="D12" s="646">
        <v>7999.0276051172432</v>
      </c>
    </row>
    <row r="13" spans="1:4" ht="16.5" thickTop="1" thickBot="1">
      <c r="A13" s="663" t="s">
        <v>753</v>
      </c>
      <c r="B13" s="663" t="s">
        <v>92</v>
      </c>
      <c r="C13" s="664" t="s">
        <v>1935</v>
      </c>
      <c r="D13" s="646">
        <v>1428.9353788912272</v>
      </c>
    </row>
    <row r="14" spans="1:4" ht="16.5" thickTop="1" thickBot="1">
      <c r="A14" s="663" t="s">
        <v>755</v>
      </c>
      <c r="B14" s="663" t="s">
        <v>233</v>
      </c>
      <c r="C14" s="664" t="s">
        <v>1937</v>
      </c>
      <c r="D14" s="646">
        <v>59855.219710009747</v>
      </c>
    </row>
    <row r="15" spans="1:4" ht="16.5" thickTop="1" thickBot="1">
      <c r="A15" s="663" t="s">
        <v>756</v>
      </c>
      <c r="B15" s="663" t="s">
        <v>92</v>
      </c>
      <c r="C15" s="664" t="s">
        <v>1938</v>
      </c>
      <c r="D15" s="646">
        <v>1525.3991173772076</v>
      </c>
    </row>
    <row r="16" spans="1:4" ht="16.5" thickTop="1" thickBot="1">
      <c r="A16" s="663" t="s">
        <v>754</v>
      </c>
      <c r="B16" s="663" t="s">
        <v>233</v>
      </c>
      <c r="C16" s="664" t="s">
        <v>1936</v>
      </c>
      <c r="D16" s="646">
        <v>48454.477870265575</v>
      </c>
    </row>
    <row r="17" spans="1:4" ht="16.5" thickTop="1" thickBot="1">
      <c r="A17" s="663" t="s">
        <v>776</v>
      </c>
      <c r="B17" s="663" t="s">
        <v>422</v>
      </c>
      <c r="C17" s="664" t="s">
        <v>777</v>
      </c>
      <c r="D17" s="646">
        <v>13904.558876050613</v>
      </c>
    </row>
    <row r="18" spans="1:4" ht="16.5" thickTop="1" thickBot="1">
      <c r="A18" s="663" t="s">
        <v>757</v>
      </c>
      <c r="B18" s="663" t="s">
        <v>387</v>
      </c>
      <c r="C18" s="664" t="s">
        <v>1939</v>
      </c>
      <c r="D18" s="646">
        <v>83680.703074964651</v>
      </c>
    </row>
    <row r="19" spans="1:4" ht="16.5" thickTop="1" thickBot="1">
      <c r="A19" s="663" t="s">
        <v>758</v>
      </c>
      <c r="B19" s="663" t="s">
        <v>387</v>
      </c>
      <c r="C19" s="664" t="s">
        <v>2240</v>
      </c>
      <c r="D19" s="646">
        <v>94883.217232325551</v>
      </c>
    </row>
    <row r="20" spans="1:4" ht="16.5" thickTop="1" thickBot="1">
      <c r="A20" s="663" t="s">
        <v>761</v>
      </c>
      <c r="B20" s="663" t="s">
        <v>387</v>
      </c>
      <c r="C20" s="664" t="s">
        <v>762</v>
      </c>
      <c r="D20" s="646">
        <v>98268.988449075245</v>
      </c>
    </row>
    <row r="21" spans="1:4" ht="16.5" thickTop="1" thickBot="1">
      <c r="A21" s="663" t="s">
        <v>759</v>
      </c>
      <c r="B21" s="663" t="s">
        <v>387</v>
      </c>
      <c r="C21" s="664" t="s">
        <v>2241</v>
      </c>
      <c r="D21" s="646">
        <v>94883.217232325551</v>
      </c>
    </row>
    <row r="22" spans="1:4" ht="16.5" thickTop="1" thickBot="1">
      <c r="A22" s="663" t="s">
        <v>760</v>
      </c>
      <c r="B22" s="663" t="s">
        <v>387</v>
      </c>
      <c r="C22" s="664" t="s">
        <v>2242</v>
      </c>
      <c r="D22" s="646">
        <v>94883.217232325551</v>
      </c>
    </row>
    <row r="23" spans="1:4" ht="16.5" thickTop="1" thickBot="1">
      <c r="A23" s="663" t="s">
        <v>763</v>
      </c>
      <c r="B23" s="663" t="s">
        <v>387</v>
      </c>
      <c r="C23" s="664" t="s">
        <v>764</v>
      </c>
      <c r="D23" s="646">
        <v>94883.217232325551</v>
      </c>
    </row>
    <row r="24" spans="1:4" ht="16.5" thickTop="1" thickBot="1">
      <c r="A24" s="663" t="s">
        <v>772</v>
      </c>
      <c r="B24" s="663" t="s">
        <v>387</v>
      </c>
      <c r="C24" s="664" t="s">
        <v>773</v>
      </c>
      <c r="D24" s="646">
        <v>29288.935102941105</v>
      </c>
    </row>
    <row r="25" spans="1:4" ht="16.5" thickTop="1" thickBot="1">
      <c r="A25" s="663" t="s">
        <v>765</v>
      </c>
      <c r="B25" s="663" t="s">
        <v>387</v>
      </c>
      <c r="C25" s="664" t="s">
        <v>766</v>
      </c>
      <c r="D25" s="646">
        <v>76466.063469079134</v>
      </c>
    </row>
    <row r="26" spans="1:4" ht="16.5" thickTop="1" thickBot="1">
      <c r="A26" s="663" t="s">
        <v>768</v>
      </c>
      <c r="B26" s="663" t="s">
        <v>387</v>
      </c>
      <c r="C26" s="664" t="s">
        <v>2002</v>
      </c>
      <c r="D26" s="646">
        <v>89772.759174733117</v>
      </c>
    </row>
    <row r="27" spans="1:4" ht="16.5" thickTop="1" thickBot="1">
      <c r="A27" s="663" t="s">
        <v>767</v>
      </c>
      <c r="B27" s="663" t="s">
        <v>387</v>
      </c>
      <c r="C27" s="664" t="s">
        <v>2004</v>
      </c>
      <c r="D27" s="646">
        <v>89772.759174733117</v>
      </c>
    </row>
    <row r="28" spans="1:4" ht="16.5" thickTop="1" thickBot="1">
      <c r="A28" s="663" t="s">
        <v>770</v>
      </c>
      <c r="B28" s="663" t="s">
        <v>387</v>
      </c>
      <c r="C28" s="664" t="s">
        <v>2003</v>
      </c>
      <c r="D28" s="646">
        <v>89772.759174733117</v>
      </c>
    </row>
    <row r="29" spans="1:4" ht="16.5" thickTop="1" thickBot="1">
      <c r="A29" s="663" t="s">
        <v>769</v>
      </c>
      <c r="B29" s="663" t="s">
        <v>387</v>
      </c>
      <c r="C29" s="664" t="s">
        <v>2001</v>
      </c>
      <c r="D29" s="646">
        <v>89772.759174733117</v>
      </c>
    </row>
    <row r="30" spans="1:4" ht="16.5" thickTop="1" thickBot="1">
      <c r="A30" s="663" t="s">
        <v>771</v>
      </c>
      <c r="B30" s="663" t="s">
        <v>387</v>
      </c>
      <c r="C30" s="664" t="s">
        <v>2243</v>
      </c>
      <c r="D30" s="646">
        <v>109248.8939791608</v>
      </c>
    </row>
    <row r="31" spans="1:4" ht="16.5" thickTop="1" thickBot="1">
      <c r="A31" s="663" t="s">
        <v>774</v>
      </c>
      <c r="B31" s="663" t="s">
        <v>422</v>
      </c>
      <c r="C31" s="664" t="s">
        <v>775</v>
      </c>
      <c r="D31" s="646">
        <v>74.20287575844651</v>
      </c>
    </row>
    <row r="32" spans="1:4" ht="16.5" thickTop="1" thickBot="1">
      <c r="A32" s="663" t="s">
        <v>779</v>
      </c>
      <c r="B32" s="663" t="s">
        <v>144</v>
      </c>
      <c r="C32" s="664" t="s">
        <v>1941</v>
      </c>
      <c r="D32" s="646">
        <v>482.11154137540609</v>
      </c>
    </row>
    <row r="33" spans="1:4" ht="16.5" thickTop="1" thickBot="1">
      <c r="A33" s="663" t="s">
        <v>780</v>
      </c>
      <c r="B33" s="663" t="s">
        <v>377</v>
      </c>
      <c r="C33" s="664" t="s">
        <v>781</v>
      </c>
      <c r="D33" s="646">
        <v>8854.5231601471951</v>
      </c>
    </row>
    <row r="34" spans="1:4" ht="16.5" thickTop="1" thickBot="1">
      <c r="A34" s="663" t="s">
        <v>786</v>
      </c>
      <c r="B34" s="663" t="s">
        <v>377</v>
      </c>
      <c r="C34" s="664" t="s">
        <v>787</v>
      </c>
      <c r="D34" s="646">
        <v>8803.6411881985478</v>
      </c>
    </row>
    <row r="35" spans="1:4" ht="16.5" thickTop="1" thickBot="1">
      <c r="A35" s="663" t="s">
        <v>782</v>
      </c>
      <c r="B35" s="663" t="s">
        <v>377</v>
      </c>
      <c r="C35" s="664" t="s">
        <v>783</v>
      </c>
      <c r="D35" s="646">
        <v>6360.2464935811295</v>
      </c>
    </row>
    <row r="36" spans="1:4" ht="16.5" thickTop="1" thickBot="1">
      <c r="A36" s="663" t="s">
        <v>784</v>
      </c>
      <c r="B36" s="663" t="s">
        <v>377</v>
      </c>
      <c r="C36" s="664" t="s">
        <v>785</v>
      </c>
      <c r="D36" s="646">
        <v>8860.8834066407762</v>
      </c>
    </row>
    <row r="37" spans="1:4" ht="16.5" thickTop="1" thickBot="1">
      <c r="A37" s="663" t="s">
        <v>898</v>
      </c>
      <c r="B37" s="663" t="s">
        <v>377</v>
      </c>
      <c r="C37" s="664" t="s">
        <v>899</v>
      </c>
      <c r="D37" s="646">
        <v>4462.9159100107781</v>
      </c>
    </row>
    <row r="38" spans="1:4" ht="16.5" thickTop="1" thickBot="1">
      <c r="A38" s="663" t="s">
        <v>788</v>
      </c>
      <c r="B38" s="663" t="s">
        <v>377</v>
      </c>
      <c r="C38" s="664" t="s">
        <v>789</v>
      </c>
      <c r="D38" s="646">
        <v>5436.9507109296019</v>
      </c>
    </row>
    <row r="39" spans="1:4" ht="16.5" thickTop="1" thickBot="1">
      <c r="A39" s="663" t="s">
        <v>917</v>
      </c>
      <c r="B39" s="663" t="s">
        <v>92</v>
      </c>
      <c r="C39" s="664" t="s">
        <v>2244</v>
      </c>
      <c r="D39" s="646">
        <v>374846.42730461521</v>
      </c>
    </row>
    <row r="40" spans="1:4" ht="16.5" thickTop="1" thickBot="1">
      <c r="A40" s="663" t="s">
        <v>896</v>
      </c>
      <c r="B40" s="663" t="s">
        <v>92</v>
      </c>
      <c r="C40" s="664" t="s">
        <v>897</v>
      </c>
      <c r="D40" s="646">
        <v>43297.378005053542</v>
      </c>
    </row>
    <row r="41" spans="1:4" ht="16.5" thickTop="1" thickBot="1">
      <c r="A41" s="663" t="s">
        <v>827</v>
      </c>
      <c r="B41" s="663" t="s">
        <v>92</v>
      </c>
      <c r="C41" s="664" t="s">
        <v>828</v>
      </c>
      <c r="D41" s="646">
        <v>902.09496100625688</v>
      </c>
    </row>
    <row r="42" spans="1:4" ht="16.5" thickTop="1" thickBot="1">
      <c r="A42" s="663" t="s">
        <v>432</v>
      </c>
      <c r="B42" s="663" t="s">
        <v>92</v>
      </c>
      <c r="C42" s="664" t="s">
        <v>433</v>
      </c>
      <c r="D42" s="646">
        <v>13972.401505315478</v>
      </c>
    </row>
    <row r="43" spans="1:4" ht="16.5" thickTop="1" thickBot="1">
      <c r="A43" s="663" t="s">
        <v>376</v>
      </c>
      <c r="B43" s="663" t="s">
        <v>377</v>
      </c>
      <c r="C43" s="664" t="s">
        <v>378</v>
      </c>
      <c r="D43" s="646">
        <v>7278.2420708213394</v>
      </c>
    </row>
    <row r="44" spans="1:4" ht="16.5" thickTop="1" thickBot="1">
      <c r="A44" s="663" t="s">
        <v>379</v>
      </c>
      <c r="B44" s="663" t="s">
        <v>144</v>
      </c>
      <c r="C44" s="664" t="s">
        <v>2245</v>
      </c>
      <c r="D44" s="646">
        <v>18441.534708138486</v>
      </c>
    </row>
    <row r="45" spans="1:4" ht="16.5" thickTop="1" thickBot="1">
      <c r="A45" s="663" t="s">
        <v>778</v>
      </c>
      <c r="B45" s="663" t="s">
        <v>377</v>
      </c>
      <c r="C45" s="664" t="s">
        <v>1940</v>
      </c>
      <c r="D45" s="646">
        <v>7684.6288884459973</v>
      </c>
    </row>
    <row r="46" spans="1:4" ht="16.5" thickTop="1" thickBot="1">
      <c r="A46" s="663" t="s">
        <v>913</v>
      </c>
      <c r="B46" s="663" t="s">
        <v>92</v>
      </c>
      <c r="C46" s="664" t="s">
        <v>1954</v>
      </c>
      <c r="D46" s="646">
        <v>1367.4529961199428</v>
      </c>
    </row>
    <row r="47" spans="1:4" ht="16.5" thickTop="1" thickBot="1">
      <c r="A47" s="663" t="s">
        <v>914</v>
      </c>
      <c r="B47" s="663" t="s">
        <v>92</v>
      </c>
      <c r="C47" s="664" t="s">
        <v>1955</v>
      </c>
      <c r="D47" s="646">
        <v>25174.915662676376</v>
      </c>
    </row>
    <row r="48" spans="1:4" ht="16.5" thickTop="1" thickBot="1">
      <c r="A48" s="663" t="s">
        <v>797</v>
      </c>
      <c r="B48" s="663" t="s">
        <v>387</v>
      </c>
      <c r="C48" s="664" t="s">
        <v>798</v>
      </c>
      <c r="D48" s="646">
        <v>66311.929942076866</v>
      </c>
    </row>
    <row r="49" spans="1:4" ht="16.5" thickTop="1" thickBot="1">
      <c r="A49" s="663" t="s">
        <v>800</v>
      </c>
      <c r="B49" s="663" t="s">
        <v>387</v>
      </c>
      <c r="C49" s="664" t="s">
        <v>801</v>
      </c>
      <c r="D49" s="646">
        <v>66861.031222689358</v>
      </c>
    </row>
    <row r="50" spans="1:4" ht="16.5" thickTop="1" thickBot="1">
      <c r="A50" s="663" t="s">
        <v>799</v>
      </c>
      <c r="B50" s="663" t="s">
        <v>387</v>
      </c>
      <c r="C50" s="664" t="s">
        <v>1943</v>
      </c>
      <c r="D50" s="646">
        <v>61503.583592929521</v>
      </c>
    </row>
    <row r="51" spans="1:4" ht="16.5" thickTop="1" thickBot="1">
      <c r="A51" s="663" t="s">
        <v>796</v>
      </c>
      <c r="B51" s="663" t="s">
        <v>387</v>
      </c>
      <c r="C51" s="664" t="s">
        <v>1942</v>
      </c>
      <c r="D51" s="646">
        <v>63495.40078650268</v>
      </c>
    </row>
    <row r="52" spans="1:4" ht="16.5" thickTop="1" thickBot="1">
      <c r="A52" s="663" t="s">
        <v>802</v>
      </c>
      <c r="B52" s="663" t="s">
        <v>387</v>
      </c>
      <c r="C52" s="664" t="s">
        <v>803</v>
      </c>
      <c r="D52" s="646">
        <v>63567.483580096596</v>
      </c>
    </row>
    <row r="53" spans="1:4" ht="16.5" thickTop="1" thickBot="1">
      <c r="A53" s="663" t="s">
        <v>380</v>
      </c>
      <c r="B53" s="663" t="s">
        <v>144</v>
      </c>
      <c r="C53" s="664" t="s">
        <v>381</v>
      </c>
      <c r="D53" s="646">
        <v>5244.0232339576414</v>
      </c>
    </row>
    <row r="54" spans="1:4" ht="16.5" thickTop="1" thickBot="1">
      <c r="A54" s="663" t="s">
        <v>794</v>
      </c>
      <c r="B54" s="663" t="s">
        <v>377</v>
      </c>
      <c r="C54" s="664" t="s">
        <v>795</v>
      </c>
      <c r="D54" s="646">
        <v>4257.1249863703024</v>
      </c>
    </row>
    <row r="55" spans="1:4" ht="16.5" thickTop="1" thickBot="1">
      <c r="A55" s="663" t="s">
        <v>790</v>
      </c>
      <c r="B55" s="663" t="s">
        <v>422</v>
      </c>
      <c r="C55" s="664" t="s">
        <v>791</v>
      </c>
      <c r="D55" s="646">
        <v>4527.435462347501</v>
      </c>
    </row>
    <row r="56" spans="1:4" ht="16.5" thickTop="1" thickBot="1">
      <c r="A56" s="663" t="s">
        <v>792</v>
      </c>
      <c r="B56" s="663" t="s">
        <v>606</v>
      </c>
      <c r="C56" s="664" t="s">
        <v>793</v>
      </c>
      <c r="D56" s="646">
        <v>11643.49124758252</v>
      </c>
    </row>
    <row r="57" spans="1:4" ht="16.5" thickTop="1" thickBot="1">
      <c r="A57" s="663" t="s">
        <v>382</v>
      </c>
      <c r="B57" s="663" t="s">
        <v>377</v>
      </c>
      <c r="C57" s="664" t="s">
        <v>383</v>
      </c>
      <c r="D57" s="646">
        <v>6318.904891372852</v>
      </c>
    </row>
    <row r="58" spans="1:4" ht="16.5" thickTop="1" thickBot="1">
      <c r="A58" s="663" t="s">
        <v>384</v>
      </c>
      <c r="B58" s="663" t="s">
        <v>377</v>
      </c>
      <c r="C58" s="664" t="s">
        <v>385</v>
      </c>
      <c r="D58" s="646">
        <v>4645.1000224787522</v>
      </c>
    </row>
    <row r="59" spans="1:4" ht="16.5" thickTop="1" thickBot="1">
      <c r="A59" s="663" t="s">
        <v>386</v>
      </c>
      <c r="B59" s="663" t="s">
        <v>387</v>
      </c>
      <c r="C59" s="664" t="s">
        <v>2246</v>
      </c>
      <c r="D59" s="646">
        <v>48091.943820131448</v>
      </c>
    </row>
    <row r="60" spans="1:4" ht="16.5" thickTop="1" thickBot="1">
      <c r="A60" s="663" t="s">
        <v>388</v>
      </c>
      <c r="B60" s="663" t="s">
        <v>377</v>
      </c>
      <c r="C60" s="664" t="s">
        <v>389</v>
      </c>
      <c r="D60" s="646">
        <v>7781.7615848965124</v>
      </c>
    </row>
    <row r="61" spans="1:4" ht="16.5" thickTop="1" thickBot="1">
      <c r="A61" s="663" t="s">
        <v>390</v>
      </c>
      <c r="B61" s="663" t="s">
        <v>233</v>
      </c>
      <c r="C61" s="664" t="s">
        <v>391</v>
      </c>
      <c r="D61" s="646">
        <v>88675.616654590369</v>
      </c>
    </row>
    <row r="62" spans="1:4" ht="16.5" thickTop="1" thickBot="1">
      <c r="A62" s="663" t="s">
        <v>398</v>
      </c>
      <c r="B62" s="663" t="s">
        <v>233</v>
      </c>
      <c r="C62" s="664" t="s">
        <v>399</v>
      </c>
      <c r="D62" s="646">
        <v>4771.2449112681106</v>
      </c>
    </row>
    <row r="63" spans="1:4" ht="16.5" thickTop="1" thickBot="1">
      <c r="A63" s="663" t="s">
        <v>392</v>
      </c>
      <c r="B63" s="663" t="s">
        <v>387</v>
      </c>
      <c r="C63" s="664" t="s">
        <v>393</v>
      </c>
      <c r="D63" s="646">
        <v>23512.771245687174</v>
      </c>
    </row>
    <row r="64" spans="1:4" ht="16.5" thickTop="1" thickBot="1">
      <c r="A64" s="663" t="s">
        <v>400</v>
      </c>
      <c r="B64" s="663" t="s">
        <v>92</v>
      </c>
      <c r="C64" s="664" t="s">
        <v>401</v>
      </c>
      <c r="D64" s="646">
        <v>41871.6227494091</v>
      </c>
    </row>
    <row r="65" spans="1:6" ht="16.5" thickTop="1" thickBot="1">
      <c r="A65" s="663" t="s">
        <v>394</v>
      </c>
      <c r="B65" s="663" t="s">
        <v>92</v>
      </c>
      <c r="C65" s="664" t="s">
        <v>395</v>
      </c>
      <c r="D65" s="646">
        <v>67622.140719754578</v>
      </c>
    </row>
    <row r="66" spans="1:6" ht="16.5" thickTop="1" thickBot="1">
      <c r="A66" s="663" t="s">
        <v>396</v>
      </c>
      <c r="B66" s="663" t="s">
        <v>92</v>
      </c>
      <c r="C66" s="664" t="s">
        <v>397</v>
      </c>
      <c r="D66" s="646">
        <v>86008.553291615346</v>
      </c>
    </row>
    <row r="67" spans="1:6" ht="16.5" thickTop="1" thickBot="1">
      <c r="A67" s="663" t="s">
        <v>918</v>
      </c>
      <c r="B67" s="663" t="s">
        <v>144</v>
      </c>
      <c r="C67" s="664" t="s">
        <v>919</v>
      </c>
      <c r="D67" s="646">
        <v>11223.714979006167</v>
      </c>
      <c r="F67" s="106"/>
    </row>
    <row r="68" spans="1:6" ht="16.5" thickTop="1" thickBot="1">
      <c r="A68" s="663" t="s">
        <v>402</v>
      </c>
      <c r="B68" s="663" t="s">
        <v>377</v>
      </c>
      <c r="C68" s="664" t="s">
        <v>403</v>
      </c>
      <c r="D68" s="646">
        <v>1414.0550176842364</v>
      </c>
    </row>
    <row r="69" spans="1:6" ht="16.5" thickTop="1" thickBot="1">
      <c r="A69" s="663" t="s">
        <v>404</v>
      </c>
      <c r="B69" s="663" t="s">
        <v>377</v>
      </c>
      <c r="C69" s="664" t="s">
        <v>405</v>
      </c>
      <c r="D69" s="646">
        <v>11752.675479055664</v>
      </c>
    </row>
    <row r="70" spans="1:6" ht="16.5" thickTop="1" thickBot="1">
      <c r="A70" s="663" t="s">
        <v>406</v>
      </c>
      <c r="B70" s="663" t="s">
        <v>144</v>
      </c>
      <c r="C70" s="664" t="s">
        <v>407</v>
      </c>
      <c r="D70" s="646">
        <v>58290.599072588782</v>
      </c>
    </row>
    <row r="71" spans="1:6" ht="16.5" thickTop="1" thickBot="1">
      <c r="A71" s="663" t="s">
        <v>408</v>
      </c>
      <c r="B71" s="663" t="s">
        <v>92</v>
      </c>
      <c r="C71" s="664" t="s">
        <v>409</v>
      </c>
      <c r="D71" s="646">
        <v>14319.034939215651</v>
      </c>
      <c r="F71" s="106"/>
    </row>
    <row r="72" spans="1:6" ht="16.5" thickTop="1" thickBot="1">
      <c r="A72" s="663" t="s">
        <v>410</v>
      </c>
      <c r="B72" s="663" t="s">
        <v>92</v>
      </c>
      <c r="C72" s="664" t="s">
        <v>411</v>
      </c>
      <c r="D72" s="646">
        <v>16391765.068597982</v>
      </c>
    </row>
    <row r="73" spans="1:6" ht="16.5" thickTop="1" thickBot="1">
      <c r="A73" s="663" t="s">
        <v>810</v>
      </c>
      <c r="B73" s="663" t="s">
        <v>377</v>
      </c>
      <c r="C73" s="664" t="s">
        <v>811</v>
      </c>
      <c r="D73" s="646">
        <v>2337.3905863910654</v>
      </c>
    </row>
    <row r="74" spans="1:6" ht="16.5" thickTop="1" thickBot="1">
      <c r="A74" s="663" t="s">
        <v>805</v>
      </c>
      <c r="B74" s="663" t="s">
        <v>377</v>
      </c>
      <c r="C74" s="664" t="s">
        <v>806</v>
      </c>
      <c r="D74" s="646">
        <v>2218.6659851775507</v>
      </c>
    </row>
    <row r="75" spans="1:6" ht="16.5" thickTop="1" thickBot="1">
      <c r="A75" s="663" t="s">
        <v>808</v>
      </c>
      <c r="B75" s="663" t="s">
        <v>377</v>
      </c>
      <c r="C75" s="664" t="s">
        <v>809</v>
      </c>
      <c r="D75" s="646">
        <v>2166.7239721466385</v>
      </c>
    </row>
    <row r="76" spans="1:6" ht="16.5" thickTop="1" thickBot="1">
      <c r="A76" s="663" t="s">
        <v>822</v>
      </c>
      <c r="B76" s="663" t="s">
        <v>377</v>
      </c>
      <c r="C76" s="664" t="s">
        <v>823</v>
      </c>
      <c r="D76" s="646">
        <v>3918.9718811282391</v>
      </c>
    </row>
    <row r="77" spans="1:6" ht="16.5" thickTop="1" thickBot="1">
      <c r="A77" s="663" t="s">
        <v>807</v>
      </c>
      <c r="B77" s="663" t="s">
        <v>377</v>
      </c>
      <c r="C77" s="664" t="s">
        <v>2037</v>
      </c>
      <c r="D77" s="646">
        <v>2296.0489841827875</v>
      </c>
    </row>
    <row r="78" spans="1:6" ht="16.5" thickTop="1" thickBot="1">
      <c r="A78" s="663" t="s">
        <v>817</v>
      </c>
      <c r="B78" s="663" t="s">
        <v>377</v>
      </c>
      <c r="C78" s="664" t="s">
        <v>818</v>
      </c>
      <c r="D78" s="646">
        <v>3549.0175434182706</v>
      </c>
    </row>
    <row r="79" spans="1:6" ht="16.5" thickTop="1" thickBot="1">
      <c r="A79" s="663" t="s">
        <v>819</v>
      </c>
      <c r="B79" s="663" t="s">
        <v>377</v>
      </c>
      <c r="C79" s="664" t="s">
        <v>2023</v>
      </c>
      <c r="D79" s="646">
        <v>3651.841528397832</v>
      </c>
    </row>
    <row r="80" spans="1:6" ht="16.5" thickTop="1" thickBot="1">
      <c r="A80" s="663" t="s">
        <v>820</v>
      </c>
      <c r="B80" s="663" t="s">
        <v>377</v>
      </c>
      <c r="C80" s="664" t="s">
        <v>2024</v>
      </c>
      <c r="D80" s="646">
        <v>3764.2058831177651</v>
      </c>
    </row>
    <row r="81" spans="1:4" ht="16.5" thickTop="1" thickBot="1">
      <c r="A81" s="663" t="s">
        <v>812</v>
      </c>
      <c r="B81" s="663" t="s">
        <v>377</v>
      </c>
      <c r="C81" s="664" t="s">
        <v>2247</v>
      </c>
      <c r="D81" s="646">
        <v>3545.8374201714796</v>
      </c>
    </row>
    <row r="82" spans="1:4" ht="16.5" thickTop="1" thickBot="1">
      <c r="A82" s="663" t="s">
        <v>813</v>
      </c>
      <c r="B82" s="663" t="s">
        <v>377</v>
      </c>
      <c r="C82" s="664" t="s">
        <v>2248</v>
      </c>
      <c r="D82" s="646">
        <v>4649.3401868078054</v>
      </c>
    </row>
    <row r="83" spans="1:4" ht="16.5" thickTop="1" thickBot="1">
      <c r="A83" s="663" t="s">
        <v>814</v>
      </c>
      <c r="B83" s="663" t="s">
        <v>377</v>
      </c>
      <c r="C83" s="664" t="s">
        <v>2249</v>
      </c>
      <c r="D83" s="646">
        <v>3771.6261706936098</v>
      </c>
    </row>
    <row r="84" spans="1:4" ht="16.5" thickTop="1" thickBot="1">
      <c r="A84" s="663" t="s">
        <v>815</v>
      </c>
      <c r="B84" s="663" t="s">
        <v>377</v>
      </c>
      <c r="C84" s="664" t="s">
        <v>2250</v>
      </c>
      <c r="D84" s="646">
        <v>4045.1167699175985</v>
      </c>
    </row>
    <row r="85" spans="1:4" ht="16.5" thickTop="1" thickBot="1">
      <c r="A85" s="663" t="s">
        <v>821</v>
      </c>
      <c r="B85" s="663" t="s">
        <v>377</v>
      </c>
      <c r="C85" s="664" t="s">
        <v>1944</v>
      </c>
      <c r="D85" s="646">
        <v>3871.2700324263806</v>
      </c>
    </row>
    <row r="86" spans="1:4" ht="16.5" thickTop="1" thickBot="1">
      <c r="A86" s="663" t="s">
        <v>816</v>
      </c>
      <c r="B86" s="663" t="s">
        <v>377</v>
      </c>
      <c r="C86" s="664" t="s">
        <v>2251</v>
      </c>
      <c r="D86" s="646">
        <v>4370.5493821724995</v>
      </c>
    </row>
    <row r="87" spans="1:4" ht="16.5" thickTop="1" thickBot="1">
      <c r="A87" s="663" t="s">
        <v>804</v>
      </c>
      <c r="B87" s="663" t="s">
        <v>377</v>
      </c>
      <c r="C87" s="664" t="s">
        <v>2252</v>
      </c>
      <c r="D87" s="646">
        <v>525.84520171615566</v>
      </c>
    </row>
    <row r="88" spans="1:4" ht="16.5" thickTop="1" thickBot="1">
      <c r="A88" s="663" t="s">
        <v>826</v>
      </c>
      <c r="B88" s="663" t="s">
        <v>377</v>
      </c>
      <c r="C88" s="664" t="s">
        <v>1945</v>
      </c>
      <c r="D88" s="646">
        <v>1223.287408932104</v>
      </c>
    </row>
    <row r="89" spans="1:4" ht="16.5" thickTop="1" thickBot="1">
      <c r="A89" s="663" t="s">
        <v>824</v>
      </c>
      <c r="B89" s="663" t="s">
        <v>377</v>
      </c>
      <c r="C89" s="664" t="s">
        <v>825</v>
      </c>
      <c r="D89" s="646">
        <v>1010.219151397136</v>
      </c>
    </row>
    <row r="90" spans="1:4" ht="16.5" thickTop="1" thickBot="1">
      <c r="A90" s="663" t="s">
        <v>915</v>
      </c>
      <c r="B90" s="663" t="s">
        <v>233</v>
      </c>
      <c r="C90" s="664" t="s">
        <v>916</v>
      </c>
      <c r="D90" s="646">
        <v>8155.9560869355355</v>
      </c>
    </row>
    <row r="91" spans="1:4" ht="16.5" thickTop="1" thickBot="1">
      <c r="A91" s="663" t="s">
        <v>412</v>
      </c>
      <c r="B91" s="663" t="s">
        <v>377</v>
      </c>
      <c r="C91" s="664" t="s">
        <v>2253</v>
      </c>
      <c r="D91" s="646">
        <v>19707.223760361132</v>
      </c>
    </row>
    <row r="92" spans="1:4" ht="16.5" thickTop="1" thickBot="1">
      <c r="A92" s="663" t="s">
        <v>413</v>
      </c>
      <c r="B92" s="663" t="s">
        <v>144</v>
      </c>
      <c r="C92" s="664" t="s">
        <v>414</v>
      </c>
      <c r="D92" s="646">
        <v>43673.692589257087</v>
      </c>
    </row>
    <row r="93" spans="1:4" ht="16.5" thickTop="1" thickBot="1">
      <c r="A93" s="663" t="s">
        <v>415</v>
      </c>
      <c r="B93" s="663" t="s">
        <v>144</v>
      </c>
      <c r="C93" s="664" t="s">
        <v>416</v>
      </c>
      <c r="D93" s="646">
        <v>1602.7821163824447</v>
      </c>
    </row>
    <row r="94" spans="1:4" ht="16.5" thickTop="1" thickBot="1">
      <c r="A94" s="663" t="s">
        <v>417</v>
      </c>
      <c r="B94" s="663" t="s">
        <v>144</v>
      </c>
      <c r="C94" s="664" t="s">
        <v>418</v>
      </c>
      <c r="D94" s="646">
        <v>1602.7821163824447</v>
      </c>
    </row>
    <row r="95" spans="1:4" ht="16.5" thickTop="1" thickBot="1">
      <c r="A95" s="663" t="s">
        <v>419</v>
      </c>
      <c r="B95" s="663" t="s">
        <v>377</v>
      </c>
      <c r="C95" s="664" t="s">
        <v>420</v>
      </c>
      <c r="D95" s="646">
        <v>7101.2152100833309</v>
      </c>
    </row>
    <row r="96" spans="1:4" ht="16.5" thickTop="1" thickBot="1">
      <c r="A96" s="663" t="s">
        <v>436</v>
      </c>
      <c r="B96" s="663" t="s">
        <v>377</v>
      </c>
      <c r="C96" s="664" t="s">
        <v>437</v>
      </c>
      <c r="D96" s="646">
        <v>4505.174599619967</v>
      </c>
    </row>
    <row r="97" spans="1:4" ht="16.5" thickTop="1" thickBot="1">
      <c r="A97" s="663" t="s">
        <v>434</v>
      </c>
      <c r="B97" s="663" t="s">
        <v>377</v>
      </c>
      <c r="C97" s="664" t="s">
        <v>435</v>
      </c>
      <c r="D97" s="646">
        <v>7101.2152100833309</v>
      </c>
    </row>
    <row r="98" spans="1:4" ht="16.5" thickTop="1" thickBot="1">
      <c r="A98" s="663" t="s">
        <v>421</v>
      </c>
      <c r="B98" s="663" t="s">
        <v>422</v>
      </c>
      <c r="C98" s="664" t="s">
        <v>423</v>
      </c>
      <c r="D98" s="646">
        <v>5610.7974484208198</v>
      </c>
    </row>
    <row r="99" spans="1:4" ht="16.5" thickTop="1" thickBot="1">
      <c r="A99" s="663" t="s">
        <v>835</v>
      </c>
      <c r="B99" s="663" t="s">
        <v>387</v>
      </c>
      <c r="C99" s="664" t="s">
        <v>2254</v>
      </c>
      <c r="D99" s="646">
        <v>578097.64437674044</v>
      </c>
    </row>
    <row r="100" spans="1:4" ht="16.5" thickTop="1" thickBot="1">
      <c r="A100" s="663" t="s">
        <v>836</v>
      </c>
      <c r="B100" s="663" t="s">
        <v>387</v>
      </c>
      <c r="C100" s="664" t="s">
        <v>2255</v>
      </c>
      <c r="D100" s="646">
        <v>632454.43099304941</v>
      </c>
    </row>
    <row r="101" spans="1:4" ht="16.5" thickTop="1" thickBot="1">
      <c r="A101" s="663" t="s">
        <v>837</v>
      </c>
      <c r="B101" s="663" t="s">
        <v>387</v>
      </c>
      <c r="C101" s="664" t="s">
        <v>2256</v>
      </c>
      <c r="D101" s="646">
        <v>801018.98377134779</v>
      </c>
    </row>
    <row r="102" spans="1:4" ht="16.5" thickTop="1" thickBot="1">
      <c r="A102" s="663" t="s">
        <v>838</v>
      </c>
      <c r="B102" s="663" t="s">
        <v>387</v>
      </c>
      <c r="C102" s="664" t="s">
        <v>2257</v>
      </c>
      <c r="D102" s="646">
        <v>706295.83274244412</v>
      </c>
    </row>
    <row r="103" spans="1:4" ht="16.5" thickTop="1" thickBot="1">
      <c r="A103" s="663" t="s">
        <v>839</v>
      </c>
      <c r="B103" s="663" t="s">
        <v>387</v>
      </c>
      <c r="C103" s="664" t="s">
        <v>2258</v>
      </c>
      <c r="D103" s="646">
        <v>738944.03803507821</v>
      </c>
    </row>
    <row r="104" spans="1:4" ht="16.5" thickTop="1" thickBot="1">
      <c r="A104" s="663" t="s">
        <v>833</v>
      </c>
      <c r="B104" s="663" t="s">
        <v>387</v>
      </c>
      <c r="C104" s="664" t="s">
        <v>2006</v>
      </c>
      <c r="D104" s="646">
        <v>514794.11102612759</v>
      </c>
    </row>
    <row r="105" spans="1:4" ht="16.5" thickTop="1" thickBot="1">
      <c r="A105" s="663" t="s">
        <v>832</v>
      </c>
      <c r="B105" s="663" t="s">
        <v>387</v>
      </c>
      <c r="C105" s="664" t="s">
        <v>2007</v>
      </c>
      <c r="D105" s="646">
        <v>526916.74084289314</v>
      </c>
    </row>
    <row r="106" spans="1:4" ht="16.5" thickTop="1" thickBot="1">
      <c r="A106" s="663" t="s">
        <v>1661</v>
      </c>
      <c r="B106" s="663" t="s">
        <v>387</v>
      </c>
      <c r="C106" s="664" t="s">
        <v>2005</v>
      </c>
      <c r="D106" s="646">
        <v>576725.95121629152</v>
      </c>
    </row>
    <row r="107" spans="1:4" ht="16.5" thickTop="1" thickBot="1">
      <c r="A107" s="663" t="s">
        <v>829</v>
      </c>
      <c r="B107" s="663" t="s">
        <v>387</v>
      </c>
      <c r="C107" s="664" t="s">
        <v>2005</v>
      </c>
      <c r="D107" s="646">
        <v>576725.95121629152</v>
      </c>
    </row>
    <row r="108" spans="1:4" ht="16.5" thickTop="1" thickBot="1">
      <c r="A108" s="663" t="s">
        <v>831</v>
      </c>
      <c r="B108" s="663" t="s">
        <v>387</v>
      </c>
      <c r="C108" s="664" t="s">
        <v>2008</v>
      </c>
      <c r="D108" s="646">
        <v>680571.81579915516</v>
      </c>
    </row>
    <row r="109" spans="1:4" ht="16.5" thickTop="1" thickBot="1">
      <c r="A109" s="663" t="s">
        <v>830</v>
      </c>
      <c r="B109" s="663" t="s">
        <v>387</v>
      </c>
      <c r="C109" s="664" t="s">
        <v>2009</v>
      </c>
      <c r="D109" s="646">
        <v>730236.86058536568</v>
      </c>
    </row>
    <row r="110" spans="1:4" ht="16.5" thickTop="1" thickBot="1">
      <c r="A110" s="663" t="s">
        <v>834</v>
      </c>
      <c r="B110" s="663" t="s">
        <v>387</v>
      </c>
      <c r="C110" s="664" t="s">
        <v>2010</v>
      </c>
      <c r="D110" s="646">
        <v>499075.82185832405</v>
      </c>
    </row>
    <row r="111" spans="1:4" ht="16.5" thickTop="1" thickBot="1">
      <c r="A111" s="663" t="s">
        <v>424</v>
      </c>
      <c r="B111" s="663" t="s">
        <v>144</v>
      </c>
      <c r="C111" s="664" t="s">
        <v>425</v>
      </c>
      <c r="D111" s="646">
        <v>3112.2806175256992</v>
      </c>
    </row>
    <row r="112" spans="1:4" ht="16.5" thickTop="1" thickBot="1">
      <c r="A112" s="663" t="s">
        <v>426</v>
      </c>
      <c r="B112" s="663" t="s">
        <v>233</v>
      </c>
      <c r="C112" s="664" t="s">
        <v>427</v>
      </c>
      <c r="D112" s="646">
        <v>1414.0948037395378</v>
      </c>
    </row>
    <row r="113" spans="1:4" ht="16.5" thickTop="1" thickBot="1">
      <c r="A113" s="663" t="s">
        <v>428</v>
      </c>
      <c r="B113" s="663" t="s">
        <v>92</v>
      </c>
      <c r="C113" s="664" t="s">
        <v>427</v>
      </c>
      <c r="D113" s="646">
        <v>689.02670347128901</v>
      </c>
    </row>
    <row r="114" spans="1:4" ht="16.5" thickTop="1" thickBot="1">
      <c r="A114" s="663" t="s">
        <v>429</v>
      </c>
      <c r="B114" s="663" t="s">
        <v>144</v>
      </c>
      <c r="C114" s="664" t="s">
        <v>2259</v>
      </c>
      <c r="D114" s="646">
        <v>60761.554835345058</v>
      </c>
    </row>
    <row r="115" spans="1:4" ht="16.5" thickTop="1" thickBot="1">
      <c r="A115" s="663" t="s">
        <v>430</v>
      </c>
      <c r="B115" s="663" t="s">
        <v>92</v>
      </c>
      <c r="C115" s="664" t="s">
        <v>431</v>
      </c>
      <c r="D115" s="646">
        <v>42753.576929852359</v>
      </c>
    </row>
    <row r="116" spans="1:4" ht="16.5" thickTop="1" thickBot="1">
      <c r="A116" s="663" t="s">
        <v>438</v>
      </c>
      <c r="B116" s="663" t="s">
        <v>92</v>
      </c>
      <c r="C116" s="664" t="s">
        <v>1913</v>
      </c>
      <c r="D116" s="646">
        <v>466247.40958170511</v>
      </c>
    </row>
    <row r="117" spans="1:4" ht="16.5" thickTop="1" thickBot="1">
      <c r="A117" s="663" t="s">
        <v>440</v>
      </c>
      <c r="B117" s="663" t="s">
        <v>92</v>
      </c>
      <c r="C117" s="664" t="s">
        <v>441</v>
      </c>
      <c r="D117" s="646">
        <v>56107.974484208193</v>
      </c>
    </row>
    <row r="118" spans="1:4" ht="16.5" thickTop="1" thickBot="1">
      <c r="A118" s="663" t="s">
        <v>439</v>
      </c>
      <c r="B118" s="663" t="s">
        <v>92</v>
      </c>
      <c r="C118" s="664" t="s">
        <v>2260</v>
      </c>
      <c r="D118" s="646">
        <v>56107.974484208193</v>
      </c>
    </row>
    <row r="119" spans="1:4" ht="16.5" thickTop="1" thickBot="1">
      <c r="A119" s="663" t="s">
        <v>443</v>
      </c>
      <c r="B119" s="663" t="s">
        <v>387</v>
      </c>
      <c r="C119" s="664" t="s">
        <v>2261</v>
      </c>
      <c r="D119" s="646">
        <v>7366.2254806492119</v>
      </c>
    </row>
    <row r="120" spans="1:4" ht="16.5" thickTop="1" thickBot="1">
      <c r="A120" s="663" t="s">
        <v>442</v>
      </c>
      <c r="B120" s="663" t="s">
        <v>387</v>
      </c>
      <c r="C120" s="664" t="s">
        <v>2262</v>
      </c>
      <c r="D120" s="646">
        <v>6843.6252270932955</v>
      </c>
    </row>
    <row r="121" spans="1:4" ht="16.5" thickTop="1" thickBot="1">
      <c r="A121" s="663" t="s">
        <v>840</v>
      </c>
      <c r="B121" s="663" t="s">
        <v>606</v>
      </c>
      <c r="C121" s="664" t="s">
        <v>2263</v>
      </c>
      <c r="D121" s="646">
        <v>23428.746611115846</v>
      </c>
    </row>
    <row r="122" spans="1:4" ht="16.5" thickTop="1" thickBot="1">
      <c r="A122" s="663" t="s">
        <v>841</v>
      </c>
      <c r="B122" s="663" t="s">
        <v>606</v>
      </c>
      <c r="C122" s="664" t="s">
        <v>1946</v>
      </c>
      <c r="D122" s="646">
        <v>31483.220143226594</v>
      </c>
    </row>
    <row r="123" spans="1:4" ht="16.5" thickTop="1" thickBot="1">
      <c r="A123" s="663" t="s">
        <v>444</v>
      </c>
      <c r="B123" s="663" t="s">
        <v>387</v>
      </c>
      <c r="C123" s="664" t="s">
        <v>1914</v>
      </c>
      <c r="D123" s="646">
        <v>4701.282199838718</v>
      </c>
    </row>
    <row r="124" spans="1:4" ht="16.5" thickTop="1" thickBot="1">
      <c r="A124" s="663" t="s">
        <v>445</v>
      </c>
      <c r="B124" s="663" t="s">
        <v>144</v>
      </c>
      <c r="C124" s="664" t="s">
        <v>446</v>
      </c>
      <c r="D124" s="646">
        <v>25649.814067530431</v>
      </c>
    </row>
    <row r="125" spans="1:4" ht="16.5" thickTop="1" thickBot="1">
      <c r="A125" s="663" t="s">
        <v>865</v>
      </c>
      <c r="B125" s="663" t="s">
        <v>422</v>
      </c>
      <c r="C125" s="664" t="s">
        <v>1947</v>
      </c>
      <c r="D125" s="646">
        <v>2994.6160573944485</v>
      </c>
    </row>
    <row r="126" spans="1:4" ht="16.5" thickTop="1" thickBot="1">
      <c r="A126" s="663" t="s">
        <v>866</v>
      </c>
      <c r="B126" s="663" t="s">
        <v>422</v>
      </c>
      <c r="C126" s="664" t="s">
        <v>1948</v>
      </c>
      <c r="D126" s="646">
        <v>3439.8333119451272</v>
      </c>
    </row>
    <row r="127" spans="1:4" ht="16.5" thickTop="1" thickBot="1">
      <c r="A127" s="663" t="s">
        <v>864</v>
      </c>
      <c r="B127" s="663" t="s">
        <v>422</v>
      </c>
      <c r="C127" s="664" t="s">
        <v>2264</v>
      </c>
      <c r="D127" s="646">
        <v>6671.8985717666046</v>
      </c>
    </row>
    <row r="128" spans="1:4" ht="16.5" thickTop="1" thickBot="1">
      <c r="A128" s="663" t="s">
        <v>846</v>
      </c>
      <c r="B128" s="663" t="s">
        <v>422</v>
      </c>
      <c r="C128" s="664" t="s">
        <v>847</v>
      </c>
      <c r="D128" s="646">
        <v>2830.3096896436023</v>
      </c>
    </row>
    <row r="129" spans="1:4" ht="16.5" thickTop="1" thickBot="1">
      <c r="A129" s="663" t="s">
        <v>848</v>
      </c>
      <c r="B129" s="663" t="s">
        <v>422</v>
      </c>
      <c r="C129" s="664" t="s">
        <v>849</v>
      </c>
      <c r="D129" s="646">
        <v>2822.8894020677581</v>
      </c>
    </row>
    <row r="130" spans="1:4" ht="16.5" thickTop="1" thickBot="1">
      <c r="A130" s="663" t="s">
        <v>850</v>
      </c>
      <c r="B130" s="663" t="s">
        <v>422</v>
      </c>
      <c r="C130" s="664" t="s">
        <v>851</v>
      </c>
      <c r="D130" s="646">
        <v>2812.2889912451228</v>
      </c>
    </row>
    <row r="131" spans="1:4" ht="16.5" thickTop="1" thickBot="1">
      <c r="A131" s="663" t="s">
        <v>852</v>
      </c>
      <c r="B131" s="663" t="s">
        <v>422</v>
      </c>
      <c r="C131" s="664" t="s">
        <v>853</v>
      </c>
      <c r="D131" s="646">
        <v>3490.7152838937764</v>
      </c>
    </row>
    <row r="132" spans="1:4" ht="16.5" thickTop="1" thickBot="1">
      <c r="A132" s="663" t="s">
        <v>854</v>
      </c>
      <c r="B132" s="663" t="s">
        <v>422</v>
      </c>
      <c r="C132" s="664" t="s">
        <v>855</v>
      </c>
      <c r="D132" s="646">
        <v>2414.7735853963022</v>
      </c>
    </row>
    <row r="133" spans="1:4" ht="16.5" thickTop="1" thickBot="1">
      <c r="A133" s="663" t="s">
        <v>858</v>
      </c>
      <c r="B133" s="663" t="s">
        <v>422</v>
      </c>
      <c r="C133" s="664" t="s">
        <v>859</v>
      </c>
      <c r="D133" s="646">
        <v>2769.8873479545819</v>
      </c>
    </row>
    <row r="134" spans="1:4" ht="16.5" thickTop="1" thickBot="1">
      <c r="A134" s="663" t="s">
        <v>856</v>
      </c>
      <c r="B134" s="663" t="s">
        <v>422</v>
      </c>
      <c r="C134" s="664" t="s">
        <v>857</v>
      </c>
      <c r="D134" s="646">
        <v>2774.127512283636</v>
      </c>
    </row>
    <row r="135" spans="1:4" ht="16.5" thickTop="1" thickBot="1">
      <c r="A135" s="663" t="s">
        <v>860</v>
      </c>
      <c r="B135" s="663" t="s">
        <v>422</v>
      </c>
      <c r="C135" s="664" t="s">
        <v>861</v>
      </c>
      <c r="D135" s="646">
        <v>2727.4857046640409</v>
      </c>
    </row>
    <row r="136" spans="1:4" ht="16.5" thickTop="1" thickBot="1">
      <c r="A136" s="663" t="s">
        <v>862</v>
      </c>
      <c r="B136" s="663" t="s">
        <v>422</v>
      </c>
      <c r="C136" s="664" t="s">
        <v>863</v>
      </c>
      <c r="D136" s="646">
        <v>3240.5455884795856</v>
      </c>
    </row>
    <row r="137" spans="1:4" ht="16.5" thickTop="1" thickBot="1">
      <c r="A137" s="663" t="s">
        <v>845</v>
      </c>
      <c r="B137" s="663" t="s">
        <v>377</v>
      </c>
      <c r="C137" s="664" t="s">
        <v>2265</v>
      </c>
      <c r="D137" s="646">
        <v>8534.3907533036127</v>
      </c>
    </row>
    <row r="138" spans="1:4" ht="31.5" thickTop="1" thickBot="1">
      <c r="A138" s="663" t="s">
        <v>842</v>
      </c>
      <c r="B138" s="663" t="s">
        <v>843</v>
      </c>
      <c r="C138" s="664" t="s">
        <v>844</v>
      </c>
      <c r="D138" s="646">
        <v>0</v>
      </c>
    </row>
    <row r="139" spans="1:4" ht="16.5" thickTop="1" thickBot="1">
      <c r="A139" s="663" t="s">
        <v>447</v>
      </c>
      <c r="B139" s="663" t="s">
        <v>377</v>
      </c>
      <c r="C139" s="664" t="s">
        <v>448</v>
      </c>
      <c r="D139" s="646">
        <v>6465.1905607252183</v>
      </c>
    </row>
    <row r="140" spans="1:4" ht="16.5" thickTop="1" thickBot="1">
      <c r="A140" s="663" t="s">
        <v>449</v>
      </c>
      <c r="B140" s="663" t="s">
        <v>450</v>
      </c>
      <c r="C140" s="664" t="s">
        <v>2266</v>
      </c>
      <c r="D140" s="646">
        <v>718.70785377466757</v>
      </c>
    </row>
    <row r="141" spans="1:4" ht="16.5" thickTop="1" thickBot="1">
      <c r="A141" s="663" t="s">
        <v>451</v>
      </c>
      <c r="B141" s="663" t="s">
        <v>144</v>
      </c>
      <c r="C141" s="664" t="s">
        <v>2267</v>
      </c>
      <c r="D141" s="646">
        <v>6036.9339634907556</v>
      </c>
    </row>
    <row r="142" spans="1:4" ht="16.5" thickTop="1" thickBot="1">
      <c r="A142" s="663" t="s">
        <v>452</v>
      </c>
      <c r="B142" s="663" t="s">
        <v>92</v>
      </c>
      <c r="C142" s="664" t="s">
        <v>2268</v>
      </c>
      <c r="D142" s="646">
        <v>3606.2597618605005</v>
      </c>
    </row>
    <row r="143" spans="1:4" ht="16.5" thickTop="1" thickBot="1">
      <c r="A143" s="663" t="s">
        <v>453</v>
      </c>
      <c r="B143" s="663" t="s">
        <v>454</v>
      </c>
      <c r="C143" s="664" t="s">
        <v>455</v>
      </c>
      <c r="D143" s="646">
        <v>13604.567249770036</v>
      </c>
    </row>
    <row r="144" spans="1:4" ht="16.5" thickTop="1" thickBot="1">
      <c r="A144" s="663" t="s">
        <v>456</v>
      </c>
      <c r="B144" s="663" t="s">
        <v>422</v>
      </c>
      <c r="C144" s="664" t="s">
        <v>457</v>
      </c>
      <c r="D144" s="646">
        <v>32060.94253306021</v>
      </c>
    </row>
    <row r="145" spans="1:4" ht="16.5" thickTop="1" thickBot="1">
      <c r="A145" s="663" t="s">
        <v>873</v>
      </c>
      <c r="B145" s="663" t="s">
        <v>233</v>
      </c>
      <c r="C145" s="664" t="s">
        <v>875</v>
      </c>
      <c r="D145" s="646">
        <v>19963.753702268899</v>
      </c>
    </row>
    <row r="146" spans="1:4" ht="31.5" thickTop="1" thickBot="1">
      <c r="A146" s="663" t="s">
        <v>867</v>
      </c>
      <c r="B146" s="663" t="s">
        <v>233</v>
      </c>
      <c r="C146" s="664" t="s">
        <v>2269</v>
      </c>
      <c r="D146" s="646">
        <v>9103.6328144791241</v>
      </c>
    </row>
    <row r="147" spans="1:4" ht="16.5" thickTop="1" thickBot="1">
      <c r="A147" s="663" t="s">
        <v>868</v>
      </c>
      <c r="B147" s="663" t="s">
        <v>233</v>
      </c>
      <c r="C147" s="664" t="s">
        <v>2270</v>
      </c>
      <c r="D147" s="646">
        <v>33983.857056286237</v>
      </c>
    </row>
    <row r="148" spans="1:4" ht="16.5" thickTop="1" thickBot="1">
      <c r="A148" s="663" t="s">
        <v>1691</v>
      </c>
      <c r="B148" s="663" t="s">
        <v>233</v>
      </c>
      <c r="C148" s="664" t="s">
        <v>1949</v>
      </c>
      <c r="D148" s="646">
        <v>17607.282376397096</v>
      </c>
    </row>
    <row r="149" spans="1:4" ht="16.5" thickTop="1" thickBot="1">
      <c r="A149" s="663" t="s">
        <v>869</v>
      </c>
      <c r="B149" s="663" t="s">
        <v>144</v>
      </c>
      <c r="C149" s="664" t="s">
        <v>2271</v>
      </c>
      <c r="D149" s="646">
        <v>42634.852328638844</v>
      </c>
    </row>
    <row r="150" spans="1:4" ht="16.5" thickTop="1" thickBot="1">
      <c r="A150" s="663" t="s">
        <v>870</v>
      </c>
      <c r="B150" s="663" t="s">
        <v>233</v>
      </c>
      <c r="C150" s="664" t="s">
        <v>871</v>
      </c>
      <c r="D150" s="646">
        <v>10044.94929552913</v>
      </c>
    </row>
    <row r="151" spans="1:4" ht="16.5" thickTop="1" thickBot="1">
      <c r="A151" s="663" t="s">
        <v>872</v>
      </c>
      <c r="B151" s="663" t="s">
        <v>450</v>
      </c>
      <c r="C151" s="664" t="s">
        <v>2272</v>
      </c>
      <c r="D151" s="646">
        <v>288554.84304403549</v>
      </c>
    </row>
    <row r="152" spans="1:4" ht="16.5" thickTop="1" thickBot="1">
      <c r="A152" s="663" t="s">
        <v>458</v>
      </c>
      <c r="B152" s="663" t="s">
        <v>92</v>
      </c>
      <c r="C152" s="664" t="s">
        <v>459</v>
      </c>
      <c r="D152" s="646">
        <v>1490.4177616625113</v>
      </c>
    </row>
    <row r="153" spans="1:4" ht="16.5" thickTop="1" thickBot="1">
      <c r="A153" s="663" t="s">
        <v>460</v>
      </c>
      <c r="B153" s="663" t="s">
        <v>377</v>
      </c>
      <c r="C153" s="664" t="s">
        <v>461</v>
      </c>
      <c r="D153" s="646">
        <v>29300.595554846001</v>
      </c>
    </row>
    <row r="154" spans="1:4" ht="16.5" thickTop="1" thickBot="1">
      <c r="A154" s="663" t="s">
        <v>462</v>
      </c>
      <c r="B154" s="663" t="s">
        <v>377</v>
      </c>
      <c r="C154" s="664" t="s">
        <v>463</v>
      </c>
      <c r="D154" s="646">
        <v>3318.9886285670864</v>
      </c>
    </row>
    <row r="155" spans="1:4" ht="16.5" thickTop="1" thickBot="1">
      <c r="A155" s="663" t="s">
        <v>909</v>
      </c>
      <c r="B155" s="663" t="s">
        <v>144</v>
      </c>
      <c r="C155" s="664" t="s">
        <v>2273</v>
      </c>
      <c r="D155" s="646">
        <v>67043.358288838688</v>
      </c>
    </row>
    <row r="156" spans="1:4" ht="16.5" thickTop="1" thickBot="1">
      <c r="A156" s="663" t="s">
        <v>910</v>
      </c>
      <c r="B156" s="663" t="s">
        <v>144</v>
      </c>
      <c r="C156" s="664" t="s">
        <v>2274</v>
      </c>
      <c r="D156" s="646">
        <v>16653.245402359924</v>
      </c>
    </row>
    <row r="157" spans="1:4" ht="16.5" thickTop="1" thickBot="1">
      <c r="A157" s="663" t="s">
        <v>911</v>
      </c>
      <c r="B157" s="663" t="s">
        <v>144</v>
      </c>
      <c r="C157" s="664" t="s">
        <v>2275</v>
      </c>
      <c r="D157" s="646">
        <v>31523.501704352606</v>
      </c>
    </row>
    <row r="158" spans="1:4" ht="16.5" thickTop="1" thickBot="1">
      <c r="A158" s="663" t="s">
        <v>912</v>
      </c>
      <c r="B158" s="663" t="s">
        <v>144</v>
      </c>
      <c r="C158" s="664" t="s">
        <v>2276</v>
      </c>
      <c r="D158" s="646">
        <v>63043.82328545842</v>
      </c>
    </row>
    <row r="159" spans="1:4" ht="16.5" thickTop="1" thickBot="1">
      <c r="A159" s="663" t="s">
        <v>466</v>
      </c>
      <c r="B159" s="663" t="s">
        <v>233</v>
      </c>
      <c r="C159" s="664" t="s">
        <v>467</v>
      </c>
      <c r="D159" s="646">
        <v>7772.2212151561398</v>
      </c>
    </row>
    <row r="160" spans="1:4" ht="16.5" thickTop="1" thickBot="1">
      <c r="A160" s="663" t="s">
        <v>902</v>
      </c>
      <c r="B160" s="663" t="s">
        <v>233</v>
      </c>
      <c r="C160" s="664" t="s">
        <v>467</v>
      </c>
      <c r="D160" s="646">
        <v>7772.2212151561398</v>
      </c>
    </row>
    <row r="161" spans="1:4" ht="16.5" thickTop="1" thickBot="1">
      <c r="A161" s="663" t="s">
        <v>468</v>
      </c>
      <c r="B161" s="663" t="s">
        <v>233</v>
      </c>
      <c r="C161" s="664" t="s">
        <v>469</v>
      </c>
      <c r="D161" s="646">
        <v>12169.271624385228</v>
      </c>
    </row>
    <row r="162" spans="1:4" ht="16.5" thickTop="1" thickBot="1">
      <c r="A162" s="663" t="s">
        <v>903</v>
      </c>
      <c r="B162" s="663" t="s">
        <v>233</v>
      </c>
      <c r="C162" s="664" t="s">
        <v>469</v>
      </c>
      <c r="D162" s="646">
        <v>12169.271624385228</v>
      </c>
    </row>
    <row r="163" spans="1:4" ht="16.5" thickTop="1" thickBot="1">
      <c r="A163" s="663" t="s">
        <v>894</v>
      </c>
      <c r="B163" s="663" t="s">
        <v>233</v>
      </c>
      <c r="C163" s="664" t="s">
        <v>895</v>
      </c>
      <c r="D163" s="646">
        <v>13611.98753734588</v>
      </c>
    </row>
    <row r="164" spans="1:4" ht="16.5" thickTop="1" thickBot="1">
      <c r="A164" s="663" t="s">
        <v>900</v>
      </c>
      <c r="B164" s="663" t="s">
        <v>233</v>
      </c>
      <c r="C164" s="664" t="s">
        <v>895</v>
      </c>
      <c r="D164" s="646">
        <v>17344.392187995738</v>
      </c>
    </row>
    <row r="165" spans="1:4" ht="16.5" thickTop="1" thickBot="1">
      <c r="A165" s="663" t="s">
        <v>907</v>
      </c>
      <c r="B165" s="663" t="s">
        <v>874</v>
      </c>
      <c r="C165" s="664" t="s">
        <v>908</v>
      </c>
      <c r="D165" s="646">
        <v>16031.001287071236</v>
      </c>
    </row>
    <row r="166" spans="1:4" ht="16.5" thickTop="1" thickBot="1">
      <c r="A166" s="663" t="s">
        <v>905</v>
      </c>
      <c r="B166" s="663" t="s">
        <v>233</v>
      </c>
      <c r="C166" s="664" t="s">
        <v>906</v>
      </c>
      <c r="D166" s="646">
        <v>10758.356943892481</v>
      </c>
    </row>
    <row r="167" spans="1:4" ht="16.5" thickTop="1" thickBot="1">
      <c r="A167" s="663" t="s">
        <v>470</v>
      </c>
      <c r="B167" s="663" t="s">
        <v>233</v>
      </c>
      <c r="C167" s="664" t="s">
        <v>471</v>
      </c>
      <c r="D167" s="646">
        <v>11289.437526106503</v>
      </c>
    </row>
    <row r="168" spans="1:4" ht="16.5" thickTop="1" thickBot="1">
      <c r="A168" s="663" t="s">
        <v>904</v>
      </c>
      <c r="B168" s="663" t="s">
        <v>233</v>
      </c>
      <c r="C168" s="664" t="s">
        <v>471</v>
      </c>
      <c r="D168" s="646">
        <v>19961.633620104374</v>
      </c>
    </row>
    <row r="169" spans="1:4" ht="16.5" thickTop="1" thickBot="1">
      <c r="A169" s="663" t="s">
        <v>464</v>
      </c>
      <c r="B169" s="663" t="s">
        <v>233</v>
      </c>
      <c r="C169" s="664" t="s">
        <v>465</v>
      </c>
      <c r="D169" s="646">
        <v>13786.89431591936</v>
      </c>
    </row>
    <row r="170" spans="1:4" ht="16.5" thickTop="1" thickBot="1">
      <c r="A170" s="663" t="s">
        <v>901</v>
      </c>
      <c r="B170" s="663" t="s">
        <v>233</v>
      </c>
      <c r="C170" s="664" t="s">
        <v>465</v>
      </c>
      <c r="D170" s="646">
        <v>13786.89431591936</v>
      </c>
    </row>
    <row r="171" spans="1:4" ht="16.5" thickTop="1" thickBot="1">
      <c r="A171" s="663" t="s">
        <v>877</v>
      </c>
      <c r="B171" s="663" t="s">
        <v>233</v>
      </c>
      <c r="C171" s="664" t="s">
        <v>878</v>
      </c>
      <c r="D171" s="646">
        <v>11883.060532174077</v>
      </c>
    </row>
    <row r="172" spans="1:4" ht="16.5" thickTop="1" thickBot="1">
      <c r="A172" s="663" t="s">
        <v>890</v>
      </c>
      <c r="B172" s="663" t="s">
        <v>874</v>
      </c>
      <c r="C172" s="664" t="s">
        <v>891</v>
      </c>
      <c r="D172" s="646">
        <v>20840.407677300835</v>
      </c>
    </row>
    <row r="173" spans="1:4" ht="16.5" thickTop="1" thickBot="1">
      <c r="A173" s="663" t="s">
        <v>892</v>
      </c>
      <c r="B173" s="663" t="s">
        <v>874</v>
      </c>
      <c r="C173" s="664" t="s">
        <v>893</v>
      </c>
      <c r="D173" s="646">
        <v>7464.8093012997188</v>
      </c>
    </row>
    <row r="174" spans="1:4" ht="16.5" thickTop="1" thickBot="1">
      <c r="A174" s="663" t="s">
        <v>879</v>
      </c>
      <c r="B174" s="663" t="s">
        <v>233</v>
      </c>
      <c r="C174" s="664" t="s">
        <v>880</v>
      </c>
      <c r="D174" s="646">
        <v>5902.499553438096</v>
      </c>
    </row>
    <row r="175" spans="1:4" ht="16.5" thickTop="1" thickBot="1">
      <c r="A175" s="663" t="s">
        <v>881</v>
      </c>
      <c r="B175" s="663" t="s">
        <v>233</v>
      </c>
      <c r="C175" s="664" t="s">
        <v>882</v>
      </c>
      <c r="D175" s="646">
        <v>5250.1217961442708</v>
      </c>
    </row>
    <row r="176" spans="1:4" ht="31.5" thickTop="1" thickBot="1">
      <c r="A176" s="663" t="s">
        <v>887</v>
      </c>
      <c r="B176" s="663" t="s">
        <v>233</v>
      </c>
      <c r="C176" s="664" t="s">
        <v>1952</v>
      </c>
      <c r="D176" s="646">
        <v>7532.6519305645843</v>
      </c>
    </row>
    <row r="177" spans="1:4" ht="31.5" thickTop="1" thickBot="1">
      <c r="A177" s="663" t="s">
        <v>883</v>
      </c>
      <c r="B177" s="663" t="s">
        <v>233</v>
      </c>
      <c r="C177" s="664" t="s">
        <v>1951</v>
      </c>
      <c r="D177" s="646">
        <v>6868.0061719853566</v>
      </c>
    </row>
    <row r="178" spans="1:4" ht="16.5" thickTop="1" thickBot="1">
      <c r="A178" s="663" t="s">
        <v>884</v>
      </c>
      <c r="B178" s="663" t="s">
        <v>233</v>
      </c>
      <c r="C178" s="664" t="s">
        <v>2277</v>
      </c>
      <c r="D178" s="646">
        <v>10053.429624187238</v>
      </c>
    </row>
    <row r="179" spans="1:4" ht="31.5" thickTop="1" thickBot="1">
      <c r="A179" s="663" t="s">
        <v>889</v>
      </c>
      <c r="B179" s="663" t="s">
        <v>233</v>
      </c>
      <c r="C179" s="664" t="s">
        <v>1953</v>
      </c>
      <c r="D179" s="646">
        <v>8199.4177713083391</v>
      </c>
    </row>
    <row r="180" spans="1:4" ht="31.5" thickTop="1" thickBot="1">
      <c r="A180" s="663" t="s">
        <v>876</v>
      </c>
      <c r="B180" s="663" t="s">
        <v>233</v>
      </c>
      <c r="C180" s="664" t="s">
        <v>1950</v>
      </c>
      <c r="D180" s="646">
        <v>9192.6762653892602</v>
      </c>
    </row>
    <row r="181" spans="1:4" ht="16.5" thickTop="1" thickBot="1">
      <c r="A181" s="663" t="s">
        <v>885</v>
      </c>
      <c r="B181" s="663" t="s">
        <v>233</v>
      </c>
      <c r="C181" s="664" t="s">
        <v>886</v>
      </c>
      <c r="D181" s="646">
        <v>7809.3226530353641</v>
      </c>
    </row>
    <row r="182" spans="1:4" ht="16.5" thickTop="1" thickBot="1">
      <c r="A182" s="663" t="s">
        <v>888</v>
      </c>
      <c r="B182" s="663" t="s">
        <v>233</v>
      </c>
      <c r="C182" s="664" t="s">
        <v>886</v>
      </c>
      <c r="D182" s="646">
        <v>8294.8214687120562</v>
      </c>
    </row>
    <row r="183" spans="1:4" ht="16.5" thickTop="1" thickBot="1">
      <c r="A183" s="663" t="s">
        <v>472</v>
      </c>
      <c r="B183" s="663" t="s">
        <v>377</v>
      </c>
      <c r="C183" s="664" t="s">
        <v>473</v>
      </c>
      <c r="D183" s="646">
        <v>9222.3574156926388</v>
      </c>
    </row>
    <row r="184" spans="1:4" ht="16.5" thickTop="1" thickBot="1">
      <c r="A184" s="663" t="s">
        <v>476</v>
      </c>
      <c r="B184" s="663" t="s">
        <v>92</v>
      </c>
      <c r="C184" s="664" t="s">
        <v>477</v>
      </c>
      <c r="D184" s="646">
        <v>6077.2155246167686</v>
      </c>
    </row>
    <row r="185" spans="1:4" ht="16.5" thickTop="1" thickBot="1">
      <c r="A185" s="663" t="s">
        <v>474</v>
      </c>
      <c r="B185" s="663" t="s">
        <v>387</v>
      </c>
      <c r="C185" s="664" t="s">
        <v>475</v>
      </c>
      <c r="D185" s="646">
        <v>57866.58263968338</v>
      </c>
    </row>
    <row r="186" spans="1:4" ht="16.5" thickTop="1" thickBot="1">
      <c r="A186" s="663" t="s">
        <v>478</v>
      </c>
      <c r="B186" s="663" t="s">
        <v>144</v>
      </c>
      <c r="C186" s="664" t="s">
        <v>1915</v>
      </c>
      <c r="D186" s="646">
        <v>1854.0118528788992</v>
      </c>
    </row>
    <row r="187" spans="1:4" ht="16.5" thickTop="1" thickBot="1">
      <c r="A187" s="663" t="s">
        <v>1455</v>
      </c>
      <c r="B187" s="663" t="s">
        <v>377</v>
      </c>
      <c r="C187" s="664" t="s">
        <v>1454</v>
      </c>
      <c r="D187" s="646">
        <v>13376.658417083379</v>
      </c>
    </row>
    <row r="188" spans="1:4" ht="16.5" thickTop="1" thickBot="1">
      <c r="A188" s="663" t="s">
        <v>1709</v>
      </c>
      <c r="B188" s="663" t="s">
        <v>377</v>
      </c>
      <c r="C188" s="664" t="s">
        <v>1708</v>
      </c>
      <c r="D188" s="646">
        <v>13222.952460155168</v>
      </c>
    </row>
    <row r="189" spans="1:4" ht="16.5" thickTop="1" thickBot="1">
      <c r="A189" s="663" t="s">
        <v>479</v>
      </c>
      <c r="B189" s="663" t="s">
        <v>377</v>
      </c>
      <c r="C189" s="664" t="s">
        <v>480</v>
      </c>
      <c r="D189" s="646">
        <v>41420.045248364841</v>
      </c>
    </row>
    <row r="190" spans="1:4" ht="16.5" thickTop="1" thickBot="1">
      <c r="A190" s="663" t="s">
        <v>1666</v>
      </c>
      <c r="B190" s="663" t="s">
        <v>144</v>
      </c>
      <c r="C190" s="664" t="s">
        <v>1665</v>
      </c>
      <c r="D190" s="646">
        <v>901974.11632287875</v>
      </c>
    </row>
    <row r="191" spans="1:4" ht="16.5" thickTop="1" thickBot="1">
      <c r="A191" s="663" t="s">
        <v>488</v>
      </c>
      <c r="B191" s="663" t="s">
        <v>92</v>
      </c>
      <c r="C191" s="664" t="s">
        <v>489</v>
      </c>
      <c r="D191" s="646">
        <v>1059717.7697334313</v>
      </c>
    </row>
    <row r="192" spans="1:4" ht="16.5" thickTop="1" thickBot="1">
      <c r="A192" s="663" t="s">
        <v>490</v>
      </c>
      <c r="B192" s="663" t="s">
        <v>92</v>
      </c>
      <c r="C192" s="664" t="s">
        <v>491</v>
      </c>
      <c r="D192" s="646">
        <v>568901.78798810451</v>
      </c>
    </row>
    <row r="193" spans="1:4" ht="16.5" thickTop="1" thickBot="1">
      <c r="A193" s="663" t="s">
        <v>481</v>
      </c>
      <c r="B193" s="663" t="s">
        <v>233</v>
      </c>
      <c r="C193" s="664" t="s">
        <v>482</v>
      </c>
      <c r="D193" s="646">
        <v>3704.8435825110082</v>
      </c>
    </row>
    <row r="194" spans="1:4" ht="16.5" thickTop="1" thickBot="1">
      <c r="A194" s="663" t="s">
        <v>492</v>
      </c>
      <c r="B194" s="663" t="s">
        <v>92</v>
      </c>
      <c r="C194" s="664" t="s">
        <v>493</v>
      </c>
      <c r="D194" s="646">
        <v>1602.7821163824447</v>
      </c>
    </row>
    <row r="195" spans="1:4" ht="16.5" thickTop="1" thickBot="1">
      <c r="A195" s="663" t="s">
        <v>483</v>
      </c>
      <c r="B195" s="663" t="s">
        <v>422</v>
      </c>
      <c r="C195" s="664" t="s">
        <v>2278</v>
      </c>
      <c r="D195" s="646">
        <v>1602.7821163824447</v>
      </c>
    </row>
    <row r="196" spans="1:4" ht="16.5" thickTop="1" thickBot="1">
      <c r="A196" s="663" t="s">
        <v>484</v>
      </c>
      <c r="B196" s="663" t="s">
        <v>92</v>
      </c>
      <c r="C196" s="664" t="s">
        <v>485</v>
      </c>
      <c r="D196" s="646">
        <v>37101.437879223253</v>
      </c>
    </row>
    <row r="197" spans="1:4" ht="16.5" thickTop="1" thickBot="1">
      <c r="A197" s="663" t="s">
        <v>486</v>
      </c>
      <c r="B197" s="663" t="s">
        <v>144</v>
      </c>
      <c r="C197" s="664" t="s">
        <v>487</v>
      </c>
      <c r="D197" s="646">
        <v>2392.5127226687682</v>
      </c>
    </row>
    <row r="198" spans="1:4" ht="16.5" thickTop="1" thickBot="1">
      <c r="A198" s="663" t="s">
        <v>494</v>
      </c>
      <c r="B198" s="663" t="s">
        <v>92</v>
      </c>
      <c r="C198" s="664" t="s">
        <v>495</v>
      </c>
      <c r="D198" s="646">
        <v>18152.143492680545</v>
      </c>
    </row>
    <row r="199" spans="1:4" ht="16.5" thickTop="1" thickBot="1">
      <c r="A199" s="663" t="s">
        <v>925</v>
      </c>
      <c r="B199" s="663" t="s">
        <v>92</v>
      </c>
      <c r="C199" s="664" t="s">
        <v>926</v>
      </c>
      <c r="D199" s="646">
        <v>153896.76432301805</v>
      </c>
    </row>
    <row r="200" spans="1:4" ht="31.5" thickTop="1" thickBot="1">
      <c r="A200" s="663" t="s">
        <v>929</v>
      </c>
      <c r="B200" s="663" t="s">
        <v>92</v>
      </c>
      <c r="C200" s="664" t="s">
        <v>930</v>
      </c>
      <c r="D200" s="646">
        <v>181769.4845400551</v>
      </c>
    </row>
    <row r="201" spans="1:4" ht="16.5" thickTop="1" thickBot="1">
      <c r="A201" s="663" t="s">
        <v>927</v>
      </c>
      <c r="B201" s="663" t="s">
        <v>92</v>
      </c>
      <c r="C201" s="664" t="s">
        <v>928</v>
      </c>
      <c r="D201" s="646">
        <v>176338.89407561909</v>
      </c>
    </row>
    <row r="202" spans="1:4" ht="16.5" thickTop="1" thickBot="1">
      <c r="A202" s="663" t="s">
        <v>931</v>
      </c>
      <c r="B202" s="663" t="s">
        <v>233</v>
      </c>
      <c r="C202" s="664" t="s">
        <v>932</v>
      </c>
      <c r="D202" s="646">
        <v>7381.6384779853233</v>
      </c>
    </row>
    <row r="203" spans="1:4" ht="16.5" thickTop="1" thickBot="1">
      <c r="A203" s="663" t="s">
        <v>920</v>
      </c>
      <c r="B203" s="663" t="s">
        <v>233</v>
      </c>
      <c r="C203" s="664" t="s">
        <v>2279</v>
      </c>
      <c r="D203" s="646">
        <v>19080.739480743388</v>
      </c>
    </row>
    <row r="204" spans="1:4" ht="16.5" thickTop="1" thickBot="1">
      <c r="A204" s="663" t="s">
        <v>923</v>
      </c>
      <c r="B204" s="663" t="s">
        <v>92</v>
      </c>
      <c r="C204" s="664" t="s">
        <v>924</v>
      </c>
      <c r="D204" s="646">
        <v>91741.255464496469</v>
      </c>
    </row>
    <row r="205" spans="1:4" ht="16.5" thickTop="1" thickBot="1">
      <c r="A205" s="663" t="s">
        <v>921</v>
      </c>
      <c r="B205" s="663" t="s">
        <v>92</v>
      </c>
      <c r="C205" s="664" t="s">
        <v>922</v>
      </c>
      <c r="D205" s="646">
        <v>205647.96995912321</v>
      </c>
    </row>
    <row r="206" spans="1:4" ht="16.5" thickTop="1" thickBot="1">
      <c r="A206" s="663" t="s">
        <v>496</v>
      </c>
      <c r="B206" s="663" t="s">
        <v>144</v>
      </c>
      <c r="C206" s="664" t="s">
        <v>1916</v>
      </c>
      <c r="D206" s="646">
        <v>135545.33310687199</v>
      </c>
    </row>
    <row r="207" spans="1:4" ht="16.5" thickTop="1" thickBot="1">
      <c r="A207" s="663" t="s">
        <v>505</v>
      </c>
      <c r="B207" s="663" t="s">
        <v>144</v>
      </c>
      <c r="C207" s="664" t="s">
        <v>506</v>
      </c>
      <c r="D207" s="646">
        <v>104675.02871741015</v>
      </c>
    </row>
    <row r="208" spans="1:4" ht="16.5" thickTop="1" thickBot="1">
      <c r="A208" s="663" t="s">
        <v>507</v>
      </c>
      <c r="B208" s="663" t="s">
        <v>144</v>
      </c>
      <c r="C208" s="664" t="s">
        <v>508</v>
      </c>
      <c r="D208" s="646">
        <v>9811.7402574311564</v>
      </c>
    </row>
    <row r="209" spans="1:4" ht="16.5" thickTop="1" thickBot="1">
      <c r="A209" s="663" t="s">
        <v>509</v>
      </c>
      <c r="B209" s="663" t="s">
        <v>233</v>
      </c>
      <c r="C209" s="664" t="s">
        <v>510</v>
      </c>
      <c r="D209" s="646">
        <v>11936.910619153065</v>
      </c>
    </row>
    <row r="210" spans="1:4" ht="16.5" thickTop="1" thickBot="1">
      <c r="A210" s="663" t="s">
        <v>512</v>
      </c>
      <c r="B210" s="663" t="s">
        <v>233</v>
      </c>
      <c r="C210" s="664" t="s">
        <v>1918</v>
      </c>
      <c r="D210" s="646">
        <v>13451.730526529282</v>
      </c>
    </row>
    <row r="211" spans="1:4" ht="16.5" thickTop="1" thickBot="1">
      <c r="A211" s="663" t="s">
        <v>511</v>
      </c>
      <c r="B211" s="663" t="s">
        <v>233</v>
      </c>
      <c r="C211" s="664" t="s">
        <v>1917</v>
      </c>
      <c r="D211" s="646">
        <v>5620.2954165179008</v>
      </c>
    </row>
    <row r="212" spans="1:4" ht="16.5" thickTop="1" thickBot="1">
      <c r="A212" s="663" t="s">
        <v>519</v>
      </c>
      <c r="B212" s="663" t="s">
        <v>387</v>
      </c>
      <c r="C212" s="664" t="s">
        <v>520</v>
      </c>
      <c r="D212" s="646">
        <v>42401.643290540866</v>
      </c>
    </row>
    <row r="213" spans="1:4" ht="16.5" thickTop="1" thickBot="1">
      <c r="A213" s="663" t="s">
        <v>515</v>
      </c>
      <c r="B213" s="663" t="s">
        <v>387</v>
      </c>
      <c r="C213" s="664" t="s">
        <v>516</v>
      </c>
      <c r="D213" s="646">
        <v>57350.342632621047</v>
      </c>
    </row>
    <row r="214" spans="1:4" ht="16.5" thickTop="1" thickBot="1">
      <c r="A214" s="663" t="s">
        <v>513</v>
      </c>
      <c r="B214" s="663" t="s">
        <v>387</v>
      </c>
      <c r="C214" s="664" t="s">
        <v>514</v>
      </c>
      <c r="D214" s="646">
        <v>43733.660340749579</v>
      </c>
    </row>
    <row r="215" spans="1:4" ht="16.5" thickTop="1" thickBot="1">
      <c r="A215" s="663" t="s">
        <v>521</v>
      </c>
      <c r="B215" s="663" t="s">
        <v>387</v>
      </c>
      <c r="C215" s="664" t="s">
        <v>522</v>
      </c>
      <c r="D215" s="646">
        <v>72138.975771279438</v>
      </c>
    </row>
    <row r="216" spans="1:4" ht="16.5" thickTop="1" thickBot="1">
      <c r="A216" s="663" t="s">
        <v>525</v>
      </c>
      <c r="B216" s="663" t="s">
        <v>387</v>
      </c>
      <c r="C216" s="664" t="s">
        <v>526</v>
      </c>
      <c r="D216" s="646">
        <v>76114.12982976764</v>
      </c>
    </row>
    <row r="217" spans="1:4" ht="16.5" thickTop="1" thickBot="1">
      <c r="A217" s="663" t="s">
        <v>527</v>
      </c>
      <c r="B217" s="663" t="s">
        <v>387</v>
      </c>
      <c r="C217" s="664" t="s">
        <v>528</v>
      </c>
      <c r="D217" s="646">
        <v>75043.488336681476</v>
      </c>
    </row>
    <row r="218" spans="1:4" ht="16.5" thickTop="1" thickBot="1">
      <c r="A218" s="663" t="s">
        <v>529</v>
      </c>
      <c r="B218" s="663" t="s">
        <v>387</v>
      </c>
      <c r="C218" s="664" t="s">
        <v>530</v>
      </c>
      <c r="D218" s="646">
        <v>74150.933745415605</v>
      </c>
    </row>
    <row r="219" spans="1:4" ht="16.5" thickTop="1" thickBot="1">
      <c r="A219" s="663" t="s">
        <v>531</v>
      </c>
      <c r="B219" s="663" t="s">
        <v>387</v>
      </c>
      <c r="C219" s="664" t="s">
        <v>532</v>
      </c>
      <c r="D219" s="646">
        <v>73361.203139129269</v>
      </c>
    </row>
    <row r="220" spans="1:4" ht="16.5" thickTop="1" thickBot="1">
      <c r="A220" s="663" t="s">
        <v>523</v>
      </c>
      <c r="B220" s="663" t="s">
        <v>387</v>
      </c>
      <c r="C220" s="664" t="s">
        <v>524</v>
      </c>
      <c r="D220" s="646">
        <v>14332.815473285074</v>
      </c>
    </row>
    <row r="221" spans="1:4" ht="16.5" thickTop="1" thickBot="1">
      <c r="A221" s="663" t="s">
        <v>533</v>
      </c>
      <c r="B221" s="663" t="s">
        <v>387</v>
      </c>
      <c r="C221" s="664" t="s">
        <v>534</v>
      </c>
      <c r="D221" s="646">
        <v>48091.943820131448</v>
      </c>
    </row>
    <row r="222" spans="1:4" ht="16.5" thickTop="1" thickBot="1">
      <c r="A222" s="663" t="s">
        <v>540</v>
      </c>
      <c r="B222" s="663" t="s">
        <v>387</v>
      </c>
      <c r="C222" s="664" t="s">
        <v>541</v>
      </c>
      <c r="D222" s="646">
        <v>25008.489212761004</v>
      </c>
    </row>
    <row r="223" spans="1:4" ht="16.5" thickTop="1" thickBot="1">
      <c r="A223" s="663" t="s">
        <v>551</v>
      </c>
      <c r="B223" s="663" t="s">
        <v>387</v>
      </c>
      <c r="C223" s="664" t="s">
        <v>1856</v>
      </c>
      <c r="D223" s="646">
        <v>7423.4676990914422</v>
      </c>
    </row>
    <row r="224" spans="1:4" ht="16.5" thickTop="1" thickBot="1">
      <c r="A224" s="663" t="s">
        <v>535</v>
      </c>
      <c r="B224" s="663" t="s">
        <v>387</v>
      </c>
      <c r="C224" s="664" t="s">
        <v>2280</v>
      </c>
      <c r="D224" s="646">
        <v>72138.975771279438</v>
      </c>
    </row>
    <row r="225" spans="1:4" ht="16.5" thickTop="1" thickBot="1">
      <c r="A225" s="663" t="s">
        <v>536</v>
      </c>
      <c r="B225" s="663" t="s">
        <v>387</v>
      </c>
      <c r="C225" s="664" t="s">
        <v>2281</v>
      </c>
      <c r="D225" s="646">
        <v>55341.564781731671</v>
      </c>
    </row>
    <row r="226" spans="1:4" ht="16.5" thickTop="1" thickBot="1">
      <c r="A226" s="663" t="s">
        <v>537</v>
      </c>
      <c r="B226" s="663" t="s">
        <v>387</v>
      </c>
      <c r="C226" s="664" t="s">
        <v>1919</v>
      </c>
      <c r="D226" s="646">
        <v>54536.993600293659</v>
      </c>
    </row>
    <row r="227" spans="1:4" ht="16.5" thickTop="1" thickBot="1">
      <c r="A227" s="663" t="s">
        <v>538</v>
      </c>
      <c r="B227" s="663" t="s">
        <v>387</v>
      </c>
      <c r="C227" s="664" t="s">
        <v>2282</v>
      </c>
      <c r="D227" s="646">
        <v>72138.975771279438</v>
      </c>
    </row>
    <row r="228" spans="1:4" ht="16.5" thickTop="1" thickBot="1">
      <c r="A228" s="663" t="s">
        <v>539</v>
      </c>
      <c r="B228" s="663" t="s">
        <v>387</v>
      </c>
      <c r="C228" s="664" t="s">
        <v>2283</v>
      </c>
      <c r="D228" s="646">
        <v>57016.429691708036</v>
      </c>
    </row>
    <row r="229" spans="1:4" ht="16.5" thickTop="1" thickBot="1">
      <c r="A229" s="663" t="s">
        <v>542</v>
      </c>
      <c r="B229" s="663" t="s">
        <v>387</v>
      </c>
      <c r="C229" s="664" t="s">
        <v>543</v>
      </c>
      <c r="D229" s="646">
        <v>72138.975771279438</v>
      </c>
    </row>
    <row r="230" spans="1:4" ht="16.5" thickTop="1" thickBot="1">
      <c r="A230" s="663" t="s">
        <v>544</v>
      </c>
      <c r="B230" s="663" t="s">
        <v>387</v>
      </c>
      <c r="C230" s="664" t="s">
        <v>545</v>
      </c>
      <c r="D230" s="646">
        <v>44442.222373898141</v>
      </c>
    </row>
    <row r="231" spans="1:4" ht="16.5" thickTop="1" thickBot="1">
      <c r="A231" s="663" t="s">
        <v>517</v>
      </c>
      <c r="B231" s="663" t="s">
        <v>387</v>
      </c>
      <c r="C231" s="664" t="s">
        <v>518</v>
      </c>
      <c r="D231" s="646">
        <v>50792.928497738903</v>
      </c>
    </row>
    <row r="232" spans="1:4" ht="16.5" thickTop="1" thickBot="1">
      <c r="A232" s="663" t="s">
        <v>546</v>
      </c>
      <c r="B232" s="663" t="s">
        <v>387</v>
      </c>
      <c r="C232" s="664" t="s">
        <v>547</v>
      </c>
      <c r="D232" s="646">
        <v>72138.975771279438</v>
      </c>
    </row>
    <row r="233" spans="1:4" ht="16.5" thickTop="1" thickBot="1">
      <c r="A233" s="663" t="s">
        <v>548</v>
      </c>
      <c r="B233" s="663" t="s">
        <v>387</v>
      </c>
      <c r="C233" s="664" t="s">
        <v>549</v>
      </c>
      <c r="D233" s="646">
        <v>48600.763539617932</v>
      </c>
    </row>
    <row r="234" spans="1:4" ht="16.5" thickTop="1" thickBot="1">
      <c r="A234" s="663" t="s">
        <v>550</v>
      </c>
      <c r="B234" s="663" t="s">
        <v>387</v>
      </c>
      <c r="C234" s="664" t="s">
        <v>2284</v>
      </c>
      <c r="D234" s="646">
        <v>41341.602208277342</v>
      </c>
    </row>
    <row r="235" spans="1:4" ht="16.5" thickTop="1" thickBot="1">
      <c r="A235" s="663" t="s">
        <v>552</v>
      </c>
      <c r="B235" s="663" t="s">
        <v>144</v>
      </c>
      <c r="C235" s="664" t="s">
        <v>553</v>
      </c>
      <c r="D235" s="646">
        <v>1516.9187887190994</v>
      </c>
    </row>
    <row r="236" spans="1:4" ht="16.5" thickTop="1" thickBot="1">
      <c r="A236" s="663" t="s">
        <v>556</v>
      </c>
      <c r="B236" s="663" t="s">
        <v>387</v>
      </c>
      <c r="C236" s="664" t="s">
        <v>2285</v>
      </c>
      <c r="D236" s="646">
        <v>538486.02921471733</v>
      </c>
    </row>
    <row r="237" spans="1:4" ht="16.5" thickTop="1" thickBot="1">
      <c r="A237" s="663" t="s">
        <v>557</v>
      </c>
      <c r="B237" s="663" t="s">
        <v>387</v>
      </c>
      <c r="C237" s="664" t="s">
        <v>2286</v>
      </c>
      <c r="D237" s="646">
        <v>536656.39830673044</v>
      </c>
    </row>
    <row r="238" spans="1:4" ht="16.5" thickTop="1" thickBot="1">
      <c r="A238" s="663" t="s">
        <v>558</v>
      </c>
      <c r="B238" s="663" t="s">
        <v>387</v>
      </c>
      <c r="C238" s="664" t="s">
        <v>2287</v>
      </c>
      <c r="D238" s="646">
        <v>568096.15676558414</v>
      </c>
    </row>
    <row r="239" spans="1:4" ht="16.5" thickTop="1" thickBot="1">
      <c r="A239" s="663" t="s">
        <v>570</v>
      </c>
      <c r="B239" s="663" t="s">
        <v>571</v>
      </c>
      <c r="C239" s="664" t="s">
        <v>572</v>
      </c>
      <c r="D239" s="646">
        <v>502717.06297589926</v>
      </c>
    </row>
    <row r="240" spans="1:4" ht="16.5" thickTop="1" thickBot="1">
      <c r="A240" s="663" t="s">
        <v>559</v>
      </c>
      <c r="B240" s="663" t="s">
        <v>387</v>
      </c>
      <c r="C240" s="664" t="s">
        <v>1920</v>
      </c>
      <c r="D240" s="646">
        <v>502717.06297589926</v>
      </c>
    </row>
    <row r="241" spans="1:4" ht="16.5" thickTop="1" thickBot="1">
      <c r="A241" s="663" t="s">
        <v>560</v>
      </c>
      <c r="B241" s="663" t="s">
        <v>387</v>
      </c>
      <c r="C241" s="664" t="s">
        <v>2011</v>
      </c>
      <c r="D241" s="646">
        <v>502717.06297589926</v>
      </c>
    </row>
    <row r="242" spans="1:4" ht="16.5" thickTop="1" thickBot="1">
      <c r="A242" s="665" t="s">
        <v>2013</v>
      </c>
      <c r="B242" s="663" t="s">
        <v>387</v>
      </c>
      <c r="C242" s="664" t="s">
        <v>2012</v>
      </c>
      <c r="D242" s="647">
        <v>514617.08416538959</v>
      </c>
    </row>
    <row r="243" spans="1:4" ht="16.5" thickTop="1" thickBot="1">
      <c r="A243" s="663" t="s">
        <v>561</v>
      </c>
      <c r="B243" s="663" t="s">
        <v>387</v>
      </c>
      <c r="C243" s="664" t="s">
        <v>562</v>
      </c>
      <c r="D243" s="646">
        <v>718267.93672552833</v>
      </c>
    </row>
    <row r="244" spans="1:4" ht="16.5" thickTop="1" thickBot="1">
      <c r="A244" s="663" t="s">
        <v>563</v>
      </c>
      <c r="B244" s="663" t="s">
        <v>387</v>
      </c>
      <c r="C244" s="664" t="s">
        <v>564</v>
      </c>
      <c r="D244" s="646">
        <v>551782.12450954854</v>
      </c>
    </row>
    <row r="245" spans="1:4" ht="16.5" thickTop="1" thickBot="1">
      <c r="A245" s="663" t="s">
        <v>565</v>
      </c>
      <c r="B245" s="663" t="s">
        <v>387</v>
      </c>
      <c r="C245" s="664" t="s">
        <v>566</v>
      </c>
      <c r="D245" s="646">
        <v>628485.6371810548</v>
      </c>
    </row>
    <row r="246" spans="1:4" ht="16.5" thickTop="1" thickBot="1">
      <c r="A246" s="663" t="s">
        <v>567</v>
      </c>
      <c r="B246" s="663" t="s">
        <v>387</v>
      </c>
      <c r="C246" s="664" t="s">
        <v>2014</v>
      </c>
      <c r="D246" s="646">
        <v>502717.06297589926</v>
      </c>
    </row>
    <row r="247" spans="1:4" ht="16.5" thickTop="1" thickBot="1">
      <c r="A247" s="663" t="s">
        <v>568</v>
      </c>
      <c r="B247" s="663" t="s">
        <v>387</v>
      </c>
      <c r="C247" s="664" t="s">
        <v>569</v>
      </c>
      <c r="D247" s="646">
        <v>502717.06297589926</v>
      </c>
    </row>
    <row r="248" spans="1:4" ht="16.5" thickTop="1" thickBot="1">
      <c r="A248" s="663" t="s">
        <v>573</v>
      </c>
      <c r="B248" s="663" t="s">
        <v>387</v>
      </c>
      <c r="C248" s="664" t="s">
        <v>574</v>
      </c>
      <c r="D248" s="646">
        <v>502717.06297589926</v>
      </c>
    </row>
    <row r="249" spans="1:4" ht="16.5" thickTop="1" thickBot="1">
      <c r="A249" s="663" t="s">
        <v>575</v>
      </c>
      <c r="B249" s="663" t="s">
        <v>387</v>
      </c>
      <c r="C249" s="664" t="s">
        <v>576</v>
      </c>
      <c r="D249" s="646">
        <v>502717.06297589926</v>
      </c>
    </row>
    <row r="250" spans="1:4" ht="16.5" thickTop="1" thickBot="1">
      <c r="A250" s="663" t="s">
        <v>577</v>
      </c>
      <c r="B250" s="663" t="s">
        <v>387</v>
      </c>
      <c r="C250" s="664" t="s">
        <v>578</v>
      </c>
      <c r="D250" s="646">
        <v>370940.17591647414</v>
      </c>
    </row>
    <row r="251" spans="1:4" ht="16.5" thickTop="1" thickBot="1">
      <c r="A251" s="663" t="s">
        <v>579</v>
      </c>
      <c r="B251" s="663" t="s">
        <v>387</v>
      </c>
      <c r="C251" s="664" t="s">
        <v>580</v>
      </c>
      <c r="D251" s="646">
        <v>375290.5845180836</v>
      </c>
    </row>
    <row r="252" spans="1:4" ht="16.5" thickTop="1" thickBot="1">
      <c r="A252" s="663" t="s">
        <v>581</v>
      </c>
      <c r="B252" s="663" t="s">
        <v>387</v>
      </c>
      <c r="C252" s="664" t="s">
        <v>2288</v>
      </c>
      <c r="D252" s="646">
        <v>397733.7743117669</v>
      </c>
    </row>
    <row r="253" spans="1:4" ht="16.5" thickTop="1" thickBot="1">
      <c r="A253" s="663" t="s">
        <v>582</v>
      </c>
      <c r="B253" s="663" t="s">
        <v>387</v>
      </c>
      <c r="C253" s="664" t="s">
        <v>2289</v>
      </c>
      <c r="D253" s="646">
        <v>355867.45176776912</v>
      </c>
    </row>
    <row r="254" spans="1:4" ht="16.5" thickTop="1" thickBot="1">
      <c r="A254" s="663" t="s">
        <v>584</v>
      </c>
      <c r="B254" s="663" t="s">
        <v>233</v>
      </c>
      <c r="C254" s="664" t="s">
        <v>1921</v>
      </c>
      <c r="D254" s="646">
        <v>23732.199749715721</v>
      </c>
    </row>
    <row r="255" spans="1:4" ht="16.5" thickTop="1" thickBot="1">
      <c r="A255" s="663" t="s">
        <v>583</v>
      </c>
      <c r="B255" s="663" t="s">
        <v>387</v>
      </c>
      <c r="C255" s="664" t="s">
        <v>2290</v>
      </c>
      <c r="D255" s="646">
        <v>567264.0245160074</v>
      </c>
    </row>
    <row r="256" spans="1:4" ht="16.5" thickTop="1" thickBot="1">
      <c r="A256" s="663" t="s">
        <v>554</v>
      </c>
      <c r="B256" s="663" t="s">
        <v>387</v>
      </c>
      <c r="C256" s="664" t="s">
        <v>555</v>
      </c>
      <c r="D256" s="646">
        <v>502717.06297589926</v>
      </c>
    </row>
    <row r="257" spans="1:4" ht="16.5" thickTop="1" thickBot="1">
      <c r="A257" s="663" t="s">
        <v>585</v>
      </c>
      <c r="B257" s="663" t="s">
        <v>387</v>
      </c>
      <c r="C257" s="664" t="s">
        <v>586</v>
      </c>
      <c r="D257" s="646">
        <v>535119.33873744833</v>
      </c>
    </row>
    <row r="258" spans="1:4" ht="16.5" thickTop="1" thickBot="1">
      <c r="A258" s="663" t="s">
        <v>587</v>
      </c>
      <c r="B258" s="663" t="s">
        <v>387</v>
      </c>
      <c r="C258" s="664" t="s">
        <v>588</v>
      </c>
      <c r="D258" s="646">
        <v>509033.84778510756</v>
      </c>
    </row>
    <row r="259" spans="1:4" ht="16.5" thickTop="1" thickBot="1">
      <c r="A259" s="663" t="s">
        <v>497</v>
      </c>
      <c r="B259" s="663" t="s">
        <v>387</v>
      </c>
      <c r="C259" s="664" t="s">
        <v>498</v>
      </c>
      <c r="D259" s="646">
        <v>511652.14925829845</v>
      </c>
    </row>
    <row r="260" spans="1:4" ht="16.5" thickTop="1" thickBot="1">
      <c r="A260" s="663" t="s">
        <v>1669</v>
      </c>
      <c r="B260" s="663" t="s">
        <v>387</v>
      </c>
      <c r="C260" s="664" t="s">
        <v>1670</v>
      </c>
      <c r="D260" s="646">
        <v>454159.76112065418</v>
      </c>
    </row>
    <row r="261" spans="1:4" ht="16.5" thickTop="1" thickBot="1">
      <c r="A261" s="663" t="s">
        <v>499</v>
      </c>
      <c r="B261" s="663" t="s">
        <v>377</v>
      </c>
      <c r="C261" s="664" t="s">
        <v>500</v>
      </c>
      <c r="D261" s="646">
        <v>3176.9431235437742</v>
      </c>
    </row>
    <row r="262" spans="1:4" ht="31.5" thickTop="1" thickBot="1">
      <c r="A262" s="663" t="s">
        <v>589</v>
      </c>
      <c r="B262" s="663" t="s">
        <v>377</v>
      </c>
      <c r="C262" s="664" t="s">
        <v>2291</v>
      </c>
      <c r="D262" s="646">
        <v>3297.7878069218154</v>
      </c>
    </row>
    <row r="263" spans="1:4" ht="16.5" thickTop="1" thickBot="1">
      <c r="A263" s="663" t="s">
        <v>590</v>
      </c>
      <c r="B263" s="663" t="s">
        <v>233</v>
      </c>
      <c r="C263" s="664" t="s">
        <v>2292</v>
      </c>
      <c r="D263" s="646">
        <v>73547.77036960765</v>
      </c>
    </row>
    <row r="264" spans="1:4" ht="16.5" thickTop="1" thickBot="1">
      <c r="A264" s="663" t="s">
        <v>591</v>
      </c>
      <c r="B264" s="663" t="s">
        <v>377</v>
      </c>
      <c r="C264" s="664" t="s">
        <v>2293</v>
      </c>
      <c r="D264" s="646">
        <v>13041.685435088106</v>
      </c>
    </row>
    <row r="265" spans="1:4" ht="16.5" thickTop="1" thickBot="1">
      <c r="A265" s="663" t="s">
        <v>592</v>
      </c>
      <c r="B265" s="663" t="s">
        <v>144</v>
      </c>
      <c r="C265" s="664" t="s">
        <v>2294</v>
      </c>
      <c r="D265" s="646">
        <v>9252.0385659960175</v>
      </c>
    </row>
    <row r="266" spans="1:4" ht="16.5" thickTop="1" thickBot="1">
      <c r="A266" s="663" t="s">
        <v>593</v>
      </c>
      <c r="B266" s="663" t="s">
        <v>92</v>
      </c>
      <c r="C266" s="664" t="s">
        <v>2295</v>
      </c>
      <c r="D266" s="646">
        <v>43617.510411897121</v>
      </c>
    </row>
    <row r="267" spans="1:4" ht="16.5" thickTop="1" thickBot="1">
      <c r="A267" s="663" t="s">
        <v>594</v>
      </c>
      <c r="B267" s="663" t="s">
        <v>92</v>
      </c>
      <c r="C267" s="664" t="s">
        <v>2296</v>
      </c>
      <c r="D267" s="646">
        <v>72138.975771279438</v>
      </c>
    </row>
    <row r="268" spans="1:4" ht="16.5" thickTop="1" thickBot="1">
      <c r="A268" s="663" t="s">
        <v>595</v>
      </c>
      <c r="B268" s="663" t="s">
        <v>92</v>
      </c>
      <c r="C268" s="664" t="s">
        <v>2297</v>
      </c>
      <c r="D268" s="646">
        <v>83227.005491755874</v>
      </c>
    </row>
    <row r="269" spans="1:4" ht="16.5" thickTop="1" thickBot="1">
      <c r="A269" s="663" t="s">
        <v>596</v>
      </c>
      <c r="B269" s="663" t="s">
        <v>377</v>
      </c>
      <c r="C269" s="664" t="s">
        <v>597</v>
      </c>
      <c r="D269" s="646">
        <v>66982.935947149657</v>
      </c>
    </row>
    <row r="270" spans="1:4" ht="16.5" thickTop="1" thickBot="1">
      <c r="A270" s="663" t="s">
        <v>599</v>
      </c>
      <c r="B270" s="663" t="s">
        <v>144</v>
      </c>
      <c r="C270" s="664" t="s">
        <v>600</v>
      </c>
      <c r="D270" s="646">
        <v>189160.09096559638</v>
      </c>
    </row>
    <row r="271" spans="1:4" ht="16.5" thickTop="1" thickBot="1">
      <c r="A271" s="663" t="s">
        <v>601</v>
      </c>
      <c r="B271" s="663" t="s">
        <v>387</v>
      </c>
      <c r="C271" s="664" t="s">
        <v>1922</v>
      </c>
      <c r="D271" s="646">
        <v>64864.973864787149</v>
      </c>
    </row>
    <row r="272" spans="1:4" ht="16.5" thickTop="1" thickBot="1">
      <c r="A272" s="663" t="s">
        <v>598</v>
      </c>
      <c r="B272" s="663" t="s">
        <v>387</v>
      </c>
      <c r="C272" s="664" t="s">
        <v>2298</v>
      </c>
      <c r="D272" s="646">
        <v>62616.626729306226</v>
      </c>
    </row>
    <row r="273" spans="1:4" ht="16.5" thickTop="1" thickBot="1">
      <c r="A273" s="663" t="s">
        <v>602</v>
      </c>
      <c r="B273" s="663" t="s">
        <v>387</v>
      </c>
      <c r="C273" s="664" t="s">
        <v>2299</v>
      </c>
      <c r="D273" s="646">
        <v>65956.816179518573</v>
      </c>
    </row>
    <row r="274" spans="1:4" ht="16.5" thickTop="1" thickBot="1">
      <c r="A274" s="663" t="s">
        <v>603</v>
      </c>
      <c r="B274" s="663" t="s">
        <v>144</v>
      </c>
      <c r="C274" s="664" t="s">
        <v>2300</v>
      </c>
      <c r="D274" s="646">
        <v>80152.886353191658</v>
      </c>
    </row>
    <row r="275" spans="1:4" ht="16.5" thickTop="1" thickBot="1">
      <c r="A275" s="663" t="s">
        <v>604</v>
      </c>
      <c r="B275" s="663" t="s">
        <v>144</v>
      </c>
      <c r="C275" s="664" t="s">
        <v>2301</v>
      </c>
      <c r="D275" s="646">
        <v>64122.945107202679</v>
      </c>
    </row>
    <row r="276" spans="1:4" ht="16.5" thickTop="1" thickBot="1">
      <c r="A276" s="663" t="s">
        <v>605</v>
      </c>
      <c r="B276" s="663" t="s">
        <v>606</v>
      </c>
      <c r="C276" s="664" t="s">
        <v>2302</v>
      </c>
      <c r="D276" s="646">
        <v>122635.09276598455</v>
      </c>
    </row>
    <row r="277" spans="1:4" ht="16.5" thickTop="1" thickBot="1">
      <c r="A277" s="663" t="s">
        <v>607</v>
      </c>
      <c r="B277" s="663" t="s">
        <v>606</v>
      </c>
      <c r="C277" s="664" t="s">
        <v>1923</v>
      </c>
      <c r="D277" s="646">
        <v>88358.664370993574</v>
      </c>
    </row>
    <row r="278" spans="1:4" ht="16.5" thickTop="1" thickBot="1">
      <c r="A278" s="663" t="s">
        <v>608</v>
      </c>
      <c r="B278" s="663" t="s">
        <v>606</v>
      </c>
      <c r="C278" s="664" t="s">
        <v>609</v>
      </c>
      <c r="D278" s="646">
        <v>34637.058989873665</v>
      </c>
    </row>
    <row r="279" spans="1:4" ht="16.5" thickTop="1" thickBot="1">
      <c r="A279" s="663" t="s">
        <v>501</v>
      </c>
      <c r="B279" s="663" t="s">
        <v>141</v>
      </c>
      <c r="C279" s="664" t="s">
        <v>502</v>
      </c>
      <c r="D279" s="646">
        <v>55395.96976494947</v>
      </c>
    </row>
    <row r="280" spans="1:4" ht="16.5" thickTop="1" thickBot="1">
      <c r="A280" s="663" t="s">
        <v>503</v>
      </c>
      <c r="B280" s="663" t="s">
        <v>141</v>
      </c>
      <c r="C280" s="664" t="s">
        <v>504</v>
      </c>
      <c r="D280" s="646">
        <v>65725.727223585127</v>
      </c>
    </row>
    <row r="281" spans="1:4" ht="16.5" thickTop="1" thickBot="1">
      <c r="A281" s="663" t="s">
        <v>610</v>
      </c>
      <c r="B281" s="663" t="s">
        <v>92</v>
      </c>
      <c r="C281" s="664" t="s">
        <v>2303</v>
      </c>
      <c r="D281" s="646">
        <v>83293.788079938473</v>
      </c>
    </row>
    <row r="282" spans="1:4" ht="16.5" thickTop="1" thickBot="1">
      <c r="A282" s="663" t="s">
        <v>611</v>
      </c>
      <c r="B282" s="663" t="s">
        <v>377</v>
      </c>
      <c r="C282" s="664" t="s">
        <v>2304</v>
      </c>
      <c r="D282" s="646">
        <v>13494.32297721463</v>
      </c>
    </row>
    <row r="283" spans="1:4" ht="16.5" thickTop="1" thickBot="1">
      <c r="A283" s="663" t="s">
        <v>612</v>
      </c>
      <c r="B283" s="663" t="s">
        <v>144</v>
      </c>
      <c r="C283" s="664" t="s">
        <v>2305</v>
      </c>
      <c r="D283" s="646">
        <v>7706.4986680558022</v>
      </c>
    </row>
    <row r="284" spans="1:4" ht="16.5" thickTop="1" thickBot="1">
      <c r="A284" s="663" t="s">
        <v>613</v>
      </c>
      <c r="B284" s="663" t="s">
        <v>92</v>
      </c>
      <c r="C284" s="664" t="s">
        <v>614</v>
      </c>
      <c r="D284" s="646">
        <v>16031.001287071236</v>
      </c>
    </row>
    <row r="285" spans="1:4" ht="16.5" thickTop="1" thickBot="1">
      <c r="A285" s="663" t="s">
        <v>615</v>
      </c>
      <c r="B285" s="663" t="s">
        <v>92</v>
      </c>
      <c r="C285" s="664" t="s">
        <v>2306</v>
      </c>
      <c r="D285" s="646">
        <v>157101.26851470067</v>
      </c>
    </row>
    <row r="286" spans="1:4" ht="16.5" thickTop="1" thickBot="1">
      <c r="A286" s="663" t="s">
        <v>616</v>
      </c>
      <c r="B286" s="663" t="s">
        <v>92</v>
      </c>
      <c r="C286" s="664" t="s">
        <v>617</v>
      </c>
      <c r="D286" s="646">
        <v>140930.34180477067</v>
      </c>
    </row>
    <row r="287" spans="1:4" ht="16.5" thickTop="1" thickBot="1">
      <c r="A287" s="663" t="s">
        <v>620</v>
      </c>
      <c r="B287" s="663" t="s">
        <v>92</v>
      </c>
      <c r="C287" s="664" t="s">
        <v>621</v>
      </c>
      <c r="D287" s="646">
        <v>37101.437879223253</v>
      </c>
    </row>
    <row r="288" spans="1:4" ht="16.5" thickTop="1" thickBot="1">
      <c r="A288" s="663" t="s">
        <v>618</v>
      </c>
      <c r="B288" s="663" t="s">
        <v>92</v>
      </c>
      <c r="C288" s="664" t="s">
        <v>2307</v>
      </c>
      <c r="D288" s="646">
        <v>41895.097260024464</v>
      </c>
    </row>
    <row r="289" spans="1:4" ht="16.5" thickTop="1" thickBot="1">
      <c r="A289" s="663" t="s">
        <v>619</v>
      </c>
      <c r="B289" s="663" t="s">
        <v>92</v>
      </c>
      <c r="C289" s="664" t="s">
        <v>2308</v>
      </c>
      <c r="D289" s="646">
        <v>184354.92473969582</v>
      </c>
    </row>
    <row r="290" spans="1:4" ht="16.5" thickTop="1" thickBot="1">
      <c r="A290" s="663" t="s">
        <v>622</v>
      </c>
      <c r="B290" s="663" t="s">
        <v>454</v>
      </c>
      <c r="C290" s="664" t="s">
        <v>623</v>
      </c>
      <c r="D290" s="646">
        <v>2863.5134746919366</v>
      </c>
    </row>
    <row r="291" spans="1:4" ht="16.5" thickTop="1" thickBot="1">
      <c r="A291" s="663" t="s">
        <v>624</v>
      </c>
      <c r="B291" s="663" t="s">
        <v>422</v>
      </c>
      <c r="C291" s="664" t="s">
        <v>1924</v>
      </c>
      <c r="D291" s="646">
        <v>93460.642099927907</v>
      </c>
    </row>
    <row r="292" spans="1:4" ht="16.5" thickTop="1" thickBot="1">
      <c r="A292" s="663" t="s">
        <v>625</v>
      </c>
      <c r="B292" s="663" t="s">
        <v>377</v>
      </c>
      <c r="C292" s="664" t="s">
        <v>2309</v>
      </c>
      <c r="D292" s="646">
        <v>4020.7358250255375</v>
      </c>
    </row>
    <row r="293" spans="1:4" ht="16.5" thickTop="1" thickBot="1">
      <c r="A293" s="663" t="s">
        <v>626</v>
      </c>
      <c r="B293" s="663" t="s">
        <v>377</v>
      </c>
      <c r="C293" s="664" t="s">
        <v>1925</v>
      </c>
      <c r="D293" s="646">
        <v>10105.371637218152</v>
      </c>
    </row>
    <row r="294" spans="1:4" ht="16.5" thickTop="1" thickBot="1">
      <c r="A294" s="663" t="s">
        <v>627</v>
      </c>
      <c r="B294" s="663" t="s">
        <v>92</v>
      </c>
      <c r="C294" s="664" t="s">
        <v>628</v>
      </c>
      <c r="D294" s="646">
        <v>2944.7941265280629</v>
      </c>
    </row>
    <row r="295" spans="1:4" ht="16.5" thickTop="1" thickBot="1">
      <c r="A295" s="663" t="s">
        <v>633</v>
      </c>
      <c r="B295" s="663" t="s">
        <v>92</v>
      </c>
      <c r="C295" s="664" t="s">
        <v>1926</v>
      </c>
      <c r="D295" s="646">
        <v>70337.965972513717</v>
      </c>
    </row>
    <row r="296" spans="1:4" ht="16.5" thickTop="1" thickBot="1">
      <c r="A296" s="663" t="s">
        <v>629</v>
      </c>
      <c r="B296" s="663" t="s">
        <v>92</v>
      </c>
      <c r="C296" s="664" t="s">
        <v>630</v>
      </c>
      <c r="D296" s="646">
        <v>96184.947681345147</v>
      </c>
    </row>
    <row r="297" spans="1:4" ht="16.5" thickTop="1" thickBot="1">
      <c r="A297" s="663" t="s">
        <v>631</v>
      </c>
      <c r="B297" s="663" t="s">
        <v>92</v>
      </c>
      <c r="C297" s="664" t="s">
        <v>632</v>
      </c>
      <c r="D297" s="646">
        <v>71865.485172055443</v>
      </c>
    </row>
    <row r="298" spans="1:4" ht="16.5" thickTop="1" thickBot="1">
      <c r="A298" s="663" t="s">
        <v>646</v>
      </c>
      <c r="B298" s="663" t="s">
        <v>144</v>
      </c>
      <c r="C298" s="664" t="s">
        <v>647</v>
      </c>
      <c r="D298" s="646">
        <v>5515.3937510171027</v>
      </c>
    </row>
    <row r="299" spans="1:4" ht="16.5" thickTop="1" thickBot="1">
      <c r="A299" s="663" t="s">
        <v>634</v>
      </c>
      <c r="B299" s="663" t="s">
        <v>377</v>
      </c>
      <c r="C299" s="664" t="s">
        <v>635</v>
      </c>
      <c r="D299" s="646">
        <v>70439.729916411001</v>
      </c>
    </row>
    <row r="300" spans="1:4" ht="16.5" thickTop="1" thickBot="1">
      <c r="A300" s="663" t="s">
        <v>650</v>
      </c>
      <c r="B300" s="663" t="s">
        <v>377</v>
      </c>
      <c r="C300" s="664" t="s">
        <v>651</v>
      </c>
      <c r="D300" s="646">
        <v>28391.080306263899</v>
      </c>
    </row>
    <row r="301" spans="1:4" ht="31.5" thickTop="1" thickBot="1">
      <c r="A301" s="663" t="s">
        <v>652</v>
      </c>
      <c r="B301" s="663" t="s">
        <v>92</v>
      </c>
      <c r="C301" s="664" t="s">
        <v>2310</v>
      </c>
      <c r="D301" s="646">
        <v>309870.14912619034</v>
      </c>
    </row>
    <row r="302" spans="1:4" ht="31.5" thickTop="1" thickBot="1">
      <c r="A302" s="663" t="s">
        <v>653</v>
      </c>
      <c r="B302" s="663" t="s">
        <v>92</v>
      </c>
      <c r="C302" s="664" t="s">
        <v>2311</v>
      </c>
      <c r="D302" s="646">
        <v>260338.66951634508</v>
      </c>
    </row>
    <row r="303" spans="1:4" ht="31.5" thickTop="1" thickBot="1">
      <c r="A303" s="663" t="s">
        <v>654</v>
      </c>
      <c r="B303" s="663" t="s">
        <v>92</v>
      </c>
      <c r="C303" s="664" t="s">
        <v>2312</v>
      </c>
      <c r="D303" s="646">
        <v>252376.70094746375</v>
      </c>
    </row>
    <row r="304" spans="1:4" ht="31.5" thickTop="1" thickBot="1">
      <c r="A304" s="663" t="s">
        <v>655</v>
      </c>
      <c r="B304" s="663" t="s">
        <v>92</v>
      </c>
      <c r="C304" s="664" t="s">
        <v>2313</v>
      </c>
      <c r="D304" s="646">
        <v>318532.80485044786</v>
      </c>
    </row>
    <row r="305" spans="1:4" ht="31.5" thickTop="1" thickBot="1">
      <c r="A305" s="663" t="s">
        <v>656</v>
      </c>
      <c r="B305" s="663" t="s">
        <v>92</v>
      </c>
      <c r="C305" s="664" t="s">
        <v>2314</v>
      </c>
      <c r="D305" s="646">
        <v>224667.2270570953</v>
      </c>
    </row>
    <row r="306" spans="1:4" ht="31.5" thickTop="1" thickBot="1">
      <c r="A306" s="663" t="s">
        <v>657</v>
      </c>
      <c r="B306" s="663" t="s">
        <v>233</v>
      </c>
      <c r="C306" s="664" t="s">
        <v>2315</v>
      </c>
      <c r="D306" s="646">
        <v>342787.60485371947</v>
      </c>
    </row>
    <row r="307" spans="1:4" ht="16.5" thickTop="1" thickBot="1">
      <c r="A307" s="663" t="s">
        <v>658</v>
      </c>
      <c r="B307" s="663" t="s">
        <v>92</v>
      </c>
      <c r="C307" s="664" t="s">
        <v>659</v>
      </c>
      <c r="D307" s="646">
        <v>184309.34297315849</v>
      </c>
    </row>
    <row r="308" spans="1:4" ht="16.5" thickTop="1" thickBot="1">
      <c r="A308" s="663" t="s">
        <v>636</v>
      </c>
      <c r="B308" s="663" t="s">
        <v>377</v>
      </c>
      <c r="C308" s="664" t="s">
        <v>637</v>
      </c>
      <c r="D308" s="646">
        <v>28316.877430505454</v>
      </c>
    </row>
    <row r="309" spans="1:4" ht="16.5" thickTop="1" thickBot="1">
      <c r="A309" s="663" t="s">
        <v>642</v>
      </c>
      <c r="B309" s="663" t="s">
        <v>377</v>
      </c>
      <c r="C309" s="664" t="s">
        <v>643</v>
      </c>
      <c r="D309" s="646">
        <v>8264.612196553493</v>
      </c>
    </row>
    <row r="310" spans="1:4" ht="16.5" thickTop="1" thickBot="1">
      <c r="A310" s="663" t="s">
        <v>640</v>
      </c>
      <c r="B310" s="663" t="s">
        <v>377</v>
      </c>
      <c r="C310" s="664" t="s">
        <v>641</v>
      </c>
      <c r="D310" s="646">
        <v>18285.218323108762</v>
      </c>
    </row>
    <row r="311" spans="1:4" ht="16.5" thickTop="1" thickBot="1">
      <c r="A311" s="663" t="s">
        <v>638</v>
      </c>
      <c r="B311" s="663" t="s">
        <v>377</v>
      </c>
      <c r="C311" s="664" t="s">
        <v>639</v>
      </c>
      <c r="D311" s="646">
        <v>91663.302989232034</v>
      </c>
    </row>
    <row r="312" spans="1:4" ht="16.5" thickTop="1" thickBot="1">
      <c r="A312" s="663" t="s">
        <v>644</v>
      </c>
      <c r="B312" s="663" t="s">
        <v>377</v>
      </c>
      <c r="C312" s="664" t="s">
        <v>645</v>
      </c>
      <c r="D312" s="646">
        <v>19242.810549929814</v>
      </c>
    </row>
    <row r="313" spans="1:4" ht="16.5" thickTop="1" thickBot="1">
      <c r="A313" s="663" t="s">
        <v>660</v>
      </c>
      <c r="B313" s="663" t="s">
        <v>377</v>
      </c>
      <c r="C313" s="664" t="s">
        <v>661</v>
      </c>
      <c r="D313" s="646">
        <v>12679.151384953982</v>
      </c>
    </row>
    <row r="314" spans="1:4" ht="16.5" thickTop="1" thickBot="1">
      <c r="A314" s="663" t="s">
        <v>662</v>
      </c>
      <c r="B314" s="663" t="s">
        <v>377</v>
      </c>
      <c r="C314" s="664" t="s">
        <v>663</v>
      </c>
      <c r="D314" s="646">
        <v>10600.410822635216</v>
      </c>
    </row>
    <row r="315" spans="1:4" ht="16.5" thickTop="1" thickBot="1">
      <c r="A315" s="663" t="s">
        <v>667</v>
      </c>
      <c r="B315" s="663" t="s">
        <v>377</v>
      </c>
      <c r="C315" s="664" t="s">
        <v>2316</v>
      </c>
      <c r="D315" s="646">
        <v>17727.067018692873</v>
      </c>
    </row>
    <row r="316" spans="1:4" ht="16.5" thickTop="1" thickBot="1">
      <c r="A316" s="663" t="s">
        <v>664</v>
      </c>
      <c r="B316" s="663" t="s">
        <v>92</v>
      </c>
      <c r="C316" s="664" t="s">
        <v>2317</v>
      </c>
      <c r="D316" s="646">
        <v>24623.800118255644</v>
      </c>
    </row>
    <row r="317" spans="1:4" ht="16.5" thickTop="1" thickBot="1">
      <c r="A317" s="663" t="s">
        <v>665</v>
      </c>
      <c r="B317" s="663" t="s">
        <v>377</v>
      </c>
      <c r="C317" s="664" t="s">
        <v>666</v>
      </c>
      <c r="D317" s="646">
        <v>26389.722742950369</v>
      </c>
    </row>
    <row r="318" spans="1:4" ht="16.5" thickTop="1" thickBot="1">
      <c r="A318" s="663" t="s">
        <v>668</v>
      </c>
      <c r="B318" s="663" t="s">
        <v>606</v>
      </c>
      <c r="C318" s="664" t="s">
        <v>2318</v>
      </c>
      <c r="D318" s="646">
        <v>52702.062486895498</v>
      </c>
    </row>
    <row r="319" spans="1:4" ht="16.5" thickTop="1" thickBot="1">
      <c r="A319" s="663" t="s">
        <v>669</v>
      </c>
      <c r="B319" s="663" t="s">
        <v>92</v>
      </c>
      <c r="C319" s="664" t="s">
        <v>2319</v>
      </c>
      <c r="D319" s="646">
        <v>22613.856407927706</v>
      </c>
    </row>
    <row r="320" spans="1:4" ht="16.5" thickTop="1" thickBot="1">
      <c r="A320" s="663" t="s">
        <v>673</v>
      </c>
      <c r="B320" s="663" t="s">
        <v>92</v>
      </c>
      <c r="C320" s="664" t="s">
        <v>2320</v>
      </c>
      <c r="D320" s="646">
        <v>128246.95025548762</v>
      </c>
    </row>
    <row r="321" spans="1:4" ht="16.5" thickTop="1" thickBot="1">
      <c r="A321" s="663" t="s">
        <v>674</v>
      </c>
      <c r="B321" s="663" t="s">
        <v>92</v>
      </c>
      <c r="C321" s="664" t="s">
        <v>2321</v>
      </c>
      <c r="D321" s="646">
        <v>224430.8378957505</v>
      </c>
    </row>
    <row r="322" spans="1:4" ht="16.5" thickTop="1" thickBot="1">
      <c r="A322" s="663" t="s">
        <v>672</v>
      </c>
      <c r="B322" s="663" t="s">
        <v>92</v>
      </c>
      <c r="C322" s="664" t="s">
        <v>2322</v>
      </c>
      <c r="D322" s="646">
        <v>176338.89407561909</v>
      </c>
    </row>
    <row r="323" spans="1:4" ht="31.5" thickTop="1" thickBot="1">
      <c r="A323" s="663" t="s">
        <v>671</v>
      </c>
      <c r="B323" s="663" t="s">
        <v>92</v>
      </c>
      <c r="C323" s="664" t="s">
        <v>2323</v>
      </c>
      <c r="D323" s="646">
        <v>197222.76343729271</v>
      </c>
    </row>
    <row r="324" spans="1:4" ht="16.5" thickTop="1" thickBot="1">
      <c r="A324" s="663" t="s">
        <v>675</v>
      </c>
      <c r="B324" s="663" t="s">
        <v>92</v>
      </c>
      <c r="C324" s="664" t="s">
        <v>676</v>
      </c>
      <c r="D324" s="646">
        <v>320615.7855770957</v>
      </c>
    </row>
    <row r="325" spans="1:4" ht="16.5" thickTop="1" thickBot="1">
      <c r="A325" s="663" t="s">
        <v>678</v>
      </c>
      <c r="B325" s="663" t="s">
        <v>92</v>
      </c>
      <c r="C325" s="664" t="s">
        <v>679</v>
      </c>
      <c r="D325" s="646">
        <v>15714.049003474445</v>
      </c>
    </row>
    <row r="326" spans="1:4" ht="16.5" thickTop="1" thickBot="1">
      <c r="A326" s="663" t="s">
        <v>670</v>
      </c>
      <c r="B326" s="663" t="s">
        <v>92</v>
      </c>
      <c r="C326" s="664" t="s">
        <v>2324</v>
      </c>
      <c r="D326" s="646">
        <v>28502.384619901568</v>
      </c>
    </row>
    <row r="327" spans="1:4" ht="16.5" thickTop="1" thickBot="1">
      <c r="A327" s="663" t="s">
        <v>677</v>
      </c>
      <c r="B327" s="663" t="s">
        <v>92</v>
      </c>
      <c r="C327" s="664" t="s">
        <v>2325</v>
      </c>
      <c r="D327" s="646">
        <v>17480.077446525469</v>
      </c>
    </row>
    <row r="328" spans="1:4" ht="16.5" thickTop="1" thickBot="1">
      <c r="A328" s="663" t="s">
        <v>680</v>
      </c>
      <c r="B328" s="663" t="s">
        <v>92</v>
      </c>
      <c r="C328" s="664" t="s">
        <v>2326</v>
      </c>
      <c r="D328" s="646">
        <v>100993.29403049249</v>
      </c>
    </row>
    <row r="329" spans="1:4" ht="16.5" thickTop="1" thickBot="1">
      <c r="A329" s="663" t="s">
        <v>681</v>
      </c>
      <c r="B329" s="663" t="s">
        <v>92</v>
      </c>
      <c r="C329" s="664" t="s">
        <v>682</v>
      </c>
      <c r="D329" s="646">
        <v>8674.316176162396</v>
      </c>
    </row>
    <row r="330" spans="1:4" ht="16.5" thickTop="1" thickBot="1">
      <c r="A330" s="663" t="s">
        <v>683</v>
      </c>
      <c r="B330" s="663" t="s">
        <v>92</v>
      </c>
      <c r="C330" s="664" t="s">
        <v>2327</v>
      </c>
      <c r="D330" s="646">
        <v>39087.954867385095</v>
      </c>
    </row>
    <row r="331" spans="1:4" ht="16.5" thickTop="1" thickBot="1">
      <c r="A331" s="663" t="s">
        <v>684</v>
      </c>
      <c r="B331" s="663" t="s">
        <v>92</v>
      </c>
      <c r="C331" s="664" t="s">
        <v>2328</v>
      </c>
      <c r="D331" s="646">
        <v>2210.1856565194425</v>
      </c>
    </row>
    <row r="332" spans="1:4" ht="16.5" thickTop="1" thickBot="1">
      <c r="A332" s="663" t="s">
        <v>686</v>
      </c>
      <c r="B332" s="663" t="s">
        <v>387</v>
      </c>
      <c r="C332" s="664" t="s">
        <v>687</v>
      </c>
      <c r="D332" s="646">
        <v>40488.269137055206</v>
      </c>
    </row>
    <row r="333" spans="1:4" ht="16.5" thickTop="1" thickBot="1">
      <c r="A333" s="663" t="s">
        <v>685</v>
      </c>
      <c r="B333" s="663" t="s">
        <v>387</v>
      </c>
      <c r="C333" s="664" t="s">
        <v>2329</v>
      </c>
      <c r="D333" s="646">
        <v>28502.384619901568</v>
      </c>
    </row>
    <row r="334" spans="1:4" ht="16.5" thickTop="1" thickBot="1">
      <c r="A334" s="663" t="s">
        <v>690</v>
      </c>
      <c r="B334" s="663" t="s">
        <v>92</v>
      </c>
      <c r="C334" s="664" t="s">
        <v>1929</v>
      </c>
      <c r="D334" s="646">
        <v>1384.4136534361594</v>
      </c>
    </row>
    <row r="335" spans="1:4" ht="16.5" thickTop="1" thickBot="1">
      <c r="A335" s="663" t="s">
        <v>688</v>
      </c>
      <c r="B335" s="663" t="s">
        <v>92</v>
      </c>
      <c r="C335" s="664" t="s">
        <v>689</v>
      </c>
      <c r="D335" s="646">
        <v>4919.650662785004</v>
      </c>
    </row>
    <row r="336" spans="1:4" ht="16.5" thickTop="1" thickBot="1">
      <c r="A336" s="663" t="s">
        <v>691</v>
      </c>
      <c r="B336" s="663" t="s">
        <v>377</v>
      </c>
      <c r="C336" s="664" t="s">
        <v>692</v>
      </c>
      <c r="D336" s="646">
        <v>5454.9714093280818</v>
      </c>
    </row>
    <row r="337" spans="1:4" ht="16.5" thickTop="1" thickBot="1">
      <c r="A337" s="663" t="s">
        <v>696</v>
      </c>
      <c r="B337" s="663" t="s">
        <v>92</v>
      </c>
      <c r="C337" s="664" t="s">
        <v>697</v>
      </c>
      <c r="D337" s="646">
        <v>468099.30135241942</v>
      </c>
    </row>
    <row r="338" spans="1:4" ht="16.5" thickTop="1" thickBot="1">
      <c r="A338" s="663" t="s">
        <v>694</v>
      </c>
      <c r="B338" s="663" t="s">
        <v>92</v>
      </c>
      <c r="C338" s="664" t="s">
        <v>695</v>
      </c>
      <c r="D338" s="646">
        <v>88168.91701726841</v>
      </c>
    </row>
    <row r="339" spans="1:4" ht="16.5" thickTop="1" thickBot="1">
      <c r="A339" s="663" t="s">
        <v>693</v>
      </c>
      <c r="B339" s="663" t="s">
        <v>144</v>
      </c>
      <c r="C339" s="664" t="s">
        <v>2330</v>
      </c>
      <c r="D339" s="646">
        <v>111728.33007057518</v>
      </c>
    </row>
    <row r="340" spans="1:4" ht="31.5" thickTop="1" thickBot="1">
      <c r="A340" s="663" t="s">
        <v>648</v>
      </c>
      <c r="B340" s="663" t="s">
        <v>92</v>
      </c>
      <c r="C340" s="664" t="s">
        <v>1927</v>
      </c>
      <c r="D340" s="646">
        <v>2077970.9724930427</v>
      </c>
    </row>
    <row r="341" spans="1:4" ht="31.5" thickTop="1" thickBot="1">
      <c r="A341" s="663" t="s">
        <v>698</v>
      </c>
      <c r="B341" s="663" t="s">
        <v>92</v>
      </c>
      <c r="C341" s="664" t="s">
        <v>699</v>
      </c>
      <c r="D341" s="646">
        <v>2066350.8021492697</v>
      </c>
    </row>
    <row r="342" spans="1:4" ht="31.5" thickTop="1" thickBot="1">
      <c r="A342" s="663" t="s">
        <v>649</v>
      </c>
      <c r="B342" s="663" t="s">
        <v>92</v>
      </c>
      <c r="C342" s="664" t="s">
        <v>1928</v>
      </c>
      <c r="D342" s="646">
        <v>1300562.2837469501</v>
      </c>
    </row>
    <row r="343" spans="1:4" ht="31.5" thickTop="1" thickBot="1">
      <c r="A343" s="663" t="s">
        <v>700</v>
      </c>
      <c r="B343" s="663" t="s">
        <v>92</v>
      </c>
      <c r="C343" s="664" t="s">
        <v>701</v>
      </c>
      <c r="D343" s="646">
        <v>1262096.5729948538</v>
      </c>
    </row>
    <row r="344" spans="1:4" ht="16.5" thickTop="1" thickBot="1">
      <c r="A344" s="663" t="s">
        <v>737</v>
      </c>
      <c r="B344" s="663" t="s">
        <v>387</v>
      </c>
      <c r="C344" s="664" t="s">
        <v>2331</v>
      </c>
      <c r="D344" s="646">
        <v>89783.359585555751</v>
      </c>
    </row>
    <row r="345" spans="1:4" ht="16.5" thickTop="1" thickBot="1">
      <c r="A345" s="663" t="s">
        <v>702</v>
      </c>
      <c r="B345" s="663" t="s">
        <v>377</v>
      </c>
      <c r="C345" s="664" t="s">
        <v>2332</v>
      </c>
      <c r="D345" s="646">
        <v>104199.91830433965</v>
      </c>
    </row>
    <row r="346" spans="1:4" ht="16.5" thickTop="1" thickBot="1">
      <c r="A346" s="663" t="s">
        <v>703</v>
      </c>
      <c r="B346" s="663" t="s">
        <v>144</v>
      </c>
      <c r="C346" s="664" t="s">
        <v>2333</v>
      </c>
      <c r="D346" s="646">
        <v>64221.528927853193</v>
      </c>
    </row>
    <row r="347" spans="1:4" ht="16.5" thickTop="1" thickBot="1">
      <c r="A347" s="663" t="s">
        <v>708</v>
      </c>
      <c r="B347" s="663" t="s">
        <v>92</v>
      </c>
      <c r="C347" s="664" t="s">
        <v>2334</v>
      </c>
      <c r="D347" s="646">
        <v>128246.95025548762</v>
      </c>
    </row>
    <row r="348" spans="1:4" ht="16.5" thickTop="1" thickBot="1">
      <c r="A348" s="663" t="s">
        <v>713</v>
      </c>
      <c r="B348" s="663" t="s">
        <v>144</v>
      </c>
      <c r="C348" s="664" t="s">
        <v>1931</v>
      </c>
      <c r="D348" s="646">
        <v>18233.766656014832</v>
      </c>
    </row>
    <row r="349" spans="1:4" ht="16.5" thickTop="1" thickBot="1">
      <c r="A349" s="663" t="s">
        <v>704</v>
      </c>
      <c r="B349" s="663" t="s">
        <v>144</v>
      </c>
      <c r="C349" s="664" t="s">
        <v>2335</v>
      </c>
      <c r="D349" s="646">
        <v>73321.981619085534</v>
      </c>
    </row>
    <row r="350" spans="1:4" ht="16.5" thickTop="1" thickBot="1">
      <c r="A350" s="663" t="s">
        <v>705</v>
      </c>
      <c r="B350" s="663" t="s">
        <v>144</v>
      </c>
      <c r="C350" s="664" t="s">
        <v>2336</v>
      </c>
      <c r="D350" s="646">
        <v>33344.652283681331</v>
      </c>
    </row>
    <row r="351" spans="1:4" ht="16.5" thickTop="1" thickBot="1">
      <c r="A351" s="663" t="s">
        <v>736</v>
      </c>
      <c r="B351" s="663" t="s">
        <v>144</v>
      </c>
      <c r="C351" s="664" t="s">
        <v>1933</v>
      </c>
      <c r="D351" s="646">
        <v>188380.96077013269</v>
      </c>
    </row>
    <row r="352" spans="1:4" ht="16.5" thickTop="1" thickBot="1">
      <c r="A352" s="663" t="s">
        <v>709</v>
      </c>
      <c r="B352" s="663" t="s">
        <v>144</v>
      </c>
      <c r="C352" s="664" t="s">
        <v>710</v>
      </c>
      <c r="D352" s="646">
        <v>260776.08486853031</v>
      </c>
    </row>
    <row r="353" spans="1:4" ht="16.5" thickTop="1" thickBot="1">
      <c r="A353" s="663" t="s">
        <v>711</v>
      </c>
      <c r="B353" s="663" t="s">
        <v>144</v>
      </c>
      <c r="C353" s="664" t="s">
        <v>712</v>
      </c>
      <c r="D353" s="646">
        <v>703029.97337291995</v>
      </c>
    </row>
    <row r="354" spans="1:4" ht="16.5" thickTop="1" thickBot="1">
      <c r="A354" s="663" t="s">
        <v>707</v>
      </c>
      <c r="B354" s="663" t="s">
        <v>144</v>
      </c>
      <c r="C354" s="664" t="s">
        <v>2337</v>
      </c>
      <c r="D354" s="646">
        <v>7638.6560387909367</v>
      </c>
    </row>
    <row r="355" spans="1:4" ht="16.5" thickTop="1" thickBot="1">
      <c r="A355" s="663" t="s">
        <v>706</v>
      </c>
      <c r="B355" s="663" t="s">
        <v>144</v>
      </c>
      <c r="C355" s="664" t="s">
        <v>1930</v>
      </c>
      <c r="D355" s="646">
        <v>5329.8865616209869</v>
      </c>
    </row>
    <row r="356" spans="1:4" ht="16.5" thickTop="1" thickBot="1">
      <c r="A356" s="663" t="s">
        <v>716</v>
      </c>
      <c r="B356" s="663" t="s">
        <v>144</v>
      </c>
      <c r="C356" s="664" t="s">
        <v>717</v>
      </c>
      <c r="D356" s="646">
        <v>70064.475373289737</v>
      </c>
    </row>
    <row r="357" spans="1:4" ht="16.5" thickTop="1" thickBot="1">
      <c r="A357" s="663" t="s">
        <v>714</v>
      </c>
      <c r="B357" s="663" t="s">
        <v>144</v>
      </c>
      <c r="C357" s="664" t="s">
        <v>2338</v>
      </c>
      <c r="D357" s="646">
        <v>472908.70774264907</v>
      </c>
    </row>
    <row r="358" spans="1:4" ht="16.5" thickTop="1" thickBot="1">
      <c r="A358" s="663" t="s">
        <v>715</v>
      </c>
      <c r="B358" s="663" t="s">
        <v>144</v>
      </c>
      <c r="C358" s="664" t="s">
        <v>2339</v>
      </c>
      <c r="D358" s="646">
        <v>480924.73840672581</v>
      </c>
    </row>
    <row r="359" spans="1:4" ht="16.5" thickTop="1" thickBot="1">
      <c r="A359" s="663" t="s">
        <v>718</v>
      </c>
      <c r="B359" s="663" t="s">
        <v>144</v>
      </c>
      <c r="C359" s="664" t="s">
        <v>719</v>
      </c>
      <c r="D359" s="646">
        <v>161767.56935882469</v>
      </c>
    </row>
    <row r="360" spans="1:4" ht="16.5" thickTop="1" thickBot="1">
      <c r="A360" s="663" t="s">
        <v>720</v>
      </c>
      <c r="B360" s="663" t="s">
        <v>144</v>
      </c>
      <c r="C360" s="664" t="s">
        <v>721</v>
      </c>
      <c r="D360" s="646">
        <v>145363.4336107967</v>
      </c>
    </row>
    <row r="361" spans="1:4" ht="16.5" thickTop="1" thickBot="1">
      <c r="A361" s="663" t="s">
        <v>722</v>
      </c>
      <c r="B361" s="663" t="s">
        <v>144</v>
      </c>
      <c r="C361" s="664" t="s">
        <v>723</v>
      </c>
      <c r="D361" s="646">
        <v>163890.83164659856</v>
      </c>
    </row>
    <row r="362" spans="1:4" ht="16.5" thickTop="1" thickBot="1">
      <c r="A362" s="663" t="s">
        <v>724</v>
      </c>
      <c r="B362" s="663" t="s">
        <v>144</v>
      </c>
      <c r="C362" s="664" t="s">
        <v>725</v>
      </c>
      <c r="D362" s="646">
        <v>320615.7855770957</v>
      </c>
    </row>
    <row r="363" spans="1:4" ht="16.5" thickTop="1" thickBot="1">
      <c r="A363" s="663" t="s">
        <v>726</v>
      </c>
      <c r="B363" s="663" t="s">
        <v>144</v>
      </c>
      <c r="C363" s="664" t="s">
        <v>2340</v>
      </c>
      <c r="D363" s="646">
        <v>226634.6633057764</v>
      </c>
    </row>
    <row r="364" spans="1:4" ht="16.5" thickTop="1" thickBot="1">
      <c r="A364" s="663" t="s">
        <v>738</v>
      </c>
      <c r="B364" s="663" t="s">
        <v>144</v>
      </c>
      <c r="C364" s="664" t="s">
        <v>2341</v>
      </c>
      <c r="D364" s="646">
        <v>192391.09618433559</v>
      </c>
    </row>
    <row r="365" spans="1:4" ht="16.5" thickTop="1" thickBot="1">
      <c r="A365" s="663" t="s">
        <v>727</v>
      </c>
      <c r="B365" s="663" t="s">
        <v>144</v>
      </c>
      <c r="C365" s="664" t="s">
        <v>728</v>
      </c>
      <c r="D365" s="646">
        <v>115038.83837048415</v>
      </c>
    </row>
    <row r="366" spans="1:4" ht="16.5" thickTop="1" thickBot="1">
      <c r="A366" s="663" t="s">
        <v>729</v>
      </c>
      <c r="B366" s="663" t="s">
        <v>144</v>
      </c>
      <c r="C366" s="664" t="s">
        <v>1932</v>
      </c>
      <c r="D366" s="646">
        <v>118459.59094294855</v>
      </c>
    </row>
    <row r="367" spans="1:4" ht="16.5" thickTop="1" thickBot="1">
      <c r="A367" s="663" t="s">
        <v>730</v>
      </c>
      <c r="B367" s="663" t="s">
        <v>92</v>
      </c>
      <c r="C367" s="664" t="s">
        <v>2342</v>
      </c>
      <c r="D367" s="646">
        <v>54155.378810678791</v>
      </c>
    </row>
    <row r="368" spans="1:4" ht="16.5" thickTop="1" thickBot="1">
      <c r="A368" s="663" t="s">
        <v>732</v>
      </c>
      <c r="B368" s="663" t="s">
        <v>92</v>
      </c>
      <c r="C368" s="664" t="s">
        <v>733</v>
      </c>
      <c r="D368" s="646">
        <v>2394.6328048332953</v>
      </c>
    </row>
    <row r="369" spans="1:4" ht="16.5" thickTop="1" thickBot="1">
      <c r="A369" s="663" t="s">
        <v>731</v>
      </c>
      <c r="B369" s="663" t="s">
        <v>92</v>
      </c>
      <c r="C369" s="664" t="s">
        <v>2343</v>
      </c>
      <c r="D369" s="646">
        <v>1602.7821163824447</v>
      </c>
    </row>
    <row r="370" spans="1:4" ht="16.5" thickTop="1" thickBot="1">
      <c r="A370" s="663" t="s">
        <v>734</v>
      </c>
      <c r="B370" s="663" t="s">
        <v>92</v>
      </c>
      <c r="C370" s="664" t="s">
        <v>735</v>
      </c>
      <c r="D370" s="646">
        <v>54453.250354794844</v>
      </c>
    </row>
    <row r="371" spans="1:4" ht="16.5" thickTop="1" thickBot="1">
      <c r="A371" s="663" t="s">
        <v>741</v>
      </c>
      <c r="B371" s="663" t="s">
        <v>92</v>
      </c>
      <c r="C371" s="664" t="s">
        <v>1934</v>
      </c>
      <c r="D371" s="646">
        <v>48147.065956409147</v>
      </c>
    </row>
    <row r="372" spans="1:4" ht="16.5" thickTop="1" thickBot="1">
      <c r="A372" s="663" t="s">
        <v>739</v>
      </c>
      <c r="B372" s="663" t="s">
        <v>377</v>
      </c>
      <c r="C372" s="664" t="s">
        <v>740</v>
      </c>
      <c r="D372" s="646">
        <v>3189.9540108068177</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7.140625" style="183"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1524.1599608973943</v>
      </c>
    </row>
    <row r="7" spans="1:5" ht="30" customHeight="1" thickTop="1" thickBot="1">
      <c r="A7" s="200" t="s">
        <v>1352</v>
      </c>
      <c r="B7" s="100" t="s">
        <v>339</v>
      </c>
      <c r="C7" s="102" t="s">
        <v>2025</v>
      </c>
      <c r="D7" s="649">
        <v>977.85154962040906</v>
      </c>
      <c r="E7" s="103"/>
    </row>
    <row r="8" spans="1:5" ht="30" customHeight="1" thickTop="1" thickBot="1">
      <c r="A8" s="200" t="s">
        <v>1364</v>
      </c>
      <c r="B8" s="100" t="s">
        <v>339</v>
      </c>
      <c r="C8" s="102" t="s">
        <v>2027</v>
      </c>
      <c r="D8" s="649">
        <v>977.85154962040906</v>
      </c>
    </row>
    <row r="9" spans="1:5" ht="30" customHeight="1" thickTop="1" thickBot="1">
      <c r="A9" s="200" t="s">
        <v>1225</v>
      </c>
      <c r="B9" s="100" t="s">
        <v>1223</v>
      </c>
      <c r="C9" s="102" t="s">
        <v>1226</v>
      </c>
      <c r="D9" s="649">
        <v>977.85154962040906</v>
      </c>
    </row>
    <row r="10" spans="1:5" ht="30" customHeight="1" thickTop="1" thickBot="1">
      <c r="A10" s="200" t="s">
        <v>1388</v>
      </c>
      <c r="B10" s="100" t="s">
        <v>339</v>
      </c>
      <c r="C10" s="102" t="s">
        <v>1389</v>
      </c>
      <c r="D10" s="649">
        <v>1524.1599608973943</v>
      </c>
    </row>
    <row r="11" spans="1:5" ht="30" customHeight="1" thickTop="1" thickBot="1">
      <c r="A11" s="200" t="s">
        <v>1329</v>
      </c>
      <c r="B11" s="100" t="s">
        <v>339</v>
      </c>
      <c r="C11" s="102" t="s">
        <v>1330</v>
      </c>
      <c r="D11" s="649">
        <v>977.85154962040906</v>
      </c>
    </row>
    <row r="12" spans="1:5" ht="30" customHeight="1" thickTop="1" thickBot="1">
      <c r="A12" s="200" t="s">
        <v>1331</v>
      </c>
      <c r="B12" s="100" t="s">
        <v>339</v>
      </c>
      <c r="C12" s="102" t="s">
        <v>1332</v>
      </c>
      <c r="D12" s="649">
        <v>977.85154962040906</v>
      </c>
    </row>
    <row r="13" spans="1:5" ht="30" customHeight="1" thickTop="1" thickBot="1">
      <c r="A13" s="200" t="s">
        <v>1333</v>
      </c>
      <c r="B13" s="100" t="s">
        <v>339</v>
      </c>
      <c r="C13" s="102" t="s">
        <v>1334</v>
      </c>
      <c r="D13" s="649">
        <v>977.85154962040906</v>
      </c>
    </row>
    <row r="14" spans="1:5" ht="30" customHeight="1" thickTop="1" thickBot="1">
      <c r="A14" s="200" t="s">
        <v>1335</v>
      </c>
      <c r="B14" s="100" t="s">
        <v>339</v>
      </c>
      <c r="C14" s="102" t="s">
        <v>1336</v>
      </c>
      <c r="D14" s="649">
        <v>977.85154962040906</v>
      </c>
    </row>
    <row r="15" spans="1:5" ht="30" customHeight="1" thickTop="1" thickBot="1">
      <c r="A15" s="200" t="s">
        <v>1317</v>
      </c>
      <c r="B15" s="100" t="s">
        <v>339</v>
      </c>
      <c r="C15" s="102" t="s">
        <v>1860</v>
      </c>
      <c r="D15" s="649">
        <v>977.85154962040906</v>
      </c>
    </row>
    <row r="16" spans="1:5" ht="30" customHeight="1" thickTop="1" thickBot="1">
      <c r="A16" s="200" t="s">
        <v>1227</v>
      </c>
      <c r="B16" s="100" t="s">
        <v>339</v>
      </c>
      <c r="C16" s="102" t="s">
        <v>1228</v>
      </c>
      <c r="D16" s="649">
        <v>977.85154962040906</v>
      </c>
    </row>
    <row r="17" spans="1:4" ht="30" customHeight="1" thickTop="1" thickBot="1">
      <c r="A17" s="200" t="s">
        <v>1229</v>
      </c>
      <c r="B17" s="100" t="s">
        <v>339</v>
      </c>
      <c r="C17" s="102" t="s">
        <v>1230</v>
      </c>
      <c r="D17" s="649">
        <v>1524.1599608973943</v>
      </c>
    </row>
    <row r="18" spans="1:4" ht="30" customHeight="1" thickTop="1" thickBot="1">
      <c r="A18" s="200" t="s">
        <v>1231</v>
      </c>
      <c r="B18" s="100" t="s">
        <v>339</v>
      </c>
      <c r="C18" s="102" t="s">
        <v>1232</v>
      </c>
      <c r="D18" s="649">
        <v>1524.1599608973943</v>
      </c>
    </row>
    <row r="19" spans="1:4" ht="30" customHeight="1" thickTop="1" thickBot="1">
      <c r="A19" s="200" t="s">
        <v>1235</v>
      </c>
      <c r="B19" s="100" t="s">
        <v>339</v>
      </c>
      <c r="C19" s="102" t="s">
        <v>1236</v>
      </c>
      <c r="D19" s="649">
        <v>977.85154962040906</v>
      </c>
    </row>
    <row r="20" spans="1:4" ht="30" customHeight="1" thickTop="1" thickBot="1">
      <c r="A20" s="200" t="s">
        <v>1407</v>
      </c>
      <c r="B20" s="100" t="s">
        <v>339</v>
      </c>
      <c r="C20" s="102" t="s">
        <v>1869</v>
      </c>
      <c r="D20" s="649">
        <v>977.85154962040906</v>
      </c>
    </row>
    <row r="21" spans="1:4" ht="30" customHeight="1" thickTop="1" thickBot="1">
      <c r="A21" s="200" t="s">
        <v>1239</v>
      </c>
      <c r="B21" s="100" t="s">
        <v>339</v>
      </c>
      <c r="C21" s="102" t="s">
        <v>1240</v>
      </c>
      <c r="D21" s="649">
        <v>977.85154962040906</v>
      </c>
    </row>
    <row r="22" spans="1:4" ht="30" customHeight="1" thickTop="1" thickBot="1">
      <c r="A22" s="200" t="s">
        <v>1390</v>
      </c>
      <c r="B22" s="100" t="s">
        <v>339</v>
      </c>
      <c r="C22" s="102" t="s">
        <v>1391</v>
      </c>
      <c r="D22" s="649">
        <v>977.85154962040906</v>
      </c>
    </row>
    <row r="23" spans="1:4" ht="30" customHeight="1" thickTop="1" thickBot="1">
      <c r="A23" s="200" t="s">
        <v>1247</v>
      </c>
      <c r="B23" s="100" t="s">
        <v>339</v>
      </c>
      <c r="C23" s="102" t="s">
        <v>1248</v>
      </c>
      <c r="D23" s="649">
        <v>1524.1599608973943</v>
      </c>
    </row>
    <row r="24" spans="1:4" ht="30" customHeight="1" thickTop="1" thickBot="1">
      <c r="A24" s="200" t="s">
        <v>1269</v>
      </c>
      <c r="B24" s="100" t="s">
        <v>339</v>
      </c>
      <c r="C24" s="102" t="s">
        <v>1270</v>
      </c>
      <c r="D24" s="649">
        <v>977.85154962040906</v>
      </c>
    </row>
    <row r="25" spans="1:4" ht="30" customHeight="1" thickTop="1" thickBot="1">
      <c r="A25" s="200" t="s">
        <v>1241</v>
      </c>
      <c r="B25" s="100" t="s">
        <v>339</v>
      </c>
      <c r="C25" s="102" t="s">
        <v>1242</v>
      </c>
      <c r="D25" s="649">
        <v>1524.1599608973943</v>
      </c>
    </row>
    <row r="26" spans="1:4" ht="30" customHeight="1" thickTop="1" thickBot="1">
      <c r="A26" s="200" t="s">
        <v>1246</v>
      </c>
      <c r="B26" s="100" t="s">
        <v>339</v>
      </c>
      <c r="C26" s="102" t="s">
        <v>1242</v>
      </c>
      <c r="D26" s="649">
        <v>1524.1599608973943</v>
      </c>
    </row>
    <row r="27" spans="1:4" ht="30" customHeight="1" thickTop="1" thickBot="1">
      <c r="A27" s="200" t="s">
        <v>1303</v>
      </c>
      <c r="B27" s="100" t="s">
        <v>339</v>
      </c>
      <c r="C27" s="102" t="s">
        <v>1304</v>
      </c>
      <c r="D27" s="649">
        <v>977.85154962040906</v>
      </c>
    </row>
    <row r="28" spans="1:4" ht="30" customHeight="1" thickTop="1" thickBot="1">
      <c r="A28" s="200" t="s">
        <v>1249</v>
      </c>
      <c r="B28" s="100" t="s">
        <v>339</v>
      </c>
      <c r="C28" s="102" t="s">
        <v>1250</v>
      </c>
      <c r="D28" s="649">
        <v>1524.1599608973943</v>
      </c>
    </row>
    <row r="29" spans="1:4" ht="30" customHeight="1" thickTop="1" thickBot="1">
      <c r="A29" s="200" t="s">
        <v>1254</v>
      </c>
      <c r="B29" s="100" t="s">
        <v>339</v>
      </c>
      <c r="C29" s="102" t="s">
        <v>1255</v>
      </c>
      <c r="D29" s="649">
        <v>1524.1599608973943</v>
      </c>
    </row>
    <row r="30" spans="1:4" ht="30" customHeight="1" thickTop="1" thickBot="1">
      <c r="A30" s="200" t="s">
        <v>1252</v>
      </c>
      <c r="B30" s="100" t="s">
        <v>339</v>
      </c>
      <c r="C30" s="102" t="s">
        <v>1253</v>
      </c>
      <c r="D30" s="649">
        <v>977.85154962040906</v>
      </c>
    </row>
    <row r="31" spans="1:4" ht="30" customHeight="1" thickTop="1" thickBot="1">
      <c r="A31" s="200" t="s">
        <v>1267</v>
      </c>
      <c r="B31" s="100" t="s">
        <v>339</v>
      </c>
      <c r="C31" s="102" t="s">
        <v>1268</v>
      </c>
      <c r="D31" s="649">
        <v>1524.1599608973943</v>
      </c>
    </row>
    <row r="32" spans="1:4" ht="30" customHeight="1" thickTop="1" thickBot="1">
      <c r="A32" s="200" t="s">
        <v>1256</v>
      </c>
      <c r="B32" s="100" t="s">
        <v>339</v>
      </c>
      <c r="C32" s="102" t="s">
        <v>1257</v>
      </c>
      <c r="D32" s="649">
        <v>1524.1599608973943</v>
      </c>
    </row>
    <row r="33" spans="1:4" ht="30" customHeight="1" thickTop="1" thickBot="1">
      <c r="A33" s="200" t="s">
        <v>1272</v>
      </c>
      <c r="B33" s="100" t="s">
        <v>339</v>
      </c>
      <c r="C33" s="102" t="s">
        <v>1257</v>
      </c>
      <c r="D33" s="649">
        <v>1524.1599608973943</v>
      </c>
    </row>
    <row r="34" spans="1:4" ht="30" customHeight="1" thickTop="1" thickBot="1">
      <c r="A34" s="200" t="s">
        <v>1273</v>
      </c>
      <c r="B34" s="100" t="s">
        <v>339</v>
      </c>
      <c r="C34" s="102" t="s">
        <v>1274</v>
      </c>
      <c r="D34" s="649">
        <v>1524.1599608973943</v>
      </c>
    </row>
    <row r="35" spans="1:4" ht="30" customHeight="1" thickTop="1" thickBot="1">
      <c r="A35" s="200" t="s">
        <v>1323</v>
      </c>
      <c r="B35" s="100" t="s">
        <v>339</v>
      </c>
      <c r="C35" s="102" t="s">
        <v>1864</v>
      </c>
      <c r="D35" s="649">
        <v>977.85154962040906</v>
      </c>
    </row>
    <row r="36" spans="1:4" ht="30" customHeight="1" thickTop="1" thickBot="1">
      <c r="A36" s="200" t="s">
        <v>1404</v>
      </c>
      <c r="B36" s="100" t="s">
        <v>339</v>
      </c>
      <c r="C36" s="102" t="s">
        <v>1405</v>
      </c>
      <c r="D36" s="649">
        <v>977.85154962040906</v>
      </c>
    </row>
    <row r="37" spans="1:4" ht="30" customHeight="1" thickTop="1" thickBot="1">
      <c r="A37" s="200" t="s">
        <v>1385</v>
      </c>
      <c r="B37" s="100" t="s">
        <v>339</v>
      </c>
      <c r="C37" s="102" t="s">
        <v>1386</v>
      </c>
      <c r="D37" s="649">
        <v>977.85154962040906</v>
      </c>
    </row>
    <row r="38" spans="1:4" ht="30" customHeight="1" thickTop="1" thickBot="1">
      <c r="A38" s="200" t="s">
        <v>1264</v>
      </c>
      <c r="B38" s="100" t="s">
        <v>339</v>
      </c>
      <c r="C38" s="102" t="s">
        <v>1265</v>
      </c>
      <c r="D38" s="649">
        <v>977.85154962040906</v>
      </c>
    </row>
    <row r="39" spans="1:4" ht="30" customHeight="1" thickTop="1" thickBot="1">
      <c r="A39" s="200" t="s">
        <v>1221</v>
      </c>
      <c r="B39" s="100" t="s">
        <v>1223</v>
      </c>
      <c r="C39" s="102" t="s">
        <v>1280</v>
      </c>
      <c r="D39" s="649">
        <v>977.85154962040906</v>
      </c>
    </row>
    <row r="40" spans="1:4" ht="30" customHeight="1" thickTop="1" thickBot="1">
      <c r="A40" s="200" t="s">
        <v>1261</v>
      </c>
      <c r="B40" s="100" t="s">
        <v>339</v>
      </c>
      <c r="C40" s="102" t="s">
        <v>1262</v>
      </c>
      <c r="D40" s="649">
        <v>977.85154962040906</v>
      </c>
    </row>
    <row r="41" spans="1:4" ht="30" customHeight="1" thickTop="1" thickBot="1">
      <c r="A41" s="200" t="s">
        <v>1259</v>
      </c>
      <c r="B41" s="100" t="s">
        <v>339</v>
      </c>
      <c r="C41" s="102" t="s">
        <v>1260</v>
      </c>
      <c r="D41" s="649">
        <v>977.85154962040906</v>
      </c>
    </row>
    <row r="42" spans="1:4" ht="30" customHeight="1" thickTop="1" thickBot="1">
      <c r="A42" s="200" t="s">
        <v>1392</v>
      </c>
      <c r="B42" s="100" t="s">
        <v>339</v>
      </c>
      <c r="C42" s="102" t="s">
        <v>1260</v>
      </c>
      <c r="D42" s="649">
        <v>977.85154962040906</v>
      </c>
    </row>
    <row r="43" spans="1:4" ht="30" customHeight="1" thickTop="1" thickBot="1">
      <c r="A43" s="200" t="s">
        <v>1233</v>
      </c>
      <c r="B43" s="100" t="s">
        <v>339</v>
      </c>
      <c r="C43" s="102" t="s">
        <v>1234</v>
      </c>
      <c r="D43" s="649">
        <v>977.85154962040906</v>
      </c>
    </row>
    <row r="44" spans="1:4" ht="30" customHeight="1" thickTop="1" thickBot="1">
      <c r="A44" s="200" t="s">
        <v>1387</v>
      </c>
      <c r="B44" s="100" t="s">
        <v>339</v>
      </c>
      <c r="C44" s="102" t="s">
        <v>1234</v>
      </c>
      <c r="D44" s="649">
        <v>977.85154962040906</v>
      </c>
    </row>
    <row r="45" spans="1:4" ht="30" customHeight="1" thickTop="1" thickBot="1">
      <c r="A45" s="200" t="s">
        <v>1278</v>
      </c>
      <c r="B45" s="100" t="s">
        <v>339</v>
      </c>
      <c r="C45" s="102" t="s">
        <v>1279</v>
      </c>
      <c r="D45" s="649">
        <v>1524.1599608973943</v>
      </c>
    </row>
    <row r="46" spans="1:4" ht="30" customHeight="1" thickTop="1" thickBot="1">
      <c r="A46" s="200" t="s">
        <v>1287</v>
      </c>
      <c r="B46" s="100" t="s">
        <v>339</v>
      </c>
      <c r="C46" s="102" t="s">
        <v>1288</v>
      </c>
      <c r="D46" s="649">
        <v>1524.1599608973943</v>
      </c>
    </row>
    <row r="47" spans="1:4" ht="30" customHeight="1" thickTop="1" thickBot="1">
      <c r="A47" s="200" t="s">
        <v>1291</v>
      </c>
      <c r="B47" s="100" t="s">
        <v>339</v>
      </c>
      <c r="C47" s="102" t="s">
        <v>1292</v>
      </c>
      <c r="D47" s="649">
        <v>1524.1599608973943</v>
      </c>
    </row>
    <row r="48" spans="1:4" ht="30" customHeight="1" thickTop="1" thickBot="1">
      <c r="A48" s="200" t="s">
        <v>1283</v>
      </c>
      <c r="B48" s="100" t="s">
        <v>1223</v>
      </c>
      <c r="C48" s="102" t="s">
        <v>1284</v>
      </c>
      <c r="D48" s="649">
        <v>1524.1599608973943</v>
      </c>
    </row>
    <row r="49" spans="1:4" ht="30" customHeight="1" thickTop="1" thickBot="1">
      <c r="A49" s="200" t="s">
        <v>1281</v>
      </c>
      <c r="B49" s="100" t="s">
        <v>339</v>
      </c>
      <c r="C49" s="102" t="s">
        <v>1282</v>
      </c>
      <c r="D49" s="649">
        <v>977.85154962040906</v>
      </c>
    </row>
    <row r="50" spans="1:4" ht="30" customHeight="1" thickTop="1" thickBot="1">
      <c r="A50" s="200" t="s">
        <v>1285</v>
      </c>
      <c r="B50" s="100" t="s">
        <v>339</v>
      </c>
      <c r="C50" s="102" t="s">
        <v>1286</v>
      </c>
      <c r="D50" s="649">
        <v>1524.1599608973943</v>
      </c>
    </row>
    <row r="51" spans="1:4" ht="30" customHeight="1" thickTop="1" thickBot="1">
      <c r="A51" s="200" t="s">
        <v>1314</v>
      </c>
      <c r="B51" s="100" t="s">
        <v>1306</v>
      </c>
      <c r="C51" s="102" t="s">
        <v>1315</v>
      </c>
      <c r="D51" s="649">
        <v>977.85154962040906</v>
      </c>
    </row>
    <row r="52" spans="1:4" ht="30" customHeight="1" thickTop="1" thickBot="1">
      <c r="A52" s="200" t="s">
        <v>1316</v>
      </c>
      <c r="B52" s="100" t="s">
        <v>1306</v>
      </c>
      <c r="C52" s="102" t="s">
        <v>1315</v>
      </c>
      <c r="D52" s="649">
        <v>977.85154962040906</v>
      </c>
    </row>
    <row r="53" spans="1:4" ht="30" customHeight="1" thickTop="1" thickBot="1">
      <c r="A53" s="200" t="s">
        <v>1289</v>
      </c>
      <c r="B53" s="100" t="s">
        <v>339</v>
      </c>
      <c r="C53" s="102" t="s">
        <v>1290</v>
      </c>
      <c r="D53" s="649">
        <v>977.85154962040906</v>
      </c>
    </row>
    <row r="54" spans="1:4" ht="30" customHeight="1" thickTop="1" thickBot="1">
      <c r="A54" s="200" t="s">
        <v>1293</v>
      </c>
      <c r="B54" s="100" t="s">
        <v>339</v>
      </c>
      <c r="C54" s="102" t="s">
        <v>1294</v>
      </c>
      <c r="D54" s="649">
        <v>977.85154962040906</v>
      </c>
    </row>
    <row r="55" spans="1:4" ht="30" customHeight="1" thickTop="1" thickBot="1">
      <c r="A55" s="200" t="s">
        <v>1378</v>
      </c>
      <c r="B55" s="100" t="s">
        <v>339</v>
      </c>
      <c r="C55" s="102" t="s">
        <v>2029</v>
      </c>
      <c r="D55" s="649">
        <v>977.85154962040906</v>
      </c>
    </row>
    <row r="56" spans="1:4" ht="30" customHeight="1" thickTop="1" thickBot="1">
      <c r="A56" s="200" t="s">
        <v>1379</v>
      </c>
      <c r="B56" s="100" t="s">
        <v>339</v>
      </c>
      <c r="C56" s="102" t="s">
        <v>2030</v>
      </c>
      <c r="D56" s="649">
        <v>977.85154962040906</v>
      </c>
    </row>
    <row r="57" spans="1:4" ht="30" customHeight="1" thickTop="1" thickBot="1">
      <c r="A57" s="200" t="s">
        <v>1380</v>
      </c>
      <c r="B57" s="100" t="s">
        <v>339</v>
      </c>
      <c r="C57" s="102" t="s">
        <v>2031</v>
      </c>
      <c r="D57" s="649">
        <v>977.85154962040906</v>
      </c>
    </row>
    <row r="58" spans="1:4" ht="30" customHeight="1" thickTop="1" thickBot="1">
      <c r="A58" s="200" t="s">
        <v>1357</v>
      </c>
      <c r="B58" s="100" t="s">
        <v>339</v>
      </c>
      <c r="C58" s="102" t="s">
        <v>1867</v>
      </c>
      <c r="D58" s="649">
        <v>977.85154962040906</v>
      </c>
    </row>
    <row r="59" spans="1:4" ht="30" customHeight="1" thickTop="1" thickBot="1">
      <c r="A59" s="200" t="s">
        <v>1295</v>
      </c>
      <c r="B59" s="100" t="s">
        <v>339</v>
      </c>
      <c r="C59" s="102" t="s">
        <v>1296</v>
      </c>
      <c r="D59" s="649">
        <v>977.85154962040906</v>
      </c>
    </row>
    <row r="60" spans="1:4" ht="30" customHeight="1" thickTop="1" thickBot="1">
      <c r="A60" s="200" t="s">
        <v>1376</v>
      </c>
      <c r="B60" s="100" t="s">
        <v>339</v>
      </c>
      <c r="C60" s="102" t="s">
        <v>1377</v>
      </c>
      <c r="D60" s="649">
        <v>977.85154962040906</v>
      </c>
    </row>
    <row r="61" spans="1:4" ht="30" customHeight="1" thickTop="1" thickBot="1">
      <c r="A61" s="200" t="s">
        <v>1362</v>
      </c>
      <c r="B61" s="100" t="s">
        <v>339</v>
      </c>
      <c r="C61" s="102" t="s">
        <v>1363</v>
      </c>
      <c r="D61" s="649">
        <v>977.85154962040906</v>
      </c>
    </row>
    <row r="62" spans="1:4" ht="30" customHeight="1" thickTop="1" thickBot="1">
      <c r="A62" s="200" t="s">
        <v>1369</v>
      </c>
      <c r="B62" s="100" t="s">
        <v>339</v>
      </c>
      <c r="C62" s="102" t="s">
        <v>1370</v>
      </c>
      <c r="D62" s="649">
        <v>977.85154962040906</v>
      </c>
    </row>
    <row r="63" spans="1:4" ht="30" customHeight="1" thickTop="1" thickBot="1">
      <c r="A63" s="200" t="s">
        <v>1373</v>
      </c>
      <c r="B63" s="100" t="s">
        <v>339</v>
      </c>
      <c r="C63" s="102" t="s">
        <v>1374</v>
      </c>
      <c r="D63" s="649">
        <v>977.85154962040906</v>
      </c>
    </row>
    <row r="64" spans="1:4" ht="30" customHeight="1" thickTop="1" thickBot="1">
      <c r="A64" s="200" t="s">
        <v>1360</v>
      </c>
      <c r="B64" s="100" t="s">
        <v>339</v>
      </c>
      <c r="C64" s="102" t="s">
        <v>1361</v>
      </c>
      <c r="D64" s="649">
        <v>977.85154962040906</v>
      </c>
    </row>
    <row r="65" spans="1:4" ht="30" customHeight="1" thickTop="1" thickBot="1">
      <c r="A65" s="200" t="s">
        <v>1297</v>
      </c>
      <c r="B65" s="100" t="s">
        <v>339</v>
      </c>
      <c r="C65" s="102" t="s">
        <v>1298</v>
      </c>
      <c r="D65" s="649">
        <v>977.85154962040906</v>
      </c>
    </row>
    <row r="66" spans="1:4" ht="30" customHeight="1" thickTop="1" thickBot="1">
      <c r="A66" s="200" t="s">
        <v>1367</v>
      </c>
      <c r="B66" s="100" t="s">
        <v>339</v>
      </c>
      <c r="C66" s="102" t="s">
        <v>1368</v>
      </c>
      <c r="D66" s="649">
        <v>977.85154962040906</v>
      </c>
    </row>
    <row r="67" spans="1:4" ht="30" customHeight="1" thickTop="1" thickBot="1">
      <c r="A67" s="200" t="s">
        <v>1371</v>
      </c>
      <c r="B67" s="100" t="s">
        <v>339</v>
      </c>
      <c r="C67" s="102" t="s">
        <v>1372</v>
      </c>
      <c r="D67" s="649">
        <v>977.85154962040906</v>
      </c>
    </row>
    <row r="68" spans="1:4" ht="30" customHeight="1" thickTop="1" thickBot="1">
      <c r="A68" s="200" t="s">
        <v>1343</v>
      </c>
      <c r="B68" s="100" t="s">
        <v>339</v>
      </c>
      <c r="C68" s="102" t="s">
        <v>1344</v>
      </c>
      <c r="D68" s="649">
        <v>977.85154962040906</v>
      </c>
    </row>
    <row r="69" spans="1:4" ht="30" customHeight="1" thickTop="1" thickBot="1">
      <c r="A69" s="200" t="s">
        <v>1383</v>
      </c>
      <c r="B69" s="100" t="s">
        <v>339</v>
      </c>
      <c r="C69" s="102" t="s">
        <v>2033</v>
      </c>
      <c r="D69" s="649">
        <v>977.85154962040906</v>
      </c>
    </row>
    <row r="70" spans="1:4" ht="30" customHeight="1" thickTop="1" thickBot="1">
      <c r="A70" s="200" t="s">
        <v>1384</v>
      </c>
      <c r="B70" s="100" t="s">
        <v>339</v>
      </c>
      <c r="C70" s="102" t="s">
        <v>2034</v>
      </c>
      <c r="D70" s="649">
        <v>977.85154962040906</v>
      </c>
    </row>
    <row r="71" spans="1:4" ht="30" customHeight="1" thickTop="1" thickBot="1">
      <c r="A71" s="200" t="s">
        <v>1381</v>
      </c>
      <c r="B71" s="100" t="s">
        <v>339</v>
      </c>
      <c r="C71" s="102" t="s">
        <v>2035</v>
      </c>
      <c r="D71" s="649">
        <v>977.85154962040906</v>
      </c>
    </row>
    <row r="72" spans="1:4" ht="30" customHeight="1" thickTop="1" thickBot="1">
      <c r="A72" s="200" t="s">
        <v>1382</v>
      </c>
      <c r="B72" s="100" t="s">
        <v>339</v>
      </c>
      <c r="C72" s="102" t="s">
        <v>2036</v>
      </c>
      <c r="D72" s="649">
        <v>977.85154962040906</v>
      </c>
    </row>
    <row r="73" spans="1:4" ht="30" customHeight="1" thickTop="1" thickBot="1">
      <c r="A73" s="200" t="s">
        <v>1350</v>
      </c>
      <c r="B73" s="100" t="s">
        <v>339</v>
      </c>
      <c r="C73" s="102" t="s">
        <v>1351</v>
      </c>
      <c r="D73" s="649">
        <v>977.85154962040906</v>
      </c>
    </row>
    <row r="74" spans="1:4" ht="30" customHeight="1" thickTop="1" thickBot="1">
      <c r="A74" s="200" t="s">
        <v>1349</v>
      </c>
      <c r="B74" s="100" t="s">
        <v>339</v>
      </c>
      <c r="C74" s="102" t="s">
        <v>1866</v>
      </c>
      <c r="D74" s="649">
        <v>977.85154962040906</v>
      </c>
    </row>
    <row r="75" spans="1:4" ht="30" customHeight="1" thickTop="1" thickBot="1">
      <c r="A75" s="200" t="s">
        <v>1347</v>
      </c>
      <c r="B75" s="100" t="s">
        <v>339</v>
      </c>
      <c r="C75" s="102" t="s">
        <v>1348</v>
      </c>
      <c r="D75" s="649">
        <v>977.85154962040906</v>
      </c>
    </row>
    <row r="76" spans="1:4" ht="30" customHeight="1" thickTop="1" thickBot="1">
      <c r="A76" s="200" t="s">
        <v>1375</v>
      </c>
      <c r="B76" s="100" t="s">
        <v>339</v>
      </c>
      <c r="C76" s="102" t="s">
        <v>2028</v>
      </c>
      <c r="D76" s="649">
        <v>977.85154962040906</v>
      </c>
    </row>
    <row r="77" spans="1:4" ht="30" customHeight="1" thickTop="1" thickBot="1">
      <c r="A77" s="200" t="s">
        <v>1353</v>
      </c>
      <c r="B77" s="100" t="s">
        <v>339</v>
      </c>
      <c r="C77" s="102" t="s">
        <v>1354</v>
      </c>
      <c r="D77" s="649">
        <v>977.85154962040906</v>
      </c>
    </row>
    <row r="78" spans="1:4" ht="30" customHeight="1" thickTop="1" thickBot="1">
      <c r="A78" s="200" t="s">
        <v>1355</v>
      </c>
      <c r="B78" s="100" t="s">
        <v>339</v>
      </c>
      <c r="C78" s="102" t="s">
        <v>1356</v>
      </c>
      <c r="D78" s="649">
        <v>977.85154962040906</v>
      </c>
    </row>
    <row r="79" spans="1:4" ht="30" customHeight="1" thickTop="1" thickBot="1">
      <c r="A79" s="200" t="s">
        <v>1358</v>
      </c>
      <c r="B79" s="100" t="s">
        <v>339</v>
      </c>
      <c r="C79" s="102" t="s">
        <v>1359</v>
      </c>
      <c r="D79" s="649">
        <v>977.85154962040906</v>
      </c>
    </row>
    <row r="80" spans="1:4" ht="30" customHeight="1" thickTop="1" thickBot="1">
      <c r="A80" s="200" t="s">
        <v>1337</v>
      </c>
      <c r="B80" s="100" t="s">
        <v>339</v>
      </c>
      <c r="C80" s="102" t="s">
        <v>1338</v>
      </c>
      <c r="D80" s="649">
        <v>977.85154962040906</v>
      </c>
    </row>
    <row r="81" spans="1:4" ht="30" customHeight="1" thickTop="1" thickBot="1">
      <c r="A81" s="200" t="s">
        <v>1341</v>
      </c>
      <c r="B81" s="100" t="s">
        <v>339</v>
      </c>
      <c r="C81" s="102" t="s">
        <v>1342</v>
      </c>
      <c r="D81" s="649">
        <v>977.85154962040906</v>
      </c>
    </row>
    <row r="82" spans="1:4" ht="30" customHeight="1" thickTop="1" thickBot="1">
      <c r="A82" s="200" t="s">
        <v>1345</v>
      </c>
      <c r="B82" s="100" t="s">
        <v>339</v>
      </c>
      <c r="C82" s="102" t="s">
        <v>1346</v>
      </c>
      <c r="D82" s="649">
        <v>977.85154962040906</v>
      </c>
    </row>
    <row r="83" spans="1:4" ht="30" customHeight="1" thickTop="1" thickBot="1">
      <c r="A83" s="200" t="s">
        <v>1339</v>
      </c>
      <c r="B83" s="100" t="s">
        <v>339</v>
      </c>
      <c r="C83" s="102" t="s">
        <v>1340</v>
      </c>
      <c r="D83" s="649">
        <v>977.85154962040906</v>
      </c>
    </row>
    <row r="84" spans="1:4" ht="30" customHeight="1" thickTop="1" thickBot="1">
      <c r="A84" s="200" t="s">
        <v>1305</v>
      </c>
      <c r="B84" s="100" t="s">
        <v>339</v>
      </c>
      <c r="C84" s="102" t="s">
        <v>1307</v>
      </c>
      <c r="D84" s="649">
        <v>1524.1599608973943</v>
      </c>
    </row>
    <row r="85" spans="1:4" ht="30" customHeight="1" thickTop="1" thickBot="1">
      <c r="A85" s="200" t="s">
        <v>1308</v>
      </c>
      <c r="B85" s="100" t="s">
        <v>339</v>
      </c>
      <c r="C85" s="102" t="s">
        <v>1859</v>
      </c>
      <c r="D85" s="649">
        <v>1524.1599608973943</v>
      </c>
    </row>
    <row r="86" spans="1:4" ht="30" customHeight="1" thickTop="1" thickBot="1">
      <c r="A86" s="200" t="s">
        <v>1309</v>
      </c>
      <c r="B86" s="100" t="s">
        <v>1306</v>
      </c>
      <c r="C86" s="102" t="s">
        <v>1310</v>
      </c>
      <c r="D86" s="649">
        <v>1524.1599608973943</v>
      </c>
    </row>
    <row r="87" spans="1:4" ht="30" customHeight="1" thickTop="1" thickBot="1">
      <c r="A87" s="200" t="s">
        <v>1311</v>
      </c>
      <c r="B87" s="100" t="s">
        <v>339</v>
      </c>
      <c r="C87" s="102" t="s">
        <v>1312</v>
      </c>
      <c r="D87" s="649">
        <v>1524.1599608973943</v>
      </c>
    </row>
    <row r="88" spans="1:4" ht="30" customHeight="1" thickTop="1" thickBot="1">
      <c r="A88" s="200" t="s">
        <v>1313</v>
      </c>
      <c r="B88" s="100" t="s">
        <v>339</v>
      </c>
      <c r="C88" s="102" t="s">
        <v>1312</v>
      </c>
      <c r="D88" s="649">
        <v>1524.1599608973943</v>
      </c>
    </row>
    <row r="89" spans="1:4" ht="30" customHeight="1" thickTop="1" thickBot="1">
      <c r="A89" s="200" t="s">
        <v>1243</v>
      </c>
      <c r="B89" s="100" t="s">
        <v>339</v>
      </c>
      <c r="C89" s="102" t="s">
        <v>1852</v>
      </c>
      <c r="D89" s="649">
        <v>977.85154962040906</v>
      </c>
    </row>
    <row r="90" spans="1:4" ht="30" customHeight="1" thickTop="1" thickBot="1">
      <c r="A90" s="200" t="s">
        <v>1365</v>
      </c>
      <c r="B90" s="100" t="s">
        <v>339</v>
      </c>
      <c r="C90" s="102" t="s">
        <v>1366</v>
      </c>
      <c r="D90" s="649">
        <v>1524.1599608973943</v>
      </c>
    </row>
    <row r="91" spans="1:4" ht="30" customHeight="1" thickTop="1" thickBot="1">
      <c r="A91" s="200" t="s">
        <v>1244</v>
      </c>
      <c r="B91" s="100" t="s">
        <v>339</v>
      </c>
      <c r="C91" s="102" t="s">
        <v>1245</v>
      </c>
      <c r="D91" s="649">
        <v>977.85154962040906</v>
      </c>
    </row>
    <row r="92" spans="1:4" ht="30" customHeight="1" thickTop="1" thickBot="1">
      <c r="A92" s="200" t="s">
        <v>1277</v>
      </c>
      <c r="B92" s="100" t="s">
        <v>339</v>
      </c>
      <c r="C92" s="102" t="s">
        <v>1858</v>
      </c>
      <c r="D92" s="649">
        <v>977.85154962040906</v>
      </c>
    </row>
    <row r="93" spans="1:4" ht="30" customHeight="1" thickTop="1" thickBot="1">
      <c r="A93" s="200" t="s">
        <v>1408</v>
      </c>
      <c r="B93" s="100" t="s">
        <v>1406</v>
      </c>
      <c r="C93" s="102" t="s">
        <v>1870</v>
      </c>
      <c r="D93" s="649">
        <v>53.077537140147456</v>
      </c>
    </row>
    <row r="94" spans="1:4" ht="30" customHeight="1" thickTop="1" thickBot="1">
      <c r="A94" s="200" t="s">
        <v>1399</v>
      </c>
      <c r="B94" s="100" t="s">
        <v>92</v>
      </c>
      <c r="C94" s="102" t="s">
        <v>1868</v>
      </c>
      <c r="D94" s="649">
        <v>344836.59302459343</v>
      </c>
    </row>
    <row r="95" spans="1:4" ht="30" customHeight="1" thickTop="1" thickBot="1">
      <c r="A95" s="200" t="s">
        <v>1222</v>
      </c>
      <c r="B95" s="100" t="s">
        <v>1223</v>
      </c>
      <c r="C95" s="102" t="s">
        <v>1224</v>
      </c>
      <c r="D95" s="649">
        <v>0.31607169880923475</v>
      </c>
    </row>
    <row r="96" spans="1:4" ht="30" customHeight="1" thickTop="1" thickBot="1">
      <c r="A96" s="200" t="s">
        <v>1631</v>
      </c>
      <c r="B96" s="100" t="s">
        <v>339</v>
      </c>
      <c r="C96" s="102" t="s">
        <v>1851</v>
      </c>
      <c r="D96" s="649">
        <v>1816.8849251819709</v>
      </c>
    </row>
    <row r="97" spans="1:4" ht="30" customHeight="1" thickTop="1" thickBot="1">
      <c r="A97" s="200" t="s">
        <v>1412</v>
      </c>
      <c r="B97" s="100" t="s">
        <v>339</v>
      </c>
      <c r="C97" s="102" t="s">
        <v>1411</v>
      </c>
      <c r="D97" s="649">
        <v>1491.2746492645276</v>
      </c>
    </row>
    <row r="98" spans="1:4" ht="30" customHeight="1" thickTop="1" thickBot="1">
      <c r="A98" s="200" t="s">
        <v>1237</v>
      </c>
      <c r="B98" s="100" t="s">
        <v>92</v>
      </c>
      <c r="C98" s="102" t="s">
        <v>1238</v>
      </c>
      <c r="D98" s="649">
        <v>29383.520416412019</v>
      </c>
    </row>
    <row r="99" spans="1:4" ht="30" customHeight="1" thickTop="1" thickBot="1">
      <c r="A99" s="200" t="s">
        <v>1251</v>
      </c>
      <c r="B99" s="100" t="s">
        <v>339</v>
      </c>
      <c r="C99" s="102" t="s">
        <v>1853</v>
      </c>
      <c r="D99" s="649">
        <v>1926.1021650665048</v>
      </c>
    </row>
    <row r="100" spans="1:4" ht="30" customHeight="1" thickTop="1" thickBot="1">
      <c r="A100" s="200" t="s">
        <v>1320</v>
      </c>
      <c r="B100" s="100" t="s">
        <v>1306</v>
      </c>
      <c r="C100" s="102" t="s">
        <v>1863</v>
      </c>
      <c r="D100" s="649">
        <v>2109.8321013208615</v>
      </c>
    </row>
    <row r="101" spans="1:4" ht="30" customHeight="1" thickTop="1" thickBot="1">
      <c r="A101" s="200" t="s">
        <v>1393</v>
      </c>
      <c r="B101" s="100" t="s">
        <v>339</v>
      </c>
      <c r="C101" s="102" t="s">
        <v>1394</v>
      </c>
      <c r="D101" s="649">
        <v>7032.7736710695381</v>
      </c>
    </row>
    <row r="102" spans="1:4" ht="30" customHeight="1" thickTop="1" thickBot="1">
      <c r="A102" s="200" t="s">
        <v>1395</v>
      </c>
      <c r="B102" s="100" t="s">
        <v>141</v>
      </c>
      <c r="C102" s="102" t="s">
        <v>1396</v>
      </c>
      <c r="D102" s="649">
        <v>172029.40148055833</v>
      </c>
    </row>
    <row r="103" spans="1:4" ht="30" customHeight="1" thickTop="1" thickBot="1">
      <c r="A103" s="200" t="s">
        <v>1327</v>
      </c>
      <c r="B103" s="100" t="s">
        <v>344</v>
      </c>
      <c r="C103" s="102" t="s">
        <v>1328</v>
      </c>
      <c r="D103" s="649">
        <v>1.020721868079759</v>
      </c>
    </row>
    <row r="104" spans="1:4" ht="30" customHeight="1" thickTop="1" thickBot="1">
      <c r="A104" s="200" t="s">
        <v>1325</v>
      </c>
      <c r="B104" s="100" t="s">
        <v>344</v>
      </c>
      <c r="C104" s="102" t="s">
        <v>1326</v>
      </c>
      <c r="D104" s="649">
        <v>1.020721868079759</v>
      </c>
    </row>
    <row r="105" spans="1:4" ht="30" customHeight="1" thickTop="1" thickBot="1">
      <c r="A105" s="200" t="s">
        <v>1275</v>
      </c>
      <c r="B105" s="100" t="s">
        <v>339</v>
      </c>
      <c r="C105" s="102" t="s">
        <v>1276</v>
      </c>
      <c r="D105" s="649">
        <v>3308.1595744464985</v>
      </c>
    </row>
    <row r="106" spans="1:4" ht="30" customHeight="1" thickTop="1" thickBot="1">
      <c r="A106" s="200" t="s">
        <v>1402</v>
      </c>
      <c r="B106" s="100" t="s">
        <v>92</v>
      </c>
      <c r="C106" s="102" t="s">
        <v>1403</v>
      </c>
      <c r="D106" s="649">
        <v>164627.12649324391</v>
      </c>
    </row>
    <row r="107" spans="1:4" ht="30" customHeight="1" thickTop="1" thickBot="1">
      <c r="A107" s="200" t="s">
        <v>1301</v>
      </c>
      <c r="B107" s="100" t="s">
        <v>339</v>
      </c>
      <c r="C107" s="102" t="s">
        <v>1302</v>
      </c>
      <c r="D107" s="649">
        <v>1800.5533752926947</v>
      </c>
    </row>
    <row r="108" spans="1:4" ht="30" customHeight="1" thickTop="1" thickBot="1">
      <c r="A108" s="200" t="s">
        <v>1263</v>
      </c>
      <c r="B108" s="100" t="s">
        <v>339</v>
      </c>
      <c r="C108" s="102" t="s">
        <v>1855</v>
      </c>
      <c r="D108" s="649">
        <v>1628.0513795872155</v>
      </c>
    </row>
    <row r="109" spans="1:4" ht="30" customHeight="1" thickTop="1" thickBot="1">
      <c r="A109" s="200" t="s">
        <v>1258</v>
      </c>
      <c r="B109" s="100" t="s">
        <v>339</v>
      </c>
      <c r="C109" s="102" t="s">
        <v>1854</v>
      </c>
      <c r="D109" s="649">
        <v>1607.6369422256203</v>
      </c>
    </row>
    <row r="110" spans="1:4" ht="30" customHeight="1" thickTop="1" thickBot="1">
      <c r="A110" s="200" t="s">
        <v>1397</v>
      </c>
      <c r="B110" s="100" t="s">
        <v>339</v>
      </c>
      <c r="C110" s="102" t="s">
        <v>1398</v>
      </c>
      <c r="D110" s="649">
        <v>1608.6576640937001</v>
      </c>
    </row>
    <row r="111" spans="1:4" ht="30" customHeight="1" thickTop="1" thickBot="1">
      <c r="A111" s="200" t="s">
        <v>1318</v>
      </c>
      <c r="B111" s="100" t="s">
        <v>1306</v>
      </c>
      <c r="C111" s="102" t="s">
        <v>1861</v>
      </c>
      <c r="D111" s="649">
        <v>1582.1188955236262</v>
      </c>
    </row>
    <row r="112" spans="1:4" ht="30" customHeight="1" thickTop="1" thickBot="1">
      <c r="A112" s="200" t="s">
        <v>1319</v>
      </c>
      <c r="B112" s="100" t="s">
        <v>344</v>
      </c>
      <c r="C112" s="102" t="s">
        <v>1862</v>
      </c>
      <c r="D112" s="649">
        <v>4.0828874723190358</v>
      </c>
    </row>
    <row r="113" spans="1:4" ht="30" customHeight="1" thickTop="1" thickBot="1">
      <c r="A113" s="200" t="s">
        <v>1324</v>
      </c>
      <c r="B113" s="100" t="s">
        <v>1306</v>
      </c>
      <c r="C113" s="102" t="s">
        <v>1865</v>
      </c>
      <c r="D113" s="649">
        <v>1244.259957189226</v>
      </c>
    </row>
    <row r="114" spans="1:4" ht="30" customHeight="1" thickTop="1" thickBot="1">
      <c r="A114" s="200" t="s">
        <v>1400</v>
      </c>
      <c r="B114" s="100" t="s">
        <v>92</v>
      </c>
      <c r="C114" s="102" t="s">
        <v>1401</v>
      </c>
      <c r="D114" s="649">
        <v>1423794.7265657748</v>
      </c>
    </row>
    <row r="115" spans="1:4" ht="30" customHeight="1" thickTop="1" thickBot="1">
      <c r="A115" s="200" t="s">
        <v>1321</v>
      </c>
      <c r="B115" s="100" t="s">
        <v>92</v>
      </c>
      <c r="C115" s="102" t="s">
        <v>1322</v>
      </c>
      <c r="D115" s="649">
        <v>1678.0667511231236</v>
      </c>
    </row>
    <row r="116" spans="1:4" ht="30" customHeight="1" thickTop="1" thickBot="1">
      <c r="A116" s="200" t="s">
        <v>1271</v>
      </c>
      <c r="B116" s="100" t="s">
        <v>339</v>
      </c>
      <c r="C116" s="102" t="s">
        <v>1857</v>
      </c>
      <c r="D116" s="649">
        <v>28.580212306233246</v>
      </c>
    </row>
    <row r="117" spans="1:4" ht="30" customHeight="1" thickTop="1" thickBot="1">
      <c r="A117" s="200" t="s">
        <v>1299</v>
      </c>
      <c r="B117" s="100" t="s">
        <v>92</v>
      </c>
      <c r="C117" s="102" t="s">
        <v>1300</v>
      </c>
      <c r="D117" s="649">
        <v>669549.65441999445</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696"/>
      <c r="B1" s="699"/>
      <c r="C1" s="700"/>
      <c r="D1" s="700"/>
      <c r="E1" s="700"/>
      <c r="F1" s="700"/>
      <c r="G1" s="700"/>
      <c r="H1" s="700"/>
      <c r="I1" s="701"/>
      <c r="J1" s="708" t="s">
        <v>933</v>
      </c>
      <c r="K1" s="715" t="s">
        <v>2198</v>
      </c>
      <c r="L1" s="716"/>
      <c r="M1" s="717"/>
    </row>
    <row r="2" spans="1:13" s="489" customFormat="1">
      <c r="A2" s="697"/>
      <c r="B2" s="721" t="s">
        <v>934</v>
      </c>
      <c r="C2" s="722"/>
      <c r="D2" s="722"/>
      <c r="E2" s="722"/>
      <c r="F2" s="722"/>
      <c r="G2" s="722"/>
      <c r="H2" s="722"/>
      <c r="I2" s="723"/>
      <c r="J2" s="709"/>
      <c r="K2" s="718"/>
      <c r="L2" s="719"/>
      <c r="M2" s="720"/>
    </row>
    <row r="3" spans="1:13" s="489" customFormat="1">
      <c r="A3" s="697"/>
      <c r="B3" s="702" t="s">
        <v>2199</v>
      </c>
      <c r="C3" s="703"/>
      <c r="D3" s="703"/>
      <c r="E3" s="703"/>
      <c r="F3" s="703"/>
      <c r="G3" s="703"/>
      <c r="H3" s="703"/>
      <c r="I3" s="704"/>
      <c r="J3" s="713" t="s">
        <v>935</v>
      </c>
      <c r="K3" s="725">
        <v>1</v>
      </c>
      <c r="L3" s="726"/>
      <c r="M3" s="727"/>
    </row>
    <row r="4" spans="1:13" s="489" customFormat="1">
      <c r="A4" s="697"/>
      <c r="B4" s="702" t="s">
        <v>2200</v>
      </c>
      <c r="C4" s="703"/>
      <c r="D4" s="703"/>
      <c r="E4" s="703"/>
      <c r="F4" s="703"/>
      <c r="G4" s="703"/>
      <c r="H4" s="703"/>
      <c r="I4" s="704"/>
      <c r="J4" s="724"/>
      <c r="K4" s="728"/>
      <c r="L4" s="729"/>
      <c r="M4" s="730"/>
    </row>
    <row r="5" spans="1:13" s="489" customFormat="1">
      <c r="A5" s="697"/>
      <c r="B5" s="710" t="s">
        <v>2201</v>
      </c>
      <c r="C5" s="711"/>
      <c r="D5" s="711"/>
      <c r="E5" s="711"/>
      <c r="F5" s="711"/>
      <c r="G5" s="711"/>
      <c r="H5" s="711"/>
      <c r="I5" s="712"/>
      <c r="J5" s="713" t="s">
        <v>936</v>
      </c>
      <c r="K5" s="731"/>
      <c r="L5" s="731" t="s">
        <v>937</v>
      </c>
      <c r="M5" s="733"/>
    </row>
    <row r="6" spans="1:13" s="489" customFormat="1" ht="13.5" customHeight="1" thickBot="1">
      <c r="A6" s="698"/>
      <c r="B6" s="705"/>
      <c r="C6" s="706"/>
      <c r="D6" s="706"/>
      <c r="E6" s="706"/>
      <c r="F6" s="706"/>
      <c r="G6" s="706"/>
      <c r="H6" s="706"/>
      <c r="I6" s="707"/>
      <c r="J6" s="714"/>
      <c r="K6" s="732"/>
      <c r="L6" s="732"/>
      <c r="M6" s="73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693" t="s">
        <v>2205</v>
      </c>
      <c r="B10" s="694"/>
      <c r="C10" s="694"/>
      <c r="D10" s="694"/>
      <c r="E10" s="508" t="s">
        <v>2206</v>
      </c>
      <c r="F10" s="509"/>
      <c r="H10" s="695" t="s">
        <v>2207</v>
      </c>
      <c r="I10" s="695"/>
      <c r="J10" s="510" t="s">
        <v>2206</v>
      </c>
      <c r="K10" s="511"/>
      <c r="L10" s="511"/>
      <c r="M10" s="512"/>
    </row>
    <row r="11" spans="1:13" s="489" customFormat="1" ht="24" customHeight="1">
      <c r="A11" s="513" t="s">
        <v>939</v>
      </c>
      <c r="B11" s="514"/>
      <c r="C11" s="692"/>
      <c r="D11" s="692"/>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35"/>
      <c r="L12" s="735"/>
      <c r="M12" s="736"/>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37" t="s">
        <v>2202</v>
      </c>
      <c r="F25" s="737"/>
      <c r="G25" s="737"/>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38" t="s">
        <v>942</v>
      </c>
      <c r="B27" s="739"/>
      <c r="C27" s="739"/>
      <c r="D27" s="739"/>
      <c r="E27" s="739"/>
      <c r="F27" s="739"/>
      <c r="G27" s="739"/>
      <c r="H27" s="739"/>
      <c r="I27" s="739"/>
      <c r="J27" s="739"/>
      <c r="K27" s="739"/>
      <c r="L27" s="739"/>
      <c r="M27" s="740"/>
    </row>
    <row r="28" spans="1:13" ht="13.5" thickBot="1">
      <c r="A28" s="555"/>
      <c r="B28" s="556"/>
      <c r="C28" s="556"/>
      <c r="D28" s="556"/>
      <c r="E28" s="556"/>
      <c r="F28" s="556"/>
      <c r="G28" s="556"/>
      <c r="H28" s="556"/>
      <c r="I28" s="556"/>
      <c r="J28" s="556"/>
      <c r="K28" s="556"/>
      <c r="L28" s="556"/>
      <c r="M28" s="557"/>
    </row>
    <row r="29" spans="1:13" ht="25.5">
      <c r="A29" s="558" t="s">
        <v>943</v>
      </c>
      <c r="B29" s="741" t="s">
        <v>944</v>
      </c>
      <c r="C29" s="742"/>
      <c r="D29" s="742"/>
      <c r="E29" s="742"/>
      <c r="F29" s="742"/>
      <c r="G29" s="742"/>
      <c r="H29" s="742"/>
      <c r="I29" s="743"/>
      <c r="J29" s="559" t="s">
        <v>2215</v>
      </c>
      <c r="K29" s="744" t="s">
        <v>945</v>
      </c>
      <c r="L29" s="745"/>
      <c r="M29" s="558" t="s">
        <v>946</v>
      </c>
    </row>
    <row r="30" spans="1:13" ht="13.5" thickBot="1">
      <c r="A30" s="560"/>
      <c r="B30" s="561"/>
      <c r="C30" s="562"/>
      <c r="D30" s="562"/>
      <c r="E30" s="562"/>
      <c r="F30" s="562"/>
      <c r="G30" s="562"/>
      <c r="H30" s="562"/>
      <c r="I30" s="562"/>
      <c r="J30" s="563"/>
      <c r="K30" s="746"/>
      <c r="L30" s="747"/>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48" t="s">
        <v>944</v>
      </c>
      <c r="B34" s="749"/>
      <c r="C34" s="749"/>
      <c r="D34" s="749"/>
      <c r="E34" s="749"/>
      <c r="F34" s="749"/>
      <c r="G34" s="750"/>
      <c r="H34" s="751" t="s">
        <v>948</v>
      </c>
      <c r="I34" s="752"/>
      <c r="J34" s="571" t="s">
        <v>949</v>
      </c>
      <c r="K34" s="753" t="s">
        <v>950</v>
      </c>
      <c r="L34" s="750"/>
      <c r="M34" s="572" t="s">
        <v>951</v>
      </c>
    </row>
    <row r="35" spans="1:13" s="573" customFormat="1" ht="12">
      <c r="A35" s="754"/>
      <c r="B35" s="755"/>
      <c r="C35" s="755"/>
      <c r="D35" s="755"/>
      <c r="E35" s="755"/>
      <c r="F35" s="755"/>
      <c r="G35" s="756"/>
      <c r="H35" s="757"/>
      <c r="I35" s="758"/>
      <c r="J35" s="574"/>
      <c r="K35" s="759"/>
      <c r="L35" s="756"/>
      <c r="M35" s="575"/>
    </row>
    <row r="36" spans="1:13" s="573" customFormat="1" thickBot="1">
      <c r="A36" s="760"/>
      <c r="B36" s="761"/>
      <c r="C36" s="761"/>
      <c r="D36" s="761"/>
      <c r="E36" s="761"/>
      <c r="F36" s="761"/>
      <c r="G36" s="762"/>
      <c r="H36" s="763"/>
      <c r="I36" s="764"/>
      <c r="J36" s="576"/>
      <c r="K36" s="765"/>
      <c r="L36" s="762"/>
      <c r="M36" s="577"/>
    </row>
    <row r="37" spans="1:13" s="573" customFormat="1" thickBot="1">
      <c r="A37" s="766" t="s">
        <v>953</v>
      </c>
      <c r="B37" s="767"/>
      <c r="C37" s="767"/>
      <c r="D37" s="767"/>
      <c r="E37" s="767"/>
      <c r="F37" s="767"/>
      <c r="G37" s="767"/>
      <c r="H37" s="767"/>
      <c r="I37" s="767"/>
      <c r="J37" s="767"/>
      <c r="K37" s="767"/>
      <c r="L37" s="768"/>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48" t="s">
        <v>944</v>
      </c>
      <c r="B41" s="749"/>
      <c r="C41" s="749"/>
      <c r="D41" s="749"/>
      <c r="E41" s="749"/>
      <c r="F41" s="749"/>
      <c r="G41" s="749"/>
      <c r="H41" s="750"/>
      <c r="I41" s="587" t="s">
        <v>945</v>
      </c>
      <c r="J41" s="571" t="s">
        <v>946</v>
      </c>
      <c r="K41" s="753" t="s">
        <v>955</v>
      </c>
      <c r="L41" s="750"/>
      <c r="M41" s="572" t="s">
        <v>951</v>
      </c>
    </row>
    <row r="42" spans="1:13" s="573" customFormat="1" ht="12">
      <c r="A42" s="769"/>
      <c r="B42" s="770"/>
      <c r="C42" s="770"/>
      <c r="D42" s="770"/>
      <c r="E42" s="770"/>
      <c r="F42" s="770"/>
      <c r="G42" s="770"/>
      <c r="H42" s="758"/>
      <c r="I42" s="588"/>
      <c r="J42" s="574"/>
      <c r="K42" s="759"/>
      <c r="L42" s="756"/>
      <c r="M42" s="575"/>
    </row>
    <row r="43" spans="1:13" s="573" customFormat="1" thickBot="1">
      <c r="A43" s="771"/>
      <c r="B43" s="772"/>
      <c r="C43" s="772"/>
      <c r="D43" s="772"/>
      <c r="E43" s="772"/>
      <c r="F43" s="772"/>
      <c r="G43" s="772"/>
      <c r="H43" s="764"/>
      <c r="I43" s="589"/>
      <c r="J43" s="590"/>
      <c r="K43" s="765"/>
      <c r="L43" s="762"/>
      <c r="M43" s="591"/>
    </row>
    <row r="44" spans="1:13" s="573" customFormat="1" thickBot="1">
      <c r="A44" s="766" t="s">
        <v>953</v>
      </c>
      <c r="B44" s="767"/>
      <c r="C44" s="767"/>
      <c r="D44" s="767"/>
      <c r="E44" s="767"/>
      <c r="F44" s="767"/>
      <c r="G44" s="767"/>
      <c r="H44" s="767"/>
      <c r="I44" s="767"/>
      <c r="J44" s="767"/>
      <c r="K44" s="767"/>
      <c r="L44" s="768"/>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73" t="s">
        <v>957</v>
      </c>
      <c r="B48" s="774"/>
      <c r="C48" s="774"/>
      <c r="D48" s="774"/>
      <c r="E48" s="775"/>
      <c r="F48" s="594"/>
      <c r="G48" s="595" t="s">
        <v>945</v>
      </c>
      <c r="H48" s="596" t="s">
        <v>958</v>
      </c>
      <c r="I48" s="597" t="s">
        <v>2233</v>
      </c>
      <c r="J48" s="596" t="s">
        <v>2234</v>
      </c>
      <c r="K48" s="776" t="s">
        <v>961</v>
      </c>
      <c r="L48" s="775"/>
      <c r="M48" s="598" t="s">
        <v>951</v>
      </c>
    </row>
    <row r="49" spans="1:13" s="573" customFormat="1" ht="12">
      <c r="A49" s="599"/>
      <c r="B49" s="600"/>
      <c r="C49" s="600"/>
      <c r="D49" s="600"/>
      <c r="E49" s="600"/>
      <c r="F49" s="600"/>
      <c r="G49" s="601"/>
      <c r="H49" s="574"/>
      <c r="I49" s="588"/>
      <c r="J49" s="574"/>
      <c r="K49" s="759"/>
      <c r="L49" s="756"/>
      <c r="M49" s="575"/>
    </row>
    <row r="50" spans="1:13" s="573" customFormat="1" thickBot="1">
      <c r="A50" s="602"/>
      <c r="B50" s="603"/>
      <c r="C50" s="603"/>
      <c r="D50" s="603"/>
      <c r="E50" s="603"/>
      <c r="F50" s="603"/>
      <c r="G50" s="604"/>
      <c r="H50" s="576"/>
      <c r="I50" s="586"/>
      <c r="J50" s="576"/>
      <c r="K50" s="765"/>
      <c r="L50" s="762"/>
      <c r="M50" s="577"/>
    </row>
    <row r="51" spans="1:13" s="573" customFormat="1" thickBot="1">
      <c r="A51" s="777" t="s">
        <v>953</v>
      </c>
      <c r="B51" s="778"/>
      <c r="C51" s="778"/>
      <c r="D51" s="778"/>
      <c r="E51" s="778"/>
      <c r="F51" s="778"/>
      <c r="G51" s="778"/>
      <c r="H51" s="778"/>
      <c r="I51" s="778"/>
      <c r="J51" s="778"/>
      <c r="K51" s="778"/>
      <c r="L51" s="77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73" t="s">
        <v>944</v>
      </c>
      <c r="B55" s="774"/>
      <c r="C55" s="774"/>
      <c r="D55" s="774"/>
      <c r="E55" s="774"/>
      <c r="F55" s="774"/>
      <c r="G55" s="775"/>
      <c r="H55" s="595" t="s">
        <v>964</v>
      </c>
      <c r="I55" s="597" t="s">
        <v>965</v>
      </c>
      <c r="J55" s="596" t="s">
        <v>966</v>
      </c>
      <c r="K55" s="780" t="s">
        <v>950</v>
      </c>
      <c r="L55" s="781"/>
      <c r="M55" s="606" t="s">
        <v>951</v>
      </c>
    </row>
    <row r="56" spans="1:13" s="573" customFormat="1" ht="12">
      <c r="A56" s="769"/>
      <c r="B56" s="770"/>
      <c r="C56" s="770"/>
      <c r="D56" s="770"/>
      <c r="E56" s="770"/>
      <c r="F56" s="770"/>
      <c r="G56" s="770"/>
      <c r="H56" s="574"/>
      <c r="I56" s="588"/>
      <c r="J56" s="574"/>
      <c r="K56" s="759"/>
      <c r="L56" s="756"/>
      <c r="M56" s="575"/>
    </row>
    <row r="57" spans="1:13" s="573" customFormat="1" thickBot="1">
      <c r="A57" s="771"/>
      <c r="B57" s="772"/>
      <c r="C57" s="772"/>
      <c r="D57" s="772"/>
      <c r="E57" s="772"/>
      <c r="F57" s="772"/>
      <c r="G57" s="772"/>
      <c r="H57" s="576"/>
      <c r="I57" s="586"/>
      <c r="J57" s="576"/>
      <c r="K57" s="765"/>
      <c r="L57" s="762"/>
      <c r="M57" s="577"/>
    </row>
    <row r="58" spans="1:13" s="573" customFormat="1" thickBot="1">
      <c r="A58" s="766" t="s">
        <v>953</v>
      </c>
      <c r="B58" s="767"/>
      <c r="C58" s="767"/>
      <c r="D58" s="767"/>
      <c r="E58" s="767"/>
      <c r="F58" s="767"/>
      <c r="G58" s="767"/>
      <c r="H58" s="767"/>
      <c r="I58" s="767"/>
      <c r="J58" s="767"/>
      <c r="K58" s="767"/>
      <c r="L58" s="768"/>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66" t="s">
        <v>967</v>
      </c>
      <c r="B60" s="767"/>
      <c r="C60" s="767"/>
      <c r="D60" s="767"/>
      <c r="E60" s="767"/>
      <c r="F60" s="767"/>
      <c r="G60" s="767"/>
      <c r="H60" s="767"/>
      <c r="I60" s="767"/>
      <c r="J60" s="767"/>
      <c r="K60" s="767"/>
      <c r="L60" s="768"/>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48" t="s">
        <v>944</v>
      </c>
      <c r="B64" s="749"/>
      <c r="C64" s="749"/>
      <c r="D64" s="749"/>
      <c r="E64" s="749"/>
      <c r="F64" s="749"/>
      <c r="G64" s="749"/>
      <c r="H64" s="607"/>
      <c r="I64" s="608"/>
      <c r="J64" s="609" t="s">
        <v>970</v>
      </c>
      <c r="K64" s="782" t="s">
        <v>971</v>
      </c>
      <c r="L64" s="783"/>
      <c r="M64" s="610"/>
    </row>
    <row r="65" spans="1:13" s="573" customFormat="1" ht="12">
      <c r="A65" s="769" t="s">
        <v>2235</v>
      </c>
      <c r="B65" s="770"/>
      <c r="C65" s="770"/>
      <c r="D65" s="770"/>
      <c r="E65" s="770"/>
      <c r="F65" s="770"/>
      <c r="G65" s="770"/>
      <c r="H65" s="611"/>
      <c r="I65" s="612"/>
      <c r="J65" s="613"/>
      <c r="K65" s="794"/>
      <c r="L65" s="795"/>
      <c r="M65" s="614"/>
    </row>
    <row r="66" spans="1:13" s="573" customFormat="1" ht="12">
      <c r="A66" s="615" t="s">
        <v>973</v>
      </c>
      <c r="B66" s="616"/>
      <c r="C66" s="616"/>
      <c r="D66" s="616"/>
      <c r="E66" s="616"/>
      <c r="F66" s="616"/>
      <c r="G66" s="616"/>
      <c r="H66" s="611"/>
      <c r="I66" s="612"/>
      <c r="J66" s="613"/>
      <c r="K66" s="794"/>
      <c r="L66" s="795"/>
      <c r="M66" s="614"/>
    </row>
    <row r="67" spans="1:13" s="573" customFormat="1" thickBot="1">
      <c r="A67" s="602" t="s">
        <v>974</v>
      </c>
      <c r="B67" s="603"/>
      <c r="C67" s="603"/>
      <c r="D67" s="603"/>
      <c r="E67" s="603"/>
      <c r="F67" s="603"/>
      <c r="G67" s="603"/>
      <c r="H67" s="617"/>
      <c r="I67" s="618"/>
      <c r="J67" s="613"/>
      <c r="K67" s="796"/>
      <c r="L67" s="797"/>
      <c r="M67" s="614"/>
    </row>
    <row r="68" spans="1:13" s="573" customFormat="1" thickBot="1">
      <c r="A68" s="766" t="s">
        <v>953</v>
      </c>
      <c r="B68" s="767"/>
      <c r="C68" s="767"/>
      <c r="D68" s="767"/>
      <c r="E68" s="767"/>
      <c r="F68" s="767"/>
      <c r="G68" s="767"/>
      <c r="H68" s="767"/>
      <c r="I68" s="767"/>
      <c r="J68" s="767"/>
      <c r="K68" s="767"/>
      <c r="L68" s="768"/>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66" t="s">
        <v>2236</v>
      </c>
      <c r="B70" s="767"/>
      <c r="C70" s="767"/>
      <c r="D70" s="767"/>
      <c r="E70" s="767"/>
      <c r="F70" s="767"/>
      <c r="G70" s="767"/>
      <c r="H70" s="767"/>
      <c r="I70" s="767"/>
      <c r="J70" s="767"/>
      <c r="K70" s="767"/>
      <c r="L70" s="768"/>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784" t="s">
        <v>2218</v>
      </c>
      <c r="B87" s="785"/>
      <c r="C87" s="785"/>
      <c r="D87" s="785"/>
      <c r="E87" s="785"/>
      <c r="F87" s="785"/>
      <c r="G87" s="785"/>
      <c r="H87" s="785"/>
      <c r="I87" s="785"/>
      <c r="J87" s="785"/>
      <c r="K87" s="785"/>
      <c r="L87" s="785"/>
      <c r="M87" s="786"/>
    </row>
    <row r="88" spans="1:13" ht="17.25" customHeight="1">
      <c r="A88" s="784"/>
      <c r="B88" s="785"/>
      <c r="C88" s="785"/>
      <c r="D88" s="785"/>
      <c r="E88" s="785"/>
      <c r="F88" s="785"/>
      <c r="G88" s="785"/>
      <c r="H88" s="785"/>
      <c r="I88" s="785"/>
      <c r="J88" s="785"/>
      <c r="K88" s="785"/>
      <c r="L88" s="785"/>
      <c r="M88" s="786"/>
    </row>
    <row r="89" spans="1:13" ht="18.75" customHeight="1">
      <c r="A89" s="787" t="s">
        <v>2219</v>
      </c>
      <c r="B89" s="788"/>
      <c r="C89" s="788"/>
      <c r="D89" s="788"/>
      <c r="E89" s="788"/>
      <c r="F89" s="788"/>
      <c r="G89" s="788"/>
      <c r="H89" s="788"/>
      <c r="I89" s="788"/>
      <c r="J89" s="788"/>
      <c r="K89" s="788"/>
      <c r="L89" s="788"/>
      <c r="M89" s="789"/>
    </row>
    <row r="90" spans="1:13" ht="21.75" customHeight="1">
      <c r="A90" s="787"/>
      <c r="B90" s="788"/>
      <c r="C90" s="788"/>
      <c r="D90" s="788"/>
      <c r="E90" s="788"/>
      <c r="F90" s="788"/>
      <c r="G90" s="788"/>
      <c r="H90" s="788"/>
      <c r="I90" s="788"/>
      <c r="J90" s="788"/>
      <c r="K90" s="788"/>
      <c r="L90" s="788"/>
      <c r="M90" s="789"/>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790"/>
      <c r="J100" s="790"/>
      <c r="K100" s="790"/>
      <c r="L100" s="790"/>
      <c r="M100" s="791"/>
    </row>
    <row r="101" spans="1:13" ht="13.5" thickBot="1">
      <c r="A101" s="643" t="s">
        <v>2221</v>
      </c>
      <c r="B101" s="644"/>
      <c r="C101" s="644"/>
      <c r="D101" s="645"/>
      <c r="E101" s="645"/>
      <c r="F101" s="645"/>
      <c r="G101" s="645"/>
      <c r="H101" s="645"/>
      <c r="I101" s="792"/>
      <c r="J101" s="792"/>
      <c r="K101" s="792"/>
      <c r="L101" s="792"/>
      <c r="M101" s="793"/>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812" t="s">
        <v>2205</v>
      </c>
      <c r="C10" s="813"/>
      <c r="D10" s="813"/>
      <c r="E10" s="813"/>
      <c r="F10" s="358" t="s">
        <v>2206</v>
      </c>
      <c r="G10" s="79"/>
      <c r="H10" s="359"/>
      <c r="I10" s="814" t="s">
        <v>2207</v>
      </c>
      <c r="J10" s="814"/>
      <c r="K10" s="360"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815" t="s">
        <v>2222</v>
      </c>
      <c r="G25" s="816"/>
      <c r="H25" s="81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VLOOKUP(A36,EQUIPOS!A6:D161,4,FALSE)</f>
        <v>276759.63049244101</v>
      </c>
      <c r="L36" s="270"/>
      <c r="M36" s="271">
        <v>0.15</v>
      </c>
      <c r="N36" s="272">
        <f>K36/M36</f>
        <v>1845064.2032829402</v>
      </c>
    </row>
    <row r="37" spans="1:14">
      <c r="A37" t="s">
        <v>150</v>
      </c>
      <c r="B37" s="871" t="str">
        <f>VLOOKUP(A37,EQUIPOS!A7:D154,3,FALSE)</f>
        <v>Cargador : Potencia en el volante 125 hp, Clasificación de RPM del motor 2300.</v>
      </c>
      <c r="C37" s="872"/>
      <c r="D37" s="872"/>
      <c r="E37" s="872"/>
      <c r="F37" s="872"/>
      <c r="G37" s="872"/>
      <c r="H37" s="873"/>
      <c r="I37" s="267"/>
      <c r="J37" s="268"/>
      <c r="K37" s="269">
        <f>VLOOKUP(A37,EQUIPOS!A7:D162,4,FALSE)</f>
        <v>177694.71684793051</v>
      </c>
      <c r="L37" s="270"/>
      <c r="M37" s="271">
        <v>0.15</v>
      </c>
      <c r="N37" s="272">
        <f>K37/M37</f>
        <v>1184631.4456528702</v>
      </c>
    </row>
    <row r="38" spans="1:14">
      <c r="A38" t="s">
        <v>273</v>
      </c>
      <c r="B38" s="871" t="str">
        <f>VLOOKUP(A38,EQUIPOS!A8:D154,3,FALSE)</f>
        <v>Motosierra, 93.6 cm3 - 7.1 HP, 45-90 cm - 7.9 kg</v>
      </c>
      <c r="C38" s="872"/>
      <c r="D38" s="872"/>
      <c r="E38" s="872"/>
      <c r="F38" s="872"/>
      <c r="G38" s="872"/>
      <c r="H38" s="873"/>
      <c r="I38" s="267"/>
      <c r="J38" s="268"/>
      <c r="K38" s="269">
        <f>VLOOKUP(A38,EQUIPOS!A8:D163,4,FALSE)</f>
        <v>10815.702539096985</v>
      </c>
      <c r="L38" s="270"/>
      <c r="M38" s="271">
        <v>0.15</v>
      </c>
      <c r="N38" s="273">
        <f>K38/M38</f>
        <v>72104.683593979906</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9021.8333333333339</v>
      </c>
    </row>
    <row r="43" spans="1:14" ht="15.75" thickBot="1">
      <c r="B43" s="822" t="s">
        <v>953</v>
      </c>
      <c r="C43" s="823"/>
      <c r="D43" s="823"/>
      <c r="E43" s="823"/>
      <c r="F43" s="823"/>
      <c r="G43" s="823"/>
      <c r="H43" s="823"/>
      <c r="I43" s="823"/>
      <c r="J43" s="823"/>
      <c r="K43" s="823"/>
      <c r="L43" s="823"/>
      <c r="M43" s="824"/>
      <c r="N43" s="99">
        <f>SUM(N36:N42)</f>
        <v>3110822.1658631242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885" t="s">
        <v>957</v>
      </c>
      <c r="C58" s="886"/>
      <c r="D58" s="886"/>
      <c r="E58" s="886"/>
      <c r="F58" s="886"/>
      <c r="G58" s="887"/>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909">
        <v>983.54</v>
      </c>
      <c r="M59" s="910"/>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900"/>
      <c r="M64" s="901"/>
      <c r="N64" s="296"/>
    </row>
    <row r="65" spans="1:15" ht="15.75" thickBot="1">
      <c r="B65" s="911" t="s">
        <v>953</v>
      </c>
      <c r="C65" s="865"/>
      <c r="D65" s="865"/>
      <c r="E65" s="865"/>
      <c r="F65" s="865"/>
      <c r="G65" s="865"/>
      <c r="H65" s="865"/>
      <c r="I65" s="865"/>
      <c r="J65" s="865"/>
      <c r="K65" s="865"/>
      <c r="L65" s="865"/>
      <c r="M65" s="866"/>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48"/>
      <c r="J75" s="48"/>
      <c r="K75" s="48"/>
      <c r="L75" s="900"/>
      <c r="M75" s="901"/>
      <c r="N75" s="296"/>
    </row>
    <row r="76" spans="1:15" ht="15.75" thickBot="1">
      <c r="B76" s="822" t="s">
        <v>953</v>
      </c>
      <c r="C76" s="823"/>
      <c r="D76" s="823"/>
      <c r="E76" s="823"/>
      <c r="F76" s="823"/>
      <c r="G76" s="823"/>
      <c r="H76" s="823"/>
      <c r="I76" s="865"/>
      <c r="J76" s="865"/>
      <c r="K76" s="865"/>
      <c r="L76" s="865"/>
      <c r="M76" s="866"/>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3325682.7325297906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665136.54650595819</v>
      </c>
      <c r="M83" s="858"/>
      <c r="N83" s="51"/>
    </row>
    <row r="84" spans="1:14">
      <c r="B84" s="89" t="s">
        <v>973</v>
      </c>
      <c r="C84" s="90"/>
      <c r="D84" s="90"/>
      <c r="E84" s="90"/>
      <c r="F84" s="90"/>
      <c r="G84" s="90"/>
      <c r="H84" s="90"/>
      <c r="I84" s="87"/>
      <c r="J84" s="88"/>
      <c r="K84" s="304">
        <v>0.05</v>
      </c>
      <c r="L84" s="857">
        <f>N78*K84</f>
        <v>166284.13662648955</v>
      </c>
      <c r="M84" s="858"/>
      <c r="N84" s="51"/>
    </row>
    <row r="85" spans="1:14" ht="15.75" thickBot="1">
      <c r="B85" s="91" t="s">
        <v>974</v>
      </c>
      <c r="C85" s="92"/>
      <c r="D85" s="92"/>
      <c r="E85" s="92"/>
      <c r="F85" s="92"/>
      <c r="G85" s="92"/>
      <c r="H85" s="92"/>
      <c r="I85" s="93"/>
      <c r="J85" s="94"/>
      <c r="K85" s="305">
        <v>0.05</v>
      </c>
      <c r="L85" s="859">
        <f>N78*K85</f>
        <v>166284.13662648955</v>
      </c>
      <c r="M85" s="860"/>
      <c r="N85" s="51"/>
    </row>
    <row r="86" spans="1:14" ht="15.75" thickBot="1">
      <c r="B86" s="822" t="s">
        <v>953</v>
      </c>
      <c r="C86" s="823"/>
      <c r="D86" s="823"/>
      <c r="E86" s="823"/>
      <c r="F86" s="823"/>
      <c r="G86" s="823"/>
      <c r="H86" s="823"/>
      <c r="I86" s="823"/>
      <c r="J86" s="823"/>
      <c r="K86" s="823"/>
      <c r="L86" s="823"/>
      <c r="M86" s="824"/>
      <c r="N86" s="52">
        <f>L83+L84+L85</f>
        <v>997704.81975893734</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4323387.5522887278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4"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249</v>
      </c>
      <c r="B36" s="871" t="str">
        <f>VLOOKUP(A36,EQUIPOS!A6:D154,3,FALSE)</f>
        <v>Guadañadora, Cilindraje 41.5 cm3, Longitud del mango 1450 mm, Peso 7.4 kg</v>
      </c>
      <c r="C36" s="872"/>
      <c r="D36" s="872"/>
      <c r="E36" s="872"/>
      <c r="F36" s="872"/>
      <c r="G36" s="872"/>
      <c r="H36" s="873"/>
      <c r="I36" s="267"/>
      <c r="J36" s="268"/>
      <c r="K36" s="269">
        <f>VLOOKUP(A36,EQUIPOS!A6:D161,4,FALSE)</f>
        <v>7863.1165725785713</v>
      </c>
      <c r="L36" s="270"/>
      <c r="M36" s="271">
        <v>0.36</v>
      </c>
      <c r="N36" s="272">
        <f>K36/M36</f>
        <v>21841.99047938492</v>
      </c>
    </row>
    <row r="37" spans="1:14">
      <c r="A37" t="s">
        <v>273</v>
      </c>
      <c r="B37" s="871" t="str">
        <f>VLOOKUP(A37,EQUIPOS!A7:D154,3,FALSE)</f>
        <v>Motosierra, 93.6 cm3 - 7.1 HP, 45-90 cm - 7.9 kg</v>
      </c>
      <c r="C37" s="872"/>
      <c r="D37" s="872"/>
      <c r="E37" s="872"/>
      <c r="F37" s="872"/>
      <c r="G37" s="872"/>
      <c r="H37" s="873"/>
      <c r="I37" s="267"/>
      <c r="J37" s="268"/>
      <c r="K37" s="269">
        <f>VLOOKUP(A37,EQUIPOS!A7:D162,4,FALSE)</f>
        <v>10815.702539096985</v>
      </c>
      <c r="L37" s="270"/>
      <c r="M37" s="271">
        <v>0.10299999999999999</v>
      </c>
      <c r="N37" s="272">
        <f>K37/M37</f>
        <v>105006.8207679319</v>
      </c>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1879.5486111111113</v>
      </c>
    </row>
    <row r="43" spans="1:14" ht="15.75" thickBot="1">
      <c r="B43" s="822" t="s">
        <v>953</v>
      </c>
      <c r="C43" s="823"/>
      <c r="D43" s="823"/>
      <c r="E43" s="823"/>
      <c r="F43" s="823"/>
      <c r="G43" s="823"/>
      <c r="H43" s="823"/>
      <c r="I43" s="823"/>
      <c r="J43" s="823"/>
      <c r="K43" s="823"/>
      <c r="L43" s="823"/>
      <c r="M43" s="824"/>
      <c r="N43" s="99">
        <f>SUM(N36:N42)</f>
        <v>128728.35985842794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909">
        <f>'900.2'!N78</f>
        <v>971.72617809862629</v>
      </c>
      <c r="M59" s="910"/>
      <c r="N59" s="287">
        <f>K59*L59</f>
        <v>48586.308904931313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48586.308904931313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214905.64098558147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42981.128197116297</v>
      </c>
      <c r="M83" s="858"/>
      <c r="N83" s="51"/>
    </row>
    <row r="84" spans="1:14">
      <c r="B84" s="89" t="s">
        <v>973</v>
      </c>
      <c r="C84" s="90"/>
      <c r="D84" s="90"/>
      <c r="E84" s="90"/>
      <c r="F84" s="90"/>
      <c r="G84" s="90"/>
      <c r="H84" s="90"/>
      <c r="I84" s="87"/>
      <c r="J84" s="88"/>
      <c r="K84" s="304">
        <v>0.05</v>
      </c>
      <c r="L84" s="857">
        <f>N78*K84</f>
        <v>10745.282049279074</v>
      </c>
      <c r="M84" s="858"/>
      <c r="N84" s="51"/>
    </row>
    <row r="85" spans="1:14" ht="15.75" thickBot="1">
      <c r="B85" s="91" t="s">
        <v>974</v>
      </c>
      <c r="C85" s="92"/>
      <c r="D85" s="92"/>
      <c r="E85" s="92"/>
      <c r="F85" s="92"/>
      <c r="G85" s="92"/>
      <c r="H85" s="92"/>
      <c r="I85" s="93"/>
      <c r="J85" s="94"/>
      <c r="K85" s="305">
        <v>0.05</v>
      </c>
      <c r="L85" s="859">
        <f>N78*K85</f>
        <v>10745.282049279074</v>
      </c>
      <c r="M85" s="860"/>
      <c r="N85" s="51"/>
    </row>
    <row r="86" spans="1:14" ht="15.75" thickBot="1">
      <c r="B86" s="822" t="s">
        <v>953</v>
      </c>
      <c r="C86" s="823"/>
      <c r="D86" s="823"/>
      <c r="E86" s="823"/>
      <c r="F86" s="823"/>
      <c r="G86" s="823"/>
      <c r="H86" s="823"/>
      <c r="I86" s="823"/>
      <c r="J86" s="823"/>
      <c r="K86" s="823"/>
      <c r="L86" s="823"/>
      <c r="M86" s="824"/>
      <c r="N86" s="52">
        <f>L83+L84+L85</f>
        <v>64471.692295674453</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188">
        <f>N78+N86</f>
        <v>279377.33328125591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177694.71684793051</v>
      </c>
      <c r="L36" s="270"/>
      <c r="M36" s="271">
        <v>2.375</v>
      </c>
      <c r="N36" s="272">
        <f>K36/M36</f>
        <v>74818.828146497064</v>
      </c>
    </row>
    <row r="37" spans="1:14">
      <c r="A37" t="s">
        <v>180</v>
      </c>
      <c r="B37" s="871" t="str">
        <f>VLOOKUP(A37,EQUIPOS!A7:D154,3,FALSE)</f>
        <v>Compresor 120 HP, con martillo.</v>
      </c>
      <c r="C37" s="872"/>
      <c r="D37" s="872"/>
      <c r="E37" s="872"/>
      <c r="F37" s="872"/>
      <c r="G37" s="872"/>
      <c r="H37" s="873"/>
      <c r="I37" s="267"/>
      <c r="J37" s="268"/>
      <c r="K37" s="269">
        <f>VLOOKUP(A37,EQUIPOS!A7:D162,4,FALSE)</f>
        <v>114318.35152876232</v>
      </c>
      <c r="L37" s="270"/>
      <c r="M37" s="271">
        <v>2.375</v>
      </c>
      <c r="N37" s="272">
        <f>K37/M37</f>
        <v>48134.042748952554</v>
      </c>
    </row>
    <row r="38" spans="1:14">
      <c r="A38" t="s">
        <v>195</v>
      </c>
      <c r="B38" s="871" t="str">
        <f>VLOOKUP(A38,EQUIPOS!A7:D154,3,FALSE)</f>
        <v xml:space="preserve">Equipo de oxicorte, Capacidad de corte: hasta 6´´ (152mm) </v>
      </c>
      <c r="C38" s="872"/>
      <c r="D38" s="872"/>
      <c r="E38" s="872"/>
      <c r="F38" s="872"/>
      <c r="G38" s="872"/>
      <c r="H38" s="873"/>
      <c r="I38" s="267"/>
      <c r="J38" s="268"/>
      <c r="K38" s="269">
        <f>VLOOKUP(A38,EQUIPOS!A7:D162,4,FALSE)</f>
        <v>17372.160162948672</v>
      </c>
      <c r="L38" s="270"/>
      <c r="M38" s="271">
        <v>2.375</v>
      </c>
      <c r="N38" s="273">
        <f>K38/M38</f>
        <v>7314.5937528204931</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1416.2065453389896</v>
      </c>
    </row>
    <row r="43" spans="1:14" ht="15.75" thickBot="1">
      <c r="B43" s="822" t="s">
        <v>953</v>
      </c>
      <c r="C43" s="823"/>
      <c r="D43" s="823"/>
      <c r="E43" s="823"/>
      <c r="F43" s="823"/>
      <c r="G43" s="823"/>
      <c r="H43" s="823"/>
      <c r="I43" s="823"/>
      <c r="J43" s="823"/>
      <c r="K43" s="823"/>
      <c r="L43" s="823"/>
      <c r="M43" s="824"/>
      <c r="N43" s="99">
        <f>SUM(N36:N42)</f>
        <v>131683.6711936091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971.72617809862629</v>
      </c>
      <c r="M59" s="910"/>
      <c r="N59" s="287">
        <f>K59*L59</f>
        <v>971.72617809862629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971.72617809862629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182">
        <f>N43+N54+N65+N76</f>
        <v>146817.46282509761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29363.492565019522</v>
      </c>
      <c r="M83" s="858"/>
      <c r="N83" s="51"/>
    </row>
    <row r="84" spans="1:14">
      <c r="B84" s="89" t="s">
        <v>973</v>
      </c>
      <c r="C84" s="90"/>
      <c r="D84" s="90"/>
      <c r="E84" s="90"/>
      <c r="F84" s="90"/>
      <c r="G84" s="90"/>
      <c r="H84" s="90"/>
      <c r="I84" s="87"/>
      <c r="J84" s="88"/>
      <c r="K84" s="304">
        <v>0.05</v>
      </c>
      <c r="L84" s="857">
        <f>N78*K84</f>
        <v>7340.8731412548805</v>
      </c>
      <c r="M84" s="858"/>
      <c r="N84" s="51"/>
    </row>
    <row r="85" spans="1:14" ht="15.75" thickBot="1">
      <c r="B85" s="91" t="s">
        <v>974</v>
      </c>
      <c r="C85" s="92"/>
      <c r="D85" s="92"/>
      <c r="E85" s="92"/>
      <c r="F85" s="92"/>
      <c r="G85" s="92"/>
      <c r="H85" s="92"/>
      <c r="I85" s="93"/>
      <c r="J85" s="94"/>
      <c r="K85" s="305">
        <v>0.05</v>
      </c>
      <c r="L85" s="859">
        <f>N78*K85</f>
        <v>7340.8731412548805</v>
      </c>
      <c r="M85" s="860"/>
      <c r="N85" s="51"/>
    </row>
    <row r="86" spans="1:14" ht="15.75" thickBot="1">
      <c r="B86" s="822" t="s">
        <v>953</v>
      </c>
      <c r="C86" s="823"/>
      <c r="D86" s="823"/>
      <c r="E86" s="823"/>
      <c r="F86" s="823"/>
      <c r="G86" s="823"/>
      <c r="H86" s="823"/>
      <c r="I86" s="823"/>
      <c r="J86" s="823"/>
      <c r="K86" s="823"/>
      <c r="L86" s="823"/>
      <c r="M86" s="824"/>
      <c r="N86" s="52">
        <f>L83+L84+L85</f>
        <v>44045.238847529283</v>
      </c>
    </row>
    <row r="87" spans="1:14" ht="15.75" thickBot="1">
      <c r="B87" s="33"/>
      <c r="C87" s="34"/>
      <c r="D87" s="34"/>
      <c r="E87" s="34"/>
      <c r="F87" s="34"/>
      <c r="G87" s="34"/>
      <c r="H87" s="34"/>
      <c r="I87" s="34"/>
      <c r="J87" s="34"/>
      <c r="K87" s="34"/>
      <c r="L87" s="34"/>
      <c r="M87" s="34"/>
      <c r="N87" s="35"/>
    </row>
    <row r="88" spans="1:14" ht="15.75" thickBot="1">
      <c r="A88" t="s">
        <v>2015</v>
      </c>
      <c r="B88" s="822" t="s">
        <v>975</v>
      </c>
      <c r="C88" s="823"/>
      <c r="D88" s="823"/>
      <c r="E88" s="823"/>
      <c r="F88" s="823"/>
      <c r="G88" s="823"/>
      <c r="H88" s="823"/>
      <c r="I88" s="823"/>
      <c r="J88" s="823"/>
      <c r="K88" s="823"/>
      <c r="L88" s="823"/>
      <c r="M88" s="824"/>
      <c r="N88" s="52">
        <f>N78+N86</f>
        <v>190862.70167262689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263262.48393760418</v>
      </c>
      <c r="L36" s="270"/>
      <c r="M36" s="271">
        <v>2.5</v>
      </c>
      <c r="N36" s="272">
        <f>K36/M36</f>
        <v>105304.99357504168</v>
      </c>
    </row>
    <row r="37" spans="1:14">
      <c r="A37" t="s">
        <v>180</v>
      </c>
      <c r="B37" s="871" t="str">
        <f>VLOOKUP(A37,EQUIPOS!A7:D154,3,FALSE)</f>
        <v>Compresor 120 HP, con martillo.</v>
      </c>
      <c r="C37" s="872"/>
      <c r="D37" s="872"/>
      <c r="E37" s="872"/>
      <c r="F37" s="872"/>
      <c r="G37" s="872"/>
      <c r="H37" s="873"/>
      <c r="I37" s="267"/>
      <c r="J37" s="268"/>
      <c r="K37" s="269">
        <f>VLOOKUP(A37,EQUIPOS!A7:D162,4,FALSE)</f>
        <v>114318.35152876232</v>
      </c>
      <c r="L37" s="270"/>
      <c r="M37" s="271">
        <v>2.5</v>
      </c>
      <c r="N37" s="272">
        <f>K37/M37</f>
        <v>45727.340611504929</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17372.160162948672</v>
      </c>
      <c r="L38" s="270"/>
      <c r="M38" s="271">
        <v>2.5</v>
      </c>
      <c r="N38" s="272">
        <f>K38/M38</f>
        <v>6948.8640651794685</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269.07924361440797</v>
      </c>
    </row>
    <row r="43" spans="1:14" ht="15.75" thickBot="1">
      <c r="B43" s="822" t="s">
        <v>953</v>
      </c>
      <c r="C43" s="823"/>
      <c r="D43" s="823"/>
      <c r="E43" s="823"/>
      <c r="F43" s="823"/>
      <c r="G43" s="823"/>
      <c r="H43" s="823"/>
      <c r="I43" s="823"/>
      <c r="J43" s="823"/>
      <c r="K43" s="823"/>
      <c r="L43" s="823"/>
      <c r="M43" s="824"/>
      <c r="N43" s="99">
        <f>SUM(N36:N42)</f>
        <v>158250.27749534047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971.72617809862629</v>
      </c>
      <c r="M59" s="910"/>
      <c r="N59" s="287">
        <f>K59*L59</f>
        <v>971.72617809862629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971.72617809862629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172675.9658541595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34535.193170831903</v>
      </c>
      <c r="M83" s="858"/>
      <c r="N83" s="51"/>
    </row>
    <row r="84" spans="1:14">
      <c r="B84" s="89" t="s">
        <v>973</v>
      </c>
      <c r="C84" s="90"/>
      <c r="D84" s="90"/>
      <c r="E84" s="90"/>
      <c r="F84" s="90"/>
      <c r="G84" s="90"/>
      <c r="H84" s="90"/>
      <c r="I84" s="87"/>
      <c r="J84" s="88"/>
      <c r="K84" s="304">
        <v>0.05</v>
      </c>
      <c r="L84" s="857">
        <f>N78*K84</f>
        <v>8633.7982927079756</v>
      </c>
      <c r="M84" s="858"/>
      <c r="N84" s="51"/>
    </row>
    <row r="85" spans="1:14" ht="15.75" thickBot="1">
      <c r="B85" s="91" t="s">
        <v>974</v>
      </c>
      <c r="C85" s="92"/>
      <c r="D85" s="92"/>
      <c r="E85" s="92"/>
      <c r="F85" s="92"/>
      <c r="G85" s="92"/>
      <c r="H85" s="92"/>
      <c r="I85" s="93"/>
      <c r="J85" s="94"/>
      <c r="K85" s="305">
        <v>0.05</v>
      </c>
      <c r="L85" s="859">
        <f>N78*K85</f>
        <v>8633.7982927079756</v>
      </c>
      <c r="M85" s="860"/>
      <c r="N85" s="51"/>
    </row>
    <row r="86" spans="1:14" ht="15.75" thickBot="1">
      <c r="B86" s="822" t="s">
        <v>953</v>
      </c>
      <c r="C86" s="823"/>
      <c r="D86" s="823"/>
      <c r="E86" s="823"/>
      <c r="F86" s="823"/>
      <c r="G86" s="823"/>
      <c r="H86" s="823"/>
      <c r="I86" s="823"/>
      <c r="J86" s="823"/>
      <c r="K86" s="823"/>
      <c r="L86" s="823"/>
      <c r="M86" s="824"/>
      <c r="N86" s="52">
        <f>L83+L84+L85</f>
        <v>51802.789756247847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224478.75561040733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933</v>
      </c>
      <c r="L1" s="848" t="s">
        <v>2198</v>
      </c>
      <c r="M1" s="849"/>
      <c r="N1" s="850"/>
    </row>
    <row r="2" spans="2:14">
      <c r="B2" s="832"/>
      <c r="C2" s="809" t="s">
        <v>934</v>
      </c>
      <c r="D2" s="810"/>
      <c r="E2" s="810"/>
      <c r="F2" s="810"/>
      <c r="G2" s="810"/>
      <c r="H2" s="810"/>
      <c r="I2" s="810"/>
      <c r="J2" s="811"/>
      <c r="K2" s="847"/>
      <c r="L2" s="851"/>
      <c r="M2" s="852"/>
      <c r="N2" s="853"/>
    </row>
    <row r="3" spans="2:14">
      <c r="B3" s="832"/>
      <c r="C3" s="809" t="s">
        <v>2199</v>
      </c>
      <c r="D3" s="810"/>
      <c r="E3" s="810"/>
      <c r="F3" s="810"/>
      <c r="G3" s="810"/>
      <c r="H3" s="810"/>
      <c r="I3" s="810"/>
      <c r="J3" s="811"/>
      <c r="K3" s="834" t="s">
        <v>935</v>
      </c>
      <c r="L3" s="803">
        <v>1</v>
      </c>
      <c r="M3" s="804"/>
      <c r="N3" s="805"/>
    </row>
    <row r="4" spans="2:14">
      <c r="B4" s="832"/>
      <c r="C4" s="809" t="s">
        <v>2200</v>
      </c>
      <c r="D4" s="810"/>
      <c r="E4" s="810"/>
      <c r="F4" s="810"/>
      <c r="G4" s="810"/>
      <c r="H4" s="810"/>
      <c r="I4" s="810"/>
      <c r="J4" s="811"/>
      <c r="K4" s="854"/>
      <c r="L4" s="806"/>
      <c r="M4" s="807"/>
      <c r="N4" s="808"/>
    </row>
    <row r="5" spans="2:14">
      <c r="B5" s="832"/>
      <c r="C5" s="809" t="s">
        <v>2201</v>
      </c>
      <c r="D5" s="810"/>
      <c r="E5" s="810"/>
      <c r="F5" s="810"/>
      <c r="G5" s="810"/>
      <c r="H5" s="810"/>
      <c r="I5" s="810"/>
      <c r="J5" s="811"/>
      <c r="K5" s="834" t="s">
        <v>936</v>
      </c>
      <c r="L5" s="836"/>
      <c r="M5" s="836" t="s">
        <v>937</v>
      </c>
      <c r="N5" s="838"/>
    </row>
    <row r="6" spans="2:14" ht="15.75" thickBot="1">
      <c r="B6" s="833"/>
      <c r="C6" s="840"/>
      <c r="D6" s="841"/>
      <c r="E6" s="841"/>
      <c r="F6" s="841"/>
      <c r="G6" s="841"/>
      <c r="H6" s="841"/>
      <c r="I6" s="841"/>
      <c r="J6" s="842"/>
      <c r="K6" s="835"/>
      <c r="L6" s="837"/>
      <c r="M6" s="837"/>
      <c r="N6" s="839"/>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812" t="s">
        <v>2205</v>
      </c>
      <c r="C10" s="813"/>
      <c r="D10" s="813"/>
      <c r="E10" s="813"/>
      <c r="F10" s="391" t="s">
        <v>2206</v>
      </c>
      <c r="G10" s="79"/>
      <c r="H10" s="359"/>
      <c r="I10" s="814" t="s">
        <v>2207</v>
      </c>
      <c r="J10" s="814"/>
      <c r="K10" s="392" t="s">
        <v>2206</v>
      </c>
      <c r="L10" s="356"/>
      <c r="M10" s="356"/>
      <c r="N10" s="35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177694.71684793051</v>
      </c>
      <c r="L36" s="270"/>
      <c r="M36" s="271">
        <v>9.25</v>
      </c>
      <c r="N36" s="272">
        <f>K36/M36</f>
        <v>19210.239659235733</v>
      </c>
    </row>
    <row r="37" spans="1:14">
      <c r="A37" t="s">
        <v>180</v>
      </c>
      <c r="B37" s="871" t="str">
        <f>VLOOKUP(A37,EQUIPOS!A7:D154,3,FALSE)</f>
        <v>Compresor 120 HP, con martillo.</v>
      </c>
      <c r="C37" s="872"/>
      <c r="D37" s="872"/>
      <c r="E37" s="872"/>
      <c r="F37" s="872"/>
      <c r="G37" s="872"/>
      <c r="H37" s="873"/>
      <c r="I37" s="267"/>
      <c r="J37" s="268"/>
      <c r="K37" s="269">
        <f>VLOOKUP(A37,EQUIPOS!A7:D162,4,FALSE)</f>
        <v>114318.35152876232</v>
      </c>
      <c r="L37" s="270"/>
      <c r="M37" s="271">
        <v>9.25</v>
      </c>
      <c r="N37" s="272">
        <f>K37/M37</f>
        <v>12358.740705812143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58.094119895785944</v>
      </c>
    </row>
    <row r="43" spans="1:14" ht="15.75" thickBot="1">
      <c r="B43" s="822" t="s">
        <v>953</v>
      </c>
      <c r="C43" s="823"/>
      <c r="D43" s="823"/>
      <c r="E43" s="823"/>
      <c r="F43" s="823"/>
      <c r="G43" s="823"/>
      <c r="H43" s="823"/>
      <c r="I43" s="823"/>
      <c r="J43" s="823"/>
      <c r="K43" s="823"/>
      <c r="L43" s="823"/>
      <c r="M43" s="824"/>
      <c r="N43" s="99">
        <f>SUM(N36:N42)</f>
        <v>31627.07448494366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971.72617809862629</v>
      </c>
      <c r="M59" s="910"/>
      <c r="N59" s="287">
        <f>K59*L59</f>
        <v>971.72617809862629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971.72617809862629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35503.506657831582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7100.7013315663171</v>
      </c>
      <c r="M83" s="858"/>
      <c r="N83" s="51"/>
    </row>
    <row r="84" spans="1:14">
      <c r="B84" s="89" t="s">
        <v>973</v>
      </c>
      <c r="C84" s="90"/>
      <c r="D84" s="90"/>
      <c r="E84" s="90"/>
      <c r="F84" s="90"/>
      <c r="G84" s="90"/>
      <c r="H84" s="90"/>
      <c r="I84" s="87"/>
      <c r="J84" s="88"/>
      <c r="K84" s="304">
        <v>0.05</v>
      </c>
      <c r="L84" s="857">
        <f>N78*K84</f>
        <v>1775.1753328915793</v>
      </c>
      <c r="M84" s="858"/>
      <c r="N84" s="51"/>
    </row>
    <row r="85" spans="1:14" ht="15.75" thickBot="1">
      <c r="B85" s="91" t="s">
        <v>974</v>
      </c>
      <c r="C85" s="92"/>
      <c r="D85" s="92"/>
      <c r="E85" s="92"/>
      <c r="F85" s="92"/>
      <c r="G85" s="92"/>
      <c r="H85" s="92"/>
      <c r="I85" s="93"/>
      <c r="J85" s="94"/>
      <c r="K85" s="305">
        <v>0.05</v>
      </c>
      <c r="L85" s="859">
        <f>N78*K85</f>
        <v>1775.1753328915793</v>
      </c>
      <c r="M85" s="860"/>
      <c r="N85" s="51"/>
    </row>
    <row r="86" spans="1:14" ht="15.75" thickBot="1">
      <c r="B86" s="822" t="s">
        <v>953</v>
      </c>
      <c r="C86" s="823"/>
      <c r="D86" s="823"/>
      <c r="E86" s="823"/>
      <c r="F86" s="823"/>
      <c r="G86" s="823"/>
      <c r="H86" s="823"/>
      <c r="I86" s="823"/>
      <c r="J86" s="823"/>
      <c r="K86" s="823"/>
      <c r="L86" s="823"/>
      <c r="M86" s="824"/>
      <c r="N86" s="52">
        <f>L83+L84+L85</f>
        <v>10651.051997349477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46154.558655181056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114318.35152876232</v>
      </c>
      <c r="L36" s="270"/>
      <c r="M36" s="271">
        <v>2.5</v>
      </c>
      <c r="N36" s="272">
        <f>K36/M36</f>
        <v>45727.340611504929</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1082.6200000000001</v>
      </c>
    </row>
    <row r="43" spans="1:14" ht="15.75" thickBot="1">
      <c r="B43" s="822" t="s">
        <v>953</v>
      </c>
      <c r="C43" s="823"/>
      <c r="D43" s="823"/>
      <c r="E43" s="823"/>
      <c r="F43" s="823"/>
      <c r="G43" s="823"/>
      <c r="H43" s="823"/>
      <c r="I43" s="823"/>
      <c r="J43" s="823"/>
      <c r="K43" s="823"/>
      <c r="L43" s="823"/>
      <c r="M43" s="824"/>
      <c r="N43" s="99">
        <f>SUM(N36:N42)</f>
        <v>46809.960611504932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971.72617809862629</v>
      </c>
      <c r="M59" s="910"/>
      <c r="N59" s="287">
        <f>K59*L59</f>
        <v>971.72617809862629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971.72617809862629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N70+N71+N72+N73+N74</f>
        <v>10826.2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58607.886789603552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11721.577357920711</v>
      </c>
      <c r="M83" s="858"/>
      <c r="N83" s="51"/>
    </row>
    <row r="84" spans="1:14">
      <c r="B84" s="89" t="s">
        <v>973</v>
      </c>
      <c r="C84" s="90"/>
      <c r="D84" s="90"/>
      <c r="E84" s="90"/>
      <c r="F84" s="90"/>
      <c r="G84" s="90"/>
      <c r="H84" s="90"/>
      <c r="I84" s="87"/>
      <c r="J84" s="88"/>
      <c r="K84" s="304">
        <v>0.05</v>
      </c>
      <c r="L84" s="857">
        <f>N78*K84</f>
        <v>2930.3943394801777</v>
      </c>
      <c r="M84" s="858"/>
      <c r="N84" s="51"/>
    </row>
    <row r="85" spans="1:14" ht="15.75" thickBot="1">
      <c r="B85" s="91" t="s">
        <v>974</v>
      </c>
      <c r="C85" s="92"/>
      <c r="D85" s="92"/>
      <c r="E85" s="92"/>
      <c r="F85" s="92"/>
      <c r="G85" s="92"/>
      <c r="H85" s="92"/>
      <c r="I85" s="93"/>
      <c r="J85" s="94"/>
      <c r="K85" s="305">
        <v>0.05</v>
      </c>
      <c r="L85" s="859">
        <f>N78*K85</f>
        <v>2930.3943394801777</v>
      </c>
      <c r="M85" s="860"/>
      <c r="N85" s="51"/>
    </row>
    <row r="86" spans="1:14" ht="15.75" thickBot="1">
      <c r="B86" s="822" t="s">
        <v>953</v>
      </c>
      <c r="C86" s="823"/>
      <c r="D86" s="823"/>
      <c r="E86" s="823"/>
      <c r="F86" s="823"/>
      <c r="G86" s="823"/>
      <c r="H86" s="823"/>
      <c r="I86" s="823"/>
      <c r="J86" s="823"/>
      <c r="K86" s="823"/>
      <c r="L86" s="823"/>
      <c r="M86" s="824"/>
      <c r="N86" s="52">
        <f>L83+L84+L85</f>
        <v>17582.366036881067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76190.252826484619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177694.71684793051</v>
      </c>
      <c r="L36" s="270"/>
      <c r="M36" s="271">
        <v>2.375</v>
      </c>
      <c r="N36" s="272">
        <f>K36/M36</f>
        <v>74818.828146497064</v>
      </c>
    </row>
    <row r="37" spans="1:14">
      <c r="A37" t="s">
        <v>180</v>
      </c>
      <c r="B37" s="871" t="str">
        <f>VLOOKUP(A37,EQUIPOS!A7:D154,3,FALSE)</f>
        <v>Compresor 120 HP, con martillo.</v>
      </c>
      <c r="C37" s="872"/>
      <c r="D37" s="872"/>
      <c r="E37" s="872"/>
      <c r="F37" s="872"/>
      <c r="G37" s="872"/>
      <c r="H37" s="873"/>
      <c r="I37" s="267"/>
      <c r="J37" s="268"/>
      <c r="K37" s="269">
        <f>VLOOKUP(A37,EQUIPOS!A7:D162,4,FALSE)</f>
        <v>114318.35152876232</v>
      </c>
      <c r="L37" s="270"/>
      <c r="M37" s="271">
        <v>2.375</v>
      </c>
      <c r="N37" s="272">
        <f>K37/M37</f>
        <v>48134.042748952554</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17372.160162948672</v>
      </c>
      <c r="L38" s="270"/>
      <c r="M38" s="271">
        <v>2.375</v>
      </c>
      <c r="N38" s="272">
        <f>K38/M38</f>
        <v>7314.5937528204931</v>
      </c>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1416.2065453389896</v>
      </c>
    </row>
    <row r="43" spans="1:14" ht="15.75" thickBot="1">
      <c r="B43" s="822" t="s">
        <v>953</v>
      </c>
      <c r="C43" s="823"/>
      <c r="D43" s="823"/>
      <c r="E43" s="823"/>
      <c r="F43" s="823"/>
      <c r="G43" s="823"/>
      <c r="H43" s="823"/>
      <c r="I43" s="823"/>
      <c r="J43" s="823"/>
      <c r="K43" s="823"/>
      <c r="L43" s="823"/>
      <c r="M43" s="824"/>
      <c r="N43" s="99">
        <f>SUM(N36:N42)</f>
        <v>131683.6711936091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971.72617809862629</v>
      </c>
      <c r="M59" s="910"/>
      <c r="N59" s="287">
        <f>K59*L59</f>
        <v>971.72617809862629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971.72617809862629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146817.46282509761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29363.492565019522</v>
      </c>
      <c r="M83" s="858"/>
      <c r="N83" s="51"/>
    </row>
    <row r="84" spans="1:14">
      <c r="B84" s="89" t="s">
        <v>973</v>
      </c>
      <c r="C84" s="90"/>
      <c r="D84" s="90"/>
      <c r="E84" s="90"/>
      <c r="F84" s="90"/>
      <c r="G84" s="90"/>
      <c r="H84" s="90"/>
      <c r="I84" s="87"/>
      <c r="J84" s="88"/>
      <c r="K84" s="304">
        <v>0.05</v>
      </c>
      <c r="L84" s="857">
        <f>N78*K84</f>
        <v>7340.8731412548805</v>
      </c>
      <c r="M84" s="858"/>
      <c r="N84" s="51"/>
    </row>
    <row r="85" spans="1:14" ht="15.75" thickBot="1">
      <c r="B85" s="91" t="s">
        <v>974</v>
      </c>
      <c r="C85" s="92"/>
      <c r="D85" s="92"/>
      <c r="E85" s="92"/>
      <c r="F85" s="92"/>
      <c r="G85" s="92"/>
      <c r="H85" s="92"/>
      <c r="I85" s="93"/>
      <c r="J85" s="94"/>
      <c r="K85" s="305">
        <v>0.05</v>
      </c>
      <c r="L85" s="859">
        <f>N78*K85</f>
        <v>7340.8731412548805</v>
      </c>
      <c r="M85" s="860"/>
      <c r="N85" s="51"/>
    </row>
    <row r="86" spans="1:14" ht="15.75" thickBot="1">
      <c r="B86" s="822" t="s">
        <v>953</v>
      </c>
      <c r="C86" s="823"/>
      <c r="D86" s="823"/>
      <c r="E86" s="823"/>
      <c r="F86" s="823"/>
      <c r="G86" s="823"/>
      <c r="H86" s="823"/>
      <c r="I86" s="823"/>
      <c r="J86" s="823"/>
      <c r="K86" s="823"/>
      <c r="L86" s="823"/>
      <c r="M86" s="824"/>
      <c r="N86" s="52">
        <f>L83+L84+L85</f>
        <v>44045.238847529283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190862.70167262689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263262.48393760418</v>
      </c>
      <c r="L36" s="270"/>
      <c r="M36" s="271">
        <v>2.5</v>
      </c>
      <c r="N36" s="272">
        <f>K36/M36</f>
        <v>105304.99357504168</v>
      </c>
    </row>
    <row r="37" spans="1:14">
      <c r="A37" t="s">
        <v>180</v>
      </c>
      <c r="B37" s="871" t="str">
        <f>VLOOKUP(A37,EQUIPOS!A7:D154,3,FALSE)</f>
        <v>Compresor 120 HP, con martillo.</v>
      </c>
      <c r="C37" s="872"/>
      <c r="D37" s="872"/>
      <c r="E37" s="872"/>
      <c r="F37" s="872"/>
      <c r="G37" s="872"/>
      <c r="H37" s="873"/>
      <c r="I37" s="267"/>
      <c r="J37" s="268"/>
      <c r="K37" s="269">
        <f>VLOOKUP(A37,EQUIPOS!A7:D162,4,FALSE)</f>
        <v>114318.35152876232</v>
      </c>
      <c r="L37" s="270"/>
      <c r="M37" s="271">
        <v>2.5</v>
      </c>
      <c r="N37" s="272">
        <f>K37/M37</f>
        <v>45727.340611504929</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17372.160162948672</v>
      </c>
      <c r="L38" s="270"/>
      <c r="M38" s="271">
        <v>2.5</v>
      </c>
      <c r="N38" s="272">
        <f>K38/M38</f>
        <v>6948.8640651794685</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269.07924361440797</v>
      </c>
    </row>
    <row r="43" spans="1:14" ht="15.75" thickBot="1">
      <c r="B43" s="822" t="s">
        <v>953</v>
      </c>
      <c r="C43" s="823"/>
      <c r="D43" s="823"/>
      <c r="E43" s="823"/>
      <c r="F43" s="823"/>
      <c r="G43" s="823"/>
      <c r="H43" s="823"/>
      <c r="I43" s="823"/>
      <c r="J43" s="823"/>
      <c r="K43" s="823"/>
      <c r="L43" s="823"/>
      <c r="M43" s="824"/>
      <c r="N43" s="99">
        <f>SUM(N36:N42)</f>
        <v>158250.27749534047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909">
        <f>'900.2'!N78</f>
        <v>971.72617809862629</v>
      </c>
      <c r="M59" s="910"/>
      <c r="N59" s="287">
        <f>K59*L59</f>
        <v>971.72617809862629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971.72617809862629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13453.962180720398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172675.9658541595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34535.193170831903</v>
      </c>
      <c r="M83" s="858"/>
      <c r="N83" s="51"/>
    </row>
    <row r="84" spans="1:14">
      <c r="B84" s="89" t="s">
        <v>973</v>
      </c>
      <c r="C84" s="90"/>
      <c r="D84" s="90"/>
      <c r="E84" s="90"/>
      <c r="F84" s="90"/>
      <c r="G84" s="90"/>
      <c r="H84" s="90"/>
      <c r="I84" s="87"/>
      <c r="J84" s="88"/>
      <c r="K84" s="304">
        <v>0.05</v>
      </c>
      <c r="L84" s="857">
        <f>N78*K84</f>
        <v>8633.7982927079756</v>
      </c>
      <c r="M84" s="858"/>
      <c r="N84" s="51"/>
    </row>
    <row r="85" spans="1:14" ht="15.75" thickBot="1">
      <c r="B85" s="91" t="s">
        <v>974</v>
      </c>
      <c r="C85" s="92"/>
      <c r="D85" s="92"/>
      <c r="E85" s="92"/>
      <c r="F85" s="92"/>
      <c r="G85" s="92"/>
      <c r="H85" s="92"/>
      <c r="I85" s="93"/>
      <c r="J85" s="94"/>
      <c r="K85" s="305">
        <v>0.05</v>
      </c>
      <c r="L85" s="859">
        <f>N78*K85</f>
        <v>8633.7982927079756</v>
      </c>
      <c r="M85" s="860"/>
      <c r="N85" s="51"/>
    </row>
    <row r="86" spans="1:14" ht="15.75" thickBot="1">
      <c r="B86" s="822" t="s">
        <v>953</v>
      </c>
      <c r="C86" s="823"/>
      <c r="D86" s="823"/>
      <c r="E86" s="823"/>
      <c r="F86" s="823"/>
      <c r="G86" s="823"/>
      <c r="H86" s="823"/>
      <c r="I86" s="823"/>
      <c r="J86" s="823"/>
      <c r="K86" s="823"/>
      <c r="L86" s="823"/>
      <c r="M86" s="824"/>
      <c r="N86" s="52">
        <f>L83+L84+L85</f>
        <v>51802.789756247847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224478.75561040733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312</v>
      </c>
      <c r="B36" s="871" t="str">
        <f>VLOOKUP(A36,EQUIPOS!A6:D154,3,FALSE)</f>
        <v>Retroexcavadora sobre oruga, potencia 138 HP, balde de 1,5 m3.</v>
      </c>
      <c r="C36" s="872"/>
      <c r="D36" s="872"/>
      <c r="E36" s="872"/>
      <c r="F36" s="872"/>
      <c r="G36" s="872"/>
      <c r="H36" s="873"/>
      <c r="I36" s="267"/>
      <c r="J36" s="268"/>
      <c r="K36" s="269">
        <f>VLOOKUP(A36,EQUIPOS!A6:D161,4,FALSE)</f>
        <v>263262.48393760418</v>
      </c>
      <c r="L36" s="270"/>
      <c r="M36" s="271">
        <v>2.5</v>
      </c>
      <c r="N36" s="272">
        <f>K36/M36</f>
        <v>105304.99357504168</v>
      </c>
    </row>
    <row r="37" spans="1:14">
      <c r="A37" t="s">
        <v>180</v>
      </c>
      <c r="B37" s="871" t="str">
        <f>VLOOKUP(A37,EQUIPOS!A7:D154,3,FALSE)</f>
        <v>Compresor 120 HP, con martillo.</v>
      </c>
      <c r="C37" s="872"/>
      <c r="D37" s="872"/>
      <c r="E37" s="872"/>
      <c r="F37" s="872"/>
      <c r="G37" s="872"/>
      <c r="H37" s="873"/>
      <c r="I37" s="267"/>
      <c r="J37" s="268"/>
      <c r="K37" s="269">
        <f>VLOOKUP(A37,EQUIPOS!A7:D162,4,FALSE)</f>
        <v>114318.35152876232</v>
      </c>
      <c r="L37" s="270"/>
      <c r="M37" s="271">
        <v>2.5</v>
      </c>
      <c r="N37" s="272">
        <f>K37/M37</f>
        <v>45727.340611504929</v>
      </c>
    </row>
    <row r="38" spans="1:14">
      <c r="A38" t="s">
        <v>195</v>
      </c>
      <c r="B38" s="871" t="str">
        <f>VLOOKUP(A38,EQUIPOS!A8:D154,3,FALSE)</f>
        <v xml:space="preserve">Equipo de oxicorte, Capacidad de corte: hasta 6´´ (152mm) </v>
      </c>
      <c r="C38" s="872"/>
      <c r="D38" s="872"/>
      <c r="E38" s="872"/>
      <c r="F38" s="872"/>
      <c r="G38" s="872"/>
      <c r="H38" s="873"/>
      <c r="I38" s="267"/>
      <c r="J38" s="268"/>
      <c r="K38" s="269">
        <f>VLOOKUP(A38,EQUIPOS!A8:D163,4,FALSE)</f>
        <v>17372.160162948672</v>
      </c>
      <c r="L38" s="270"/>
      <c r="M38" s="271">
        <v>2.5</v>
      </c>
      <c r="N38" s="272">
        <f>K38/M38</f>
        <v>6948.8640651794685</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214.948243614408</v>
      </c>
    </row>
    <row r="43" spans="1:14" ht="15.75" thickBot="1">
      <c r="B43" s="822" t="s">
        <v>953</v>
      </c>
      <c r="C43" s="823"/>
      <c r="D43" s="823"/>
      <c r="E43" s="823"/>
      <c r="F43" s="823"/>
      <c r="G43" s="823"/>
      <c r="H43" s="823"/>
      <c r="I43" s="823"/>
      <c r="J43" s="823"/>
      <c r="K43" s="823"/>
      <c r="L43" s="823"/>
      <c r="M43" s="824"/>
      <c r="N43" s="99">
        <f>SUM(N36:N42)</f>
        <v>158196.14649534048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909">
        <f>'900.2'!N78</f>
        <v>971.72617809862629</v>
      </c>
      <c r="M59" s="910"/>
      <c r="N59" s="287">
        <f>K59*L59</f>
        <v>1360.4166493380767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1360.4166493380767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10747.412180720399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170303.97532539896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34060.795065079794</v>
      </c>
      <c r="M83" s="858"/>
      <c r="N83" s="51"/>
    </row>
    <row r="84" spans="1:14">
      <c r="B84" s="89" t="s">
        <v>973</v>
      </c>
      <c r="C84" s="90"/>
      <c r="D84" s="90"/>
      <c r="E84" s="90"/>
      <c r="F84" s="90"/>
      <c r="G84" s="90"/>
      <c r="H84" s="90"/>
      <c r="I84" s="87"/>
      <c r="J84" s="88"/>
      <c r="K84" s="304">
        <v>0.05</v>
      </c>
      <c r="L84" s="857">
        <f>N78*K84</f>
        <v>8515.1987662699485</v>
      </c>
      <c r="M84" s="858"/>
      <c r="N84" s="51"/>
    </row>
    <row r="85" spans="1:14" ht="15.75" thickBot="1">
      <c r="B85" s="91" t="s">
        <v>974</v>
      </c>
      <c r="C85" s="92"/>
      <c r="D85" s="92"/>
      <c r="E85" s="92"/>
      <c r="F85" s="92"/>
      <c r="G85" s="92"/>
      <c r="H85" s="92"/>
      <c r="I85" s="93"/>
      <c r="J85" s="94"/>
      <c r="K85" s="305">
        <v>0.05</v>
      </c>
      <c r="L85" s="859">
        <f>N78*K85</f>
        <v>8515.1987662699485</v>
      </c>
      <c r="M85" s="860"/>
      <c r="N85" s="51"/>
    </row>
    <row r="86" spans="1:14" ht="15.75" thickBot="1">
      <c r="B86" s="822" t="s">
        <v>953</v>
      </c>
      <c r="C86" s="823"/>
      <c r="D86" s="823"/>
      <c r="E86" s="823"/>
      <c r="F86" s="823"/>
      <c r="G86" s="823"/>
      <c r="H86" s="823"/>
      <c r="I86" s="823"/>
      <c r="J86" s="823"/>
      <c r="K86" s="823"/>
      <c r="L86" s="823"/>
      <c r="M86" s="824"/>
      <c r="N86" s="52">
        <f>L83+L84+L85</f>
        <v>51091.192597619687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221395.16792301866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177694.71684793051</v>
      </c>
      <c r="L36" s="270"/>
      <c r="M36" s="271">
        <v>22</v>
      </c>
      <c r="N36" s="272">
        <f>K36/M36</f>
        <v>8077.0325839968418</v>
      </c>
    </row>
    <row r="37" spans="1:14">
      <c r="A37" t="s">
        <v>180</v>
      </c>
      <c r="B37" s="871" t="str">
        <f>VLOOKUP(A37,EQUIPOS!A7:D154,3,FALSE)</f>
        <v>Compresor 120 HP, con martillo.</v>
      </c>
      <c r="C37" s="872"/>
      <c r="D37" s="872"/>
      <c r="E37" s="872"/>
      <c r="F37" s="872"/>
      <c r="G37" s="872"/>
      <c r="H37" s="873"/>
      <c r="I37" s="267"/>
      <c r="J37" s="268"/>
      <c r="K37" s="269">
        <f>VLOOKUP(A37,EQUIPOS!A7:D162,4,FALSE)</f>
        <v>114318.35152876232</v>
      </c>
      <c r="L37" s="270"/>
      <c r="M37" s="271">
        <v>22</v>
      </c>
      <c r="N37" s="272">
        <f>K37/M37</f>
        <v>5196.2887058528322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24.425936774364544</v>
      </c>
    </row>
    <row r="43" spans="1:14" ht="15.75" thickBot="1">
      <c r="B43" s="822" t="s">
        <v>953</v>
      </c>
      <c r="C43" s="823"/>
      <c r="D43" s="823"/>
      <c r="E43" s="823"/>
      <c r="F43" s="823"/>
      <c r="G43" s="823"/>
      <c r="H43" s="823"/>
      <c r="I43" s="823"/>
      <c r="J43" s="823"/>
      <c r="K43" s="823"/>
      <c r="L43" s="823"/>
      <c r="M43" s="824"/>
      <c r="N43" s="99">
        <f>SUM(N36:N42)</f>
        <v>13297.74722662404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909">
        <f>'900.2'!N78</f>
        <v>971.72617809862629</v>
      </c>
      <c r="M59" s="910"/>
      <c r="N59" s="287">
        <f>K59*L59</f>
        <v>408.12499480142304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408.12499480142304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1221.2968387182273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14927.169060143689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2985.433812028738</v>
      </c>
      <c r="M83" s="858"/>
      <c r="N83" s="51"/>
    </row>
    <row r="84" spans="1:14">
      <c r="B84" s="89" t="s">
        <v>973</v>
      </c>
      <c r="C84" s="90"/>
      <c r="D84" s="90"/>
      <c r="E84" s="90"/>
      <c r="F84" s="90"/>
      <c r="G84" s="90"/>
      <c r="H84" s="90"/>
      <c r="I84" s="87"/>
      <c r="J84" s="88"/>
      <c r="K84" s="304">
        <v>0.05</v>
      </c>
      <c r="L84" s="857">
        <f>N78*K84</f>
        <v>746.35845300718449</v>
      </c>
      <c r="M84" s="858"/>
      <c r="N84" s="51"/>
    </row>
    <row r="85" spans="1:14" ht="15.75" thickBot="1">
      <c r="B85" s="91" t="s">
        <v>974</v>
      </c>
      <c r="C85" s="92"/>
      <c r="D85" s="92"/>
      <c r="E85" s="92"/>
      <c r="F85" s="92"/>
      <c r="G85" s="92"/>
      <c r="H85" s="92"/>
      <c r="I85" s="93"/>
      <c r="J85" s="94"/>
      <c r="K85" s="305">
        <v>0.05</v>
      </c>
      <c r="L85" s="859">
        <f>N78*K85</f>
        <v>746.35845300718449</v>
      </c>
      <c r="M85" s="860"/>
      <c r="N85" s="51"/>
    </row>
    <row r="86" spans="1:14" ht="15.75" thickBot="1">
      <c r="B86" s="822" t="s">
        <v>953</v>
      </c>
      <c r="C86" s="823"/>
      <c r="D86" s="823"/>
      <c r="E86" s="823"/>
      <c r="F86" s="823"/>
      <c r="G86" s="823"/>
      <c r="H86" s="823"/>
      <c r="I86" s="823"/>
      <c r="J86" s="823"/>
      <c r="K86" s="823"/>
      <c r="L86" s="823"/>
      <c r="M86" s="824"/>
      <c r="N86" s="52">
        <f>L83+L84+L85</f>
        <v>4478.1507180431072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19405.319778186797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150</v>
      </c>
      <c r="B36" s="871" t="str">
        <f>VLOOKUP(A36,EQUIPOS!A6:D154,3,FALSE)</f>
        <v>Cargador : Potencia en el volante 125 hp, Clasificación de RPM del motor 2300.</v>
      </c>
      <c r="C36" s="872"/>
      <c r="D36" s="872"/>
      <c r="E36" s="872"/>
      <c r="F36" s="872"/>
      <c r="G36" s="872"/>
      <c r="H36" s="873"/>
      <c r="I36" s="267"/>
      <c r="J36" s="268"/>
      <c r="K36" s="269">
        <f>VLOOKUP(A36,EQUIPOS!A6:D161,4,FALSE)</f>
        <v>177694.71684793051</v>
      </c>
      <c r="L36" s="270"/>
      <c r="M36" s="271">
        <v>22</v>
      </c>
      <c r="N36" s="272">
        <f>K36/M36</f>
        <v>8077.0325839968418</v>
      </c>
    </row>
    <row r="37" spans="1:14">
      <c r="A37" t="s">
        <v>180</v>
      </c>
      <c r="B37" s="871" t="str">
        <f>VLOOKUP(A37,EQUIPOS!A7:D154,3,FALSE)</f>
        <v>Compresor 120 HP, con martillo.</v>
      </c>
      <c r="C37" s="872"/>
      <c r="D37" s="872"/>
      <c r="E37" s="872"/>
      <c r="F37" s="872"/>
      <c r="G37" s="872"/>
      <c r="H37" s="873"/>
      <c r="I37" s="267"/>
      <c r="J37" s="268"/>
      <c r="K37" s="269">
        <f>VLOOKUP(A37,EQUIPOS!A7:D162,4,FALSE)</f>
        <v>114318.35152876232</v>
      </c>
      <c r="L37" s="270"/>
      <c r="M37" s="271">
        <v>22</v>
      </c>
      <c r="N37" s="272">
        <f>K37/M37</f>
        <v>5196.2887058528322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24.425936774364544</v>
      </c>
    </row>
    <row r="43" spans="1:14" ht="15.75" thickBot="1">
      <c r="B43" s="822" t="s">
        <v>953</v>
      </c>
      <c r="C43" s="823"/>
      <c r="D43" s="823"/>
      <c r="E43" s="823"/>
      <c r="F43" s="823"/>
      <c r="G43" s="823"/>
      <c r="H43" s="823"/>
      <c r="I43" s="823"/>
      <c r="J43" s="823"/>
      <c r="K43" s="823"/>
      <c r="L43" s="823"/>
      <c r="M43" s="824"/>
      <c r="N43" s="99">
        <f>SUM(N36:N42)</f>
        <v>13297.74722662404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909">
        <f>'900.2'!N78</f>
        <v>971.72617809862629</v>
      </c>
      <c r="M59" s="910"/>
      <c r="N59" s="287">
        <f>K59*L59</f>
        <v>204.06249740071152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45"/>
    </row>
    <row r="65" spans="1:15" ht="15.75" thickBot="1">
      <c r="B65" s="911" t="s">
        <v>953</v>
      </c>
      <c r="C65" s="865"/>
      <c r="D65" s="865"/>
      <c r="E65" s="865"/>
      <c r="F65" s="865"/>
      <c r="G65" s="865"/>
      <c r="H65" s="865"/>
      <c r="I65" s="865"/>
      <c r="J65" s="865"/>
      <c r="K65" s="865"/>
      <c r="L65" s="865"/>
      <c r="M65" s="866"/>
      <c r="N65" s="104">
        <f>N59+N60+N61+N62+N63</f>
        <v>204.06249740071152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1221.2968387182273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14723.106562742978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2944.6213125485956</v>
      </c>
      <c r="M83" s="858"/>
      <c r="N83" s="51"/>
    </row>
    <row r="84" spans="1:14">
      <c r="B84" s="89" t="s">
        <v>973</v>
      </c>
      <c r="C84" s="90"/>
      <c r="D84" s="90"/>
      <c r="E84" s="90"/>
      <c r="F84" s="90"/>
      <c r="G84" s="90"/>
      <c r="H84" s="90"/>
      <c r="I84" s="87"/>
      <c r="J84" s="88"/>
      <c r="K84" s="304">
        <v>0.05</v>
      </c>
      <c r="L84" s="857">
        <f>N78*K84</f>
        <v>736.1553281371489</v>
      </c>
      <c r="M84" s="858"/>
      <c r="N84" s="51"/>
    </row>
    <row r="85" spans="1:14" ht="15.75" thickBot="1">
      <c r="B85" s="91" t="s">
        <v>974</v>
      </c>
      <c r="C85" s="92"/>
      <c r="D85" s="92"/>
      <c r="E85" s="92"/>
      <c r="F85" s="92"/>
      <c r="G85" s="92"/>
      <c r="H85" s="92"/>
      <c r="I85" s="93"/>
      <c r="J85" s="94"/>
      <c r="K85" s="305">
        <v>0.05</v>
      </c>
      <c r="L85" s="859">
        <f>N78*K85</f>
        <v>736.1553281371489</v>
      </c>
      <c r="M85" s="860"/>
      <c r="N85" s="51"/>
    </row>
    <row r="86" spans="1:14" ht="15.75" thickBot="1">
      <c r="B86" s="822" t="s">
        <v>953</v>
      </c>
      <c r="C86" s="823"/>
      <c r="D86" s="823"/>
      <c r="E86" s="823"/>
      <c r="F86" s="823"/>
      <c r="G86" s="823"/>
      <c r="H86" s="823"/>
      <c r="I86" s="823"/>
      <c r="J86" s="823"/>
      <c r="K86" s="823"/>
      <c r="L86" s="823"/>
      <c r="M86" s="824"/>
      <c r="N86" s="52">
        <f>L83+L84+L85</f>
        <v>4416.9319688228934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19140.038531565871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180</v>
      </c>
      <c r="B36" s="871" t="str">
        <f>VLOOKUP(A36,EQUIPOS!A6:D154,3,FALSE)</f>
        <v>Compresor 120 HP, con martillo.</v>
      </c>
      <c r="C36" s="872"/>
      <c r="D36" s="872"/>
      <c r="E36" s="872"/>
      <c r="F36" s="872"/>
      <c r="G36" s="872"/>
      <c r="H36" s="873"/>
      <c r="I36" s="267"/>
      <c r="J36" s="268"/>
      <c r="K36" s="269">
        <f>VLOOKUP(A36,EQUIPOS!A6:D161,4,FALSE)</f>
        <v>114318.35152876232</v>
      </c>
      <c r="L36" s="270"/>
      <c r="M36" s="271">
        <v>20</v>
      </c>
      <c r="N36" s="272">
        <f>K36/M36</f>
        <v>5715.9175764381162</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67.663750000000007</v>
      </c>
    </row>
    <row r="43" spans="1:14" ht="15.75" thickBot="1">
      <c r="B43" s="822" t="s">
        <v>953</v>
      </c>
      <c r="C43" s="823"/>
      <c r="D43" s="823"/>
      <c r="E43" s="823"/>
      <c r="F43" s="823"/>
      <c r="G43" s="823"/>
      <c r="H43" s="823"/>
      <c r="I43" s="823"/>
      <c r="J43" s="823"/>
      <c r="K43" s="823"/>
      <c r="L43" s="823"/>
      <c r="M43" s="824"/>
      <c r="N43" s="99">
        <f>SUM(N36:N42)</f>
        <v>5783.5813264381159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909">
        <f>'900.2'!N78</f>
        <v>971.72617809862629</v>
      </c>
      <c r="M59" s="910"/>
      <c r="N59" s="287">
        <f>K59*L59</f>
        <v>77.738094247890103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77.738094247890103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676.63750000000005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6537.956920686006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1307.5913841372012</v>
      </c>
      <c r="M83" s="858"/>
      <c r="N83" s="51"/>
    </row>
    <row r="84" spans="1:14">
      <c r="B84" s="89" t="s">
        <v>973</v>
      </c>
      <c r="C84" s="90"/>
      <c r="D84" s="90"/>
      <c r="E84" s="90"/>
      <c r="F84" s="90"/>
      <c r="G84" s="90"/>
      <c r="H84" s="90"/>
      <c r="I84" s="87"/>
      <c r="J84" s="88"/>
      <c r="K84" s="304">
        <v>0.05</v>
      </c>
      <c r="L84" s="857">
        <f>N78*K84</f>
        <v>326.8978460343003</v>
      </c>
      <c r="M84" s="858"/>
      <c r="N84" s="51"/>
    </row>
    <row r="85" spans="1:14" ht="15.75" thickBot="1">
      <c r="B85" s="91" t="s">
        <v>974</v>
      </c>
      <c r="C85" s="92"/>
      <c r="D85" s="92"/>
      <c r="E85" s="92"/>
      <c r="F85" s="92"/>
      <c r="G85" s="92"/>
      <c r="H85" s="92"/>
      <c r="I85" s="93"/>
      <c r="J85" s="94"/>
      <c r="K85" s="305">
        <v>0.05</v>
      </c>
      <c r="L85" s="859">
        <f>N78*K85</f>
        <v>326.8978460343003</v>
      </c>
      <c r="M85" s="860"/>
      <c r="N85" s="51"/>
    </row>
    <row r="86" spans="1:14" ht="15.75" thickBot="1">
      <c r="B86" s="822" t="s">
        <v>953</v>
      </c>
      <c r="C86" s="823"/>
      <c r="D86" s="823"/>
      <c r="E86" s="823"/>
      <c r="F86" s="823"/>
      <c r="G86" s="823"/>
      <c r="H86" s="823"/>
      <c r="I86" s="823"/>
      <c r="J86" s="823"/>
      <c r="K86" s="823"/>
      <c r="L86" s="823"/>
      <c r="M86" s="824"/>
      <c r="N86" s="52">
        <f>L83+L84+L85</f>
        <v>1961.3870762058018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8499.3439968918083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195</v>
      </c>
      <c r="B36" s="871" t="str">
        <f>VLOOKUP(A36,EQUIPOS!A6:D154,3,FALSE)</f>
        <v xml:space="preserve">Equipo de oxicorte, Capacidad de corte: hasta 6´´ (152mm) </v>
      </c>
      <c r="C36" s="872"/>
      <c r="D36" s="872"/>
      <c r="E36" s="872"/>
      <c r="F36" s="872"/>
      <c r="G36" s="872"/>
      <c r="H36" s="873"/>
      <c r="I36" s="267"/>
      <c r="J36" s="268"/>
      <c r="K36" s="269">
        <f>VLOOKUP(A36,EQUIPOS!A6:D161,4,FALSE)</f>
        <v>17372.160162948672</v>
      </c>
      <c r="L36" s="270"/>
      <c r="M36" s="271">
        <v>321</v>
      </c>
      <c r="N36" s="272">
        <f>K36/M36</f>
        <v>54.118879012301157</v>
      </c>
    </row>
    <row r="37" spans="1:14">
      <c r="A37" t="s">
        <v>248</v>
      </c>
      <c r="B37" s="871" t="str">
        <f>VLOOKUP(A37,EQUIPOS!A7:D154,3,FALSE)</f>
        <v>Grúa telescópica de 50 Ton.</v>
      </c>
      <c r="C37" s="872"/>
      <c r="D37" s="872"/>
      <c r="E37" s="872"/>
      <c r="F37" s="872"/>
      <c r="G37" s="872"/>
      <c r="H37" s="873"/>
      <c r="I37" s="267"/>
      <c r="J37" s="268"/>
      <c r="K37" s="269">
        <f>VLOOKUP(A37,EQUIPOS!A7:D162,4,FALSE)</f>
        <v>402837.91255974525</v>
      </c>
      <c r="L37" s="270"/>
      <c r="M37" s="271">
        <v>321</v>
      </c>
      <c r="N37" s="272">
        <f>K37/M37</f>
        <v>1254.9467680988948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16.863239875389407</v>
      </c>
    </row>
    <row r="43" spans="1:14" ht="15.75" thickBot="1">
      <c r="B43" s="822" t="s">
        <v>953</v>
      </c>
      <c r="C43" s="823"/>
      <c r="D43" s="823"/>
      <c r="E43" s="823"/>
      <c r="F43" s="823"/>
      <c r="G43" s="823"/>
      <c r="H43" s="823"/>
      <c r="I43" s="823"/>
      <c r="J43" s="823"/>
      <c r="K43" s="823"/>
      <c r="L43" s="823"/>
      <c r="M43" s="824"/>
      <c r="N43" s="99">
        <f>SUM(N36:N42)</f>
        <v>1325.9288869865854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909">
        <f>VLOOKUP(A59,TRANSPORTE!A5:D120,4,FALSE)</f>
        <v>0.31607169880923475</v>
      </c>
      <c r="M59" s="910"/>
      <c r="N59" s="287">
        <f>K59*L59</f>
        <v>0.31607169880923475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0.31607169880923475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168.63239875389408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1494.8773574392887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298.97547148785776</v>
      </c>
      <c r="M83" s="858"/>
      <c r="N83" s="51"/>
    </row>
    <row r="84" spans="1:14">
      <c r="B84" s="89" t="s">
        <v>973</v>
      </c>
      <c r="C84" s="90"/>
      <c r="D84" s="90"/>
      <c r="E84" s="90"/>
      <c r="F84" s="90"/>
      <c r="G84" s="90"/>
      <c r="H84" s="90"/>
      <c r="I84" s="87"/>
      <c r="J84" s="88"/>
      <c r="K84" s="304">
        <v>0.05</v>
      </c>
      <c r="L84" s="857">
        <f>N78*K84</f>
        <v>74.74386787196444</v>
      </c>
      <c r="M84" s="858"/>
      <c r="N84" s="51"/>
    </row>
    <row r="85" spans="1:14" ht="15.75" thickBot="1">
      <c r="B85" s="91" t="s">
        <v>974</v>
      </c>
      <c r="C85" s="92"/>
      <c r="D85" s="92"/>
      <c r="E85" s="92"/>
      <c r="F85" s="92"/>
      <c r="G85" s="92"/>
      <c r="H85" s="92"/>
      <c r="I85" s="93"/>
      <c r="J85" s="94"/>
      <c r="K85" s="305">
        <v>0.05</v>
      </c>
      <c r="L85" s="859">
        <f>N78*K85</f>
        <v>74.74386787196444</v>
      </c>
      <c r="M85" s="860"/>
      <c r="N85" s="51"/>
    </row>
    <row r="86" spans="1:14" ht="15.75" thickBot="1">
      <c r="B86" s="822" t="s">
        <v>953</v>
      </c>
      <c r="C86" s="823"/>
      <c r="D86" s="823"/>
      <c r="E86" s="823"/>
      <c r="F86" s="823"/>
      <c r="G86" s="823"/>
      <c r="H86" s="823"/>
      <c r="I86" s="823"/>
      <c r="J86" s="823"/>
      <c r="K86" s="823"/>
      <c r="L86" s="823"/>
      <c r="M86" s="824"/>
      <c r="N86" s="52">
        <f>L83+L84+L85</f>
        <v>448.46320723178661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1943.3405646710753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273</v>
      </c>
      <c r="B36" s="871" t="str">
        <f>VLOOKUP(A36,EQUIPOS!A6:D154,3,FALSE)</f>
        <v>Motosierra, 93.6 cm3 - 7.1 HP, 45-90 cm - 7.9 kg</v>
      </c>
      <c r="C36" s="872"/>
      <c r="D36" s="872"/>
      <c r="E36" s="872"/>
      <c r="F36" s="872"/>
      <c r="G36" s="872"/>
      <c r="H36" s="873"/>
      <c r="I36" s="267"/>
      <c r="J36" s="268"/>
      <c r="K36" s="269">
        <f>VLOOKUP(A36,EQUIPOS!A6:D161,4,FALSE)</f>
        <v>10815.702539096985</v>
      </c>
      <c r="L36" s="270"/>
      <c r="M36" s="271">
        <v>3</v>
      </c>
      <c r="N36" s="272">
        <f>K36/M36</f>
        <v>3605.2341796989949</v>
      </c>
    </row>
    <row r="37" spans="1:14">
      <c r="A37" s="205" t="s">
        <v>312</v>
      </c>
      <c r="B37" s="871" t="str">
        <f>VLOOKUP(A37,EQUIPOS!A7:D154,3,FALSE)</f>
        <v>Retroexcavadora sobre oruga, potencia 138 HP, balde de 1,5 m3.</v>
      </c>
      <c r="C37" s="872"/>
      <c r="D37" s="872"/>
      <c r="E37" s="872"/>
      <c r="F37" s="872"/>
      <c r="G37" s="872"/>
      <c r="H37" s="873"/>
      <c r="I37" s="267"/>
      <c r="J37" s="268"/>
      <c r="K37" s="269">
        <f>VLOOKUP(A37,EQUIPOS!A7:D162,4,FALSE)</f>
        <v>263262.48393760418</v>
      </c>
      <c r="L37" s="270"/>
      <c r="M37" s="271">
        <v>3</v>
      </c>
      <c r="N37" s="272">
        <f>K37/M37</f>
        <v>87754.161312534721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673.35467419668339</v>
      </c>
    </row>
    <row r="43" spans="1:14" ht="15.75" thickBot="1">
      <c r="B43" s="822" t="s">
        <v>953</v>
      </c>
      <c r="C43" s="823"/>
      <c r="D43" s="823"/>
      <c r="E43" s="823"/>
      <c r="F43" s="823"/>
      <c r="G43" s="823"/>
      <c r="H43" s="823"/>
      <c r="I43" s="823"/>
      <c r="J43" s="823"/>
      <c r="K43" s="823"/>
      <c r="L43" s="823"/>
      <c r="M43" s="824"/>
      <c r="N43" s="99">
        <f>SUM(N36:N42)</f>
        <v>92032.7501664304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909">
        <f>VLOOKUP(A59,TRANSPORTE!A5:D94,4,FALSE)</f>
        <v>1524.1599608973943</v>
      </c>
      <c r="M59" s="910"/>
      <c r="N59" s="287">
        <f>K59*L59</f>
        <v>9144.9597653843666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9144.9597653843666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13467.093483933666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114644.80341574844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22928.960683149689</v>
      </c>
      <c r="M83" s="858"/>
      <c r="N83" s="51"/>
    </row>
    <row r="84" spans="1:14">
      <c r="B84" s="89" t="s">
        <v>973</v>
      </c>
      <c r="C84" s="90"/>
      <c r="D84" s="90"/>
      <c r="E84" s="90"/>
      <c r="F84" s="90"/>
      <c r="G84" s="90"/>
      <c r="H84" s="90"/>
      <c r="I84" s="87"/>
      <c r="J84" s="88"/>
      <c r="K84" s="304">
        <v>0.05</v>
      </c>
      <c r="L84" s="857">
        <f>N78*K84</f>
        <v>5732.2401707874224</v>
      </c>
      <c r="M84" s="858"/>
      <c r="N84" s="51"/>
    </row>
    <row r="85" spans="1:14" ht="15.75" thickBot="1">
      <c r="B85" s="91" t="s">
        <v>974</v>
      </c>
      <c r="C85" s="92"/>
      <c r="D85" s="92"/>
      <c r="E85" s="92"/>
      <c r="F85" s="92"/>
      <c r="G85" s="92"/>
      <c r="H85" s="92"/>
      <c r="I85" s="93"/>
      <c r="J85" s="94"/>
      <c r="K85" s="305">
        <v>0.05</v>
      </c>
      <c r="L85" s="859">
        <f>N78*K85</f>
        <v>5732.2401707874224</v>
      </c>
      <c r="M85" s="860"/>
      <c r="N85" s="51"/>
    </row>
    <row r="86" spans="1:14" ht="15.75" thickBot="1">
      <c r="B86" s="822" t="s">
        <v>953</v>
      </c>
      <c r="C86" s="823"/>
      <c r="D86" s="823"/>
      <c r="E86" s="823"/>
      <c r="F86" s="823"/>
      <c r="G86" s="823"/>
      <c r="H86" s="823"/>
      <c r="I86" s="823"/>
      <c r="J86" s="823"/>
      <c r="K86" s="823"/>
      <c r="L86" s="823"/>
      <c r="M86" s="824"/>
      <c r="N86" s="52">
        <f>L83+L84+L85</f>
        <v>34393.441024724532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149038.24444047298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7.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195</v>
      </c>
      <c r="B36" s="871" t="str">
        <f>VLOOKUP(A36,EQUIPOS!A6:D154,3,FALSE)</f>
        <v xml:space="preserve">Equipo de oxicorte, Capacidad de corte: hasta 6´´ (152mm) </v>
      </c>
      <c r="C36" s="872"/>
      <c r="D36" s="872"/>
      <c r="E36" s="872"/>
      <c r="F36" s="872"/>
      <c r="G36" s="872"/>
      <c r="H36" s="873"/>
      <c r="I36" s="267"/>
      <c r="J36" s="268"/>
      <c r="K36" s="269">
        <f>VLOOKUP(A36,EQUIPOS!A6:D161,4,FALSE)</f>
        <v>17372.160162948672</v>
      </c>
      <c r="L36" s="270"/>
      <c r="M36" s="271">
        <v>4</v>
      </c>
      <c r="N36" s="272">
        <f>K36/M36</f>
        <v>4343.0400407371681</v>
      </c>
    </row>
    <row r="37" spans="1:14">
      <c r="A37" s="108" t="s">
        <v>248</v>
      </c>
      <c r="B37" s="871" t="str">
        <f>VLOOKUP(A37,EQUIPOS!A7:D154,3,FALSE)</f>
        <v>Grúa telescópica de 50 Ton.</v>
      </c>
      <c r="C37" s="872"/>
      <c r="D37" s="872"/>
      <c r="E37" s="872"/>
      <c r="F37" s="872"/>
      <c r="G37" s="872"/>
      <c r="H37" s="873"/>
      <c r="I37" s="267"/>
      <c r="J37" s="268"/>
      <c r="K37" s="269">
        <f>VLOOKUP(A37,EQUIPOS!A7:D162,4,FALSE)</f>
        <v>402837.91255974525</v>
      </c>
      <c r="L37" s="270"/>
      <c r="M37" s="271">
        <v>4</v>
      </c>
      <c r="N37" s="272">
        <f>K37/M37</f>
        <v>100709.47813993631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1010.0320112950249</v>
      </c>
    </row>
    <row r="43" spans="1:14" ht="15.75" thickBot="1">
      <c r="B43" s="822" t="s">
        <v>953</v>
      </c>
      <c r="C43" s="823"/>
      <c r="D43" s="823"/>
      <c r="E43" s="823"/>
      <c r="F43" s="823"/>
      <c r="G43" s="823"/>
      <c r="H43" s="823"/>
      <c r="I43" s="823"/>
      <c r="J43" s="823"/>
      <c r="K43" s="823"/>
      <c r="L43" s="823"/>
      <c r="M43" s="824"/>
      <c r="N43" s="99">
        <f>SUM(N36:N42)</f>
        <v>106062.5501919685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909">
        <f>VLOOKUP(A59,TRANSPORTE!A5:D117,4,FALSE)</f>
        <v>1.020721868079759</v>
      </c>
      <c r="M59" s="910"/>
      <c r="N59" s="287">
        <f>K59*L59</f>
        <v>1.020721868079759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1.020721868079759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116163.89102678682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23232.778205357365</v>
      </c>
      <c r="M83" s="858"/>
      <c r="N83" s="51"/>
    </row>
    <row r="84" spans="1:14">
      <c r="B84" s="89" t="s">
        <v>973</v>
      </c>
      <c r="C84" s="90"/>
      <c r="D84" s="90"/>
      <c r="E84" s="90"/>
      <c r="F84" s="90"/>
      <c r="G84" s="90"/>
      <c r="H84" s="90"/>
      <c r="I84" s="87"/>
      <c r="J84" s="88"/>
      <c r="K84" s="304">
        <v>0.05</v>
      </c>
      <c r="L84" s="857">
        <f>N78*K84</f>
        <v>5808.1945513393412</v>
      </c>
      <c r="M84" s="858"/>
      <c r="N84" s="51"/>
    </row>
    <row r="85" spans="1:14" ht="15.75" thickBot="1">
      <c r="B85" s="91" t="s">
        <v>974</v>
      </c>
      <c r="C85" s="92"/>
      <c r="D85" s="92"/>
      <c r="E85" s="92"/>
      <c r="F85" s="92"/>
      <c r="G85" s="92"/>
      <c r="H85" s="92"/>
      <c r="I85" s="93"/>
      <c r="J85" s="94"/>
      <c r="K85" s="305">
        <v>0.05</v>
      </c>
      <c r="L85" s="859">
        <f>N78*K85</f>
        <v>5808.1945513393412</v>
      </c>
      <c r="M85" s="860"/>
      <c r="N85" s="51"/>
    </row>
    <row r="86" spans="1:14" ht="15.75" thickBot="1">
      <c r="B86" s="822" t="s">
        <v>953</v>
      </c>
      <c r="C86" s="823"/>
      <c r="D86" s="823"/>
      <c r="E86" s="823"/>
      <c r="F86" s="823"/>
      <c r="G86" s="823"/>
      <c r="H86" s="823"/>
      <c r="I86" s="823"/>
      <c r="J86" s="823"/>
      <c r="K86" s="823"/>
      <c r="L86" s="823"/>
      <c r="M86" s="824"/>
      <c r="N86" s="52">
        <f>L83+L84+L85</f>
        <v>34849.167308036049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151013.05833482288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176358.08240715775</v>
      </c>
      <c r="L36" s="270"/>
      <c r="M36" s="271">
        <v>5</v>
      </c>
      <c r="N36" s="272">
        <f>K36/M36</f>
        <v>35271.616481431549</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107.474121807204</v>
      </c>
    </row>
    <row r="43" spans="1:14" ht="15.75" thickBot="1">
      <c r="B43" s="822" t="s">
        <v>953</v>
      </c>
      <c r="C43" s="823"/>
      <c r="D43" s="823"/>
      <c r="E43" s="823"/>
      <c r="F43" s="823"/>
      <c r="G43" s="823"/>
      <c r="H43" s="823"/>
      <c r="I43" s="823"/>
      <c r="J43" s="823"/>
      <c r="K43" s="823"/>
      <c r="L43" s="823"/>
      <c r="M43" s="824"/>
      <c r="N43" s="99">
        <f>SUM(N36:N42)</f>
        <v>35379.09060323875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909">
        <f>VLOOKUP(A59,TRANSPORTE!A5:D94,4,FALSE)</f>
        <v>1524.1599608973943</v>
      </c>
      <c r="M59" s="910"/>
      <c r="N59" s="287">
        <f>K59*L59</f>
        <v>1069.9602925499707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1069.9602925499707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5373.7060903601996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41822.756986148917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8364.5513972297831</v>
      </c>
      <c r="M83" s="858"/>
      <c r="N83" s="51"/>
    </row>
    <row r="84" spans="1:14">
      <c r="B84" s="89" t="s">
        <v>973</v>
      </c>
      <c r="C84" s="90"/>
      <c r="D84" s="90"/>
      <c r="E84" s="90"/>
      <c r="F84" s="90"/>
      <c r="G84" s="90"/>
      <c r="H84" s="90"/>
      <c r="I84" s="87"/>
      <c r="J84" s="88"/>
      <c r="K84" s="304">
        <v>0.05</v>
      </c>
      <c r="L84" s="857">
        <f>N78*K84</f>
        <v>2091.1378493074458</v>
      </c>
      <c r="M84" s="858"/>
      <c r="N84" s="51"/>
    </row>
    <row r="85" spans="1:14" ht="15.75" thickBot="1">
      <c r="B85" s="91" t="s">
        <v>974</v>
      </c>
      <c r="C85" s="92"/>
      <c r="D85" s="92"/>
      <c r="E85" s="92"/>
      <c r="F85" s="92"/>
      <c r="G85" s="92"/>
      <c r="H85" s="92"/>
      <c r="I85" s="93"/>
      <c r="J85" s="94"/>
      <c r="K85" s="305">
        <v>0.05</v>
      </c>
      <c r="L85" s="859">
        <f>N78*K85</f>
        <v>2091.1378493074458</v>
      </c>
      <c r="M85" s="860"/>
      <c r="N85" s="51"/>
    </row>
    <row r="86" spans="1:14" ht="15.75" thickBot="1">
      <c r="B86" s="822" t="s">
        <v>953</v>
      </c>
      <c r="C86" s="823"/>
      <c r="D86" s="823"/>
      <c r="E86" s="823"/>
      <c r="F86" s="823"/>
      <c r="G86" s="823"/>
      <c r="H86" s="823"/>
      <c r="I86" s="823"/>
      <c r="J86" s="823"/>
      <c r="K86" s="823"/>
      <c r="L86" s="823"/>
      <c r="M86" s="824"/>
      <c r="N86" s="52">
        <f>L83+L84+L85</f>
        <v>12546.827095844676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54369.584081993591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307</v>
      </c>
      <c r="B36" s="871" t="str">
        <f>VLOOKUP(A36,EQUIPOS!A6:D154,3,FALSE)</f>
        <v>Retroexcavadora, Potencia en el Volante 78 HP 2200 RPM</v>
      </c>
      <c r="C36" s="872"/>
      <c r="D36" s="872"/>
      <c r="E36" s="872"/>
      <c r="F36" s="872"/>
      <c r="G36" s="872"/>
      <c r="H36" s="873"/>
      <c r="I36" s="267"/>
      <c r="J36" s="268"/>
      <c r="K36" s="269">
        <f>VLOOKUP(A36,EQUIPOS!A6:D161,4,FALSE)</f>
        <v>176358.08240715775</v>
      </c>
      <c r="L36" s="270"/>
      <c r="M36" s="271">
        <v>4</v>
      </c>
      <c r="N36" s="272">
        <f>K36/M36</f>
        <v>44089.520601789438</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67.663750000000007</v>
      </c>
    </row>
    <row r="43" spans="1:14" ht="15.75" thickBot="1">
      <c r="B43" s="822" t="s">
        <v>953</v>
      </c>
      <c r="C43" s="823"/>
      <c r="D43" s="823"/>
      <c r="E43" s="823"/>
      <c r="F43" s="823"/>
      <c r="G43" s="823"/>
      <c r="H43" s="823"/>
      <c r="I43" s="823"/>
      <c r="J43" s="823"/>
      <c r="K43" s="823"/>
      <c r="L43" s="823"/>
      <c r="M43" s="824"/>
      <c r="N43" s="99">
        <f>SUM(N36:N42)</f>
        <v>44157.184351789438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909">
        <f>VLOOKUP(A59,TRANSPORTE!A5:D94,4,FALSE)</f>
        <v>1524.1599608973943</v>
      </c>
      <c r="M59" s="910"/>
      <c r="N59" s="287">
        <f>K59*L59</f>
        <v>4618.2046815191043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4618.2046815191043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3383.1875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52158.576533308544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10431.71530666171</v>
      </c>
      <c r="M83" s="858"/>
      <c r="N83" s="51"/>
    </row>
    <row r="84" spans="1:14">
      <c r="B84" s="89" t="s">
        <v>973</v>
      </c>
      <c r="C84" s="90"/>
      <c r="D84" s="90"/>
      <c r="E84" s="90"/>
      <c r="F84" s="90"/>
      <c r="G84" s="90"/>
      <c r="H84" s="90"/>
      <c r="I84" s="87"/>
      <c r="J84" s="88"/>
      <c r="K84" s="304">
        <v>0.05</v>
      </c>
      <c r="L84" s="857">
        <f>N78*K84</f>
        <v>2607.9288266654276</v>
      </c>
      <c r="M84" s="858"/>
      <c r="N84" s="51"/>
    </row>
    <row r="85" spans="1:14" ht="15.75" thickBot="1">
      <c r="B85" s="91" t="s">
        <v>974</v>
      </c>
      <c r="C85" s="92"/>
      <c r="D85" s="92"/>
      <c r="E85" s="92"/>
      <c r="F85" s="92"/>
      <c r="G85" s="92"/>
      <c r="H85" s="92"/>
      <c r="I85" s="93"/>
      <c r="J85" s="94"/>
      <c r="K85" s="305">
        <v>0.05</v>
      </c>
      <c r="L85" s="859">
        <f>N78*K85</f>
        <v>2607.9288266654276</v>
      </c>
      <c r="M85" s="860"/>
      <c r="N85" s="51"/>
    </row>
    <row r="86" spans="1:14" ht="15.75" thickBot="1">
      <c r="B86" s="822" t="s">
        <v>953</v>
      </c>
      <c r="C86" s="823"/>
      <c r="D86" s="823"/>
      <c r="E86" s="823"/>
      <c r="F86" s="823"/>
      <c r="G86" s="823"/>
      <c r="H86" s="823"/>
      <c r="I86" s="823"/>
      <c r="J86" s="823"/>
      <c r="K86" s="823"/>
      <c r="L86" s="823"/>
      <c r="M86" s="824"/>
      <c r="N86" s="52">
        <f>L83+L84+L85</f>
        <v>15647.572959992565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67806.149493301113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144.34933333333333</v>
      </c>
    </row>
    <row r="43" spans="1:14" ht="15.75" thickBot="1">
      <c r="B43" s="822" t="s">
        <v>953</v>
      </c>
      <c r="C43" s="823"/>
      <c r="D43" s="823"/>
      <c r="E43" s="823"/>
      <c r="F43" s="823"/>
      <c r="G43" s="823"/>
      <c r="H43" s="823"/>
      <c r="I43" s="823"/>
      <c r="J43" s="823"/>
      <c r="K43" s="823"/>
      <c r="L43" s="823"/>
      <c r="M43" s="824"/>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1443.4933333333333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317.56853333333333</v>
      </c>
      <c r="M83" s="858"/>
      <c r="N83" s="51"/>
    </row>
    <row r="84" spans="1:14">
      <c r="B84" s="89" t="s">
        <v>973</v>
      </c>
      <c r="C84" s="90"/>
      <c r="D84" s="90"/>
      <c r="E84" s="90"/>
      <c r="F84" s="90"/>
      <c r="G84" s="90"/>
      <c r="H84" s="90"/>
      <c r="I84" s="87"/>
      <c r="J84" s="88"/>
      <c r="K84" s="304">
        <v>0.05</v>
      </c>
      <c r="L84" s="857">
        <f>N78*K84</f>
        <v>79.392133333333334</v>
      </c>
      <c r="M84" s="858"/>
      <c r="N84" s="51"/>
    </row>
    <row r="85" spans="1:14" ht="15.75" thickBot="1">
      <c r="B85" s="91" t="s">
        <v>974</v>
      </c>
      <c r="C85" s="92"/>
      <c r="D85" s="92"/>
      <c r="E85" s="92"/>
      <c r="F85" s="92"/>
      <c r="G85" s="92"/>
      <c r="H85" s="92"/>
      <c r="I85" s="93"/>
      <c r="J85" s="94"/>
      <c r="K85" s="305">
        <v>0.05</v>
      </c>
      <c r="L85" s="859">
        <f>N78*K85</f>
        <v>79.392133333333334</v>
      </c>
      <c r="M85" s="860"/>
      <c r="N85" s="51"/>
    </row>
    <row r="86" spans="1:14" ht="15.75" thickBot="1">
      <c r="B86" s="822" t="s">
        <v>953</v>
      </c>
      <c r="C86" s="823"/>
      <c r="D86" s="823"/>
      <c r="E86" s="823"/>
      <c r="F86" s="823"/>
      <c r="G86" s="823"/>
      <c r="H86" s="823"/>
      <c r="I86" s="823"/>
      <c r="J86" s="823"/>
      <c r="K86" s="823"/>
      <c r="L86" s="823"/>
      <c r="M86" s="824"/>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276759.63049244101</v>
      </c>
      <c r="L36" s="270"/>
      <c r="M36" s="271">
        <v>3</v>
      </c>
      <c r="N36" s="272">
        <f>K36/M36</f>
        <v>92253.210164147007</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90.218333333333348</v>
      </c>
    </row>
    <row r="43" spans="1:14" ht="15.75" thickBot="1">
      <c r="B43" s="822" t="s">
        <v>953</v>
      </c>
      <c r="C43" s="823"/>
      <c r="D43" s="823"/>
      <c r="E43" s="823"/>
      <c r="F43" s="823"/>
      <c r="G43" s="823"/>
      <c r="H43" s="823"/>
      <c r="I43" s="823"/>
      <c r="J43" s="823"/>
      <c r="K43" s="823"/>
      <c r="L43" s="823"/>
      <c r="M43" s="824"/>
      <c r="N43" s="99">
        <f>SUM(N36:N42)</f>
        <v>92343.428497480345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977.85154962040906</v>
      </c>
      <c r="M59" s="910"/>
      <c r="N59" s="287">
        <f>K59*L59</f>
        <v>1662.3476343546954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1662.3476343546954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9021.8333333333339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103027.60946516837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20605.521893033674</v>
      </c>
      <c r="M83" s="858"/>
      <c r="N83" s="51"/>
    </row>
    <row r="84" spans="1:14">
      <c r="B84" s="89" t="s">
        <v>973</v>
      </c>
      <c r="C84" s="90"/>
      <c r="D84" s="90"/>
      <c r="E84" s="90"/>
      <c r="F84" s="90"/>
      <c r="G84" s="90"/>
      <c r="H84" s="90"/>
      <c r="I84" s="87"/>
      <c r="J84" s="88"/>
      <c r="K84" s="304">
        <v>0.05</v>
      </c>
      <c r="L84" s="857">
        <f>N78*K84</f>
        <v>5151.3804732584185</v>
      </c>
      <c r="M84" s="858"/>
      <c r="N84" s="51"/>
    </row>
    <row r="85" spans="1:14" ht="15.75" thickBot="1">
      <c r="B85" s="91" t="s">
        <v>974</v>
      </c>
      <c r="C85" s="92"/>
      <c r="D85" s="92"/>
      <c r="E85" s="92"/>
      <c r="F85" s="92"/>
      <c r="G85" s="92"/>
      <c r="H85" s="92"/>
      <c r="I85" s="93"/>
      <c r="J85" s="94"/>
      <c r="K85" s="305">
        <v>0.05</v>
      </c>
      <c r="L85" s="859">
        <f>N78*K85</f>
        <v>5151.3804732584185</v>
      </c>
      <c r="M85" s="860"/>
      <c r="N85" s="51"/>
    </row>
    <row r="86" spans="1:14" ht="15.75" thickBot="1">
      <c r="B86" s="822" t="s">
        <v>953</v>
      </c>
      <c r="C86" s="823"/>
      <c r="D86" s="823"/>
      <c r="E86" s="823"/>
      <c r="F86" s="823"/>
      <c r="G86" s="823"/>
      <c r="H86" s="823"/>
      <c r="I86" s="823"/>
      <c r="J86" s="823"/>
      <c r="K86" s="823"/>
      <c r="L86" s="823"/>
      <c r="M86" s="824"/>
      <c r="N86" s="52">
        <f>L83+L84+L85</f>
        <v>30908.282839550509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133935.89230471887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310</v>
      </c>
      <c r="B36" s="871" t="str">
        <f>VLOOKUP(A36,EQUIPOS!A6:D154,3,FALSE)</f>
        <v>Retroexcavadora A25C</v>
      </c>
      <c r="C36" s="872"/>
      <c r="D36" s="872"/>
      <c r="E36" s="872"/>
      <c r="F36" s="872"/>
      <c r="G36" s="872"/>
      <c r="H36" s="873"/>
      <c r="I36" s="267"/>
      <c r="J36" s="268"/>
      <c r="K36" s="269">
        <f>VLOOKUP(A36,EQUIPOS!A6:D163,4,FALSE)</f>
        <v>276759.63049244101</v>
      </c>
      <c r="L36" s="270"/>
      <c r="M36" s="271">
        <v>3</v>
      </c>
      <c r="N36" s="272">
        <f>K36/M36</f>
        <v>92253.210164147007</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90.218333333333348</v>
      </c>
    </row>
    <row r="43" spans="1:14" ht="15.75" thickBot="1">
      <c r="B43" s="822" t="s">
        <v>953</v>
      </c>
      <c r="C43" s="823"/>
      <c r="D43" s="823"/>
      <c r="E43" s="823"/>
      <c r="F43" s="823"/>
      <c r="G43" s="823"/>
      <c r="H43" s="823"/>
      <c r="I43" s="823"/>
      <c r="J43" s="823"/>
      <c r="K43" s="823"/>
      <c r="L43" s="823"/>
      <c r="M43" s="824"/>
      <c r="N43" s="99">
        <f>SUM(N36:N42)</f>
        <v>92343.428497480345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909">
        <f>VLOOKUP(A59,TRANSPORTE!A6:D117,4,FALSE)</f>
        <v>977.85154962040906</v>
      </c>
      <c r="M59" s="910"/>
      <c r="N59" s="287">
        <f>K59*L59</f>
        <v>1662.3476343546954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1662.3476343546954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9021.8333333333339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103027.60946516837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20605.521893033674</v>
      </c>
      <c r="M83" s="858"/>
      <c r="N83" s="51"/>
    </row>
    <row r="84" spans="1:14">
      <c r="B84" s="89" t="s">
        <v>973</v>
      </c>
      <c r="C84" s="90"/>
      <c r="D84" s="90"/>
      <c r="E84" s="90"/>
      <c r="F84" s="90"/>
      <c r="G84" s="90"/>
      <c r="H84" s="90"/>
      <c r="I84" s="87"/>
      <c r="J84" s="88"/>
      <c r="K84" s="304">
        <v>0.05</v>
      </c>
      <c r="L84" s="857">
        <f>N78*K84</f>
        <v>5151.3804732584185</v>
      </c>
      <c r="M84" s="858"/>
      <c r="N84" s="51"/>
    </row>
    <row r="85" spans="1:14" ht="15.75" thickBot="1">
      <c r="B85" s="91" t="s">
        <v>974</v>
      </c>
      <c r="C85" s="92"/>
      <c r="D85" s="92"/>
      <c r="E85" s="92"/>
      <c r="F85" s="92"/>
      <c r="G85" s="92"/>
      <c r="H85" s="92"/>
      <c r="I85" s="93"/>
      <c r="J85" s="94"/>
      <c r="K85" s="305">
        <v>0.05</v>
      </c>
      <c r="L85" s="859">
        <f>N78*K85</f>
        <v>5151.3804732584185</v>
      </c>
      <c r="M85" s="860"/>
      <c r="N85" s="51"/>
    </row>
    <row r="86" spans="1:14" ht="15.75" thickBot="1">
      <c r="B86" s="822" t="s">
        <v>953</v>
      </c>
      <c r="C86" s="823"/>
      <c r="D86" s="823"/>
      <c r="E86" s="823"/>
      <c r="F86" s="823"/>
      <c r="G86" s="823"/>
      <c r="H86" s="823"/>
      <c r="I86" s="823"/>
      <c r="J86" s="823"/>
      <c r="K86" s="823"/>
      <c r="L86" s="823"/>
      <c r="M86" s="824"/>
      <c r="N86" s="52">
        <f>L83+L84+L85</f>
        <v>30908.282839550509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133935.89230471887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263262.48393760418</v>
      </c>
      <c r="L36" s="270"/>
      <c r="M36" s="271">
        <v>45</v>
      </c>
      <c r="N36" s="272">
        <f>K36/M36</f>
        <v>5850.2774208356486</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1.5036388888888887</v>
      </c>
    </row>
    <row r="43" spans="1:14" ht="15.75" thickBot="1">
      <c r="B43" s="822" t="s">
        <v>953</v>
      </c>
      <c r="C43" s="823"/>
      <c r="D43" s="823"/>
      <c r="E43" s="823"/>
      <c r="F43" s="823"/>
      <c r="G43" s="823"/>
      <c r="H43" s="823"/>
      <c r="I43" s="823"/>
      <c r="J43" s="823"/>
      <c r="K43" s="823"/>
      <c r="L43" s="823"/>
      <c r="M43" s="824"/>
      <c r="N43" s="99">
        <f>SUM(N36:N42)</f>
        <v>5851.781059724538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909">
        <f>VLOOKUP(A59,TRANSPORTE!A6:D117,4,FALSE)</f>
        <v>1.020721868079759</v>
      </c>
      <c r="M59" s="910"/>
      <c r="N59" s="287">
        <f>K59*L59</f>
        <v>36.439770690447396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36.439770690447396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150.36388888888888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6038.5847193038744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1207.716943860775</v>
      </c>
      <c r="M83" s="858"/>
      <c r="N83" s="51"/>
    </row>
    <row r="84" spans="1:14">
      <c r="B84" s="89" t="s">
        <v>973</v>
      </c>
      <c r="C84" s="90"/>
      <c r="D84" s="90"/>
      <c r="E84" s="90"/>
      <c r="F84" s="90"/>
      <c r="G84" s="90"/>
      <c r="H84" s="90"/>
      <c r="I84" s="87"/>
      <c r="J84" s="88"/>
      <c r="K84" s="304">
        <v>0.05</v>
      </c>
      <c r="L84" s="857">
        <f>N78*K84</f>
        <v>301.92923596519375</v>
      </c>
      <c r="M84" s="858"/>
      <c r="N84" s="51"/>
    </row>
    <row r="85" spans="1:14" ht="15.75" thickBot="1">
      <c r="B85" s="91" t="s">
        <v>974</v>
      </c>
      <c r="C85" s="92"/>
      <c r="D85" s="92"/>
      <c r="E85" s="92"/>
      <c r="F85" s="92"/>
      <c r="G85" s="92"/>
      <c r="H85" s="92"/>
      <c r="I85" s="93"/>
      <c r="J85" s="94"/>
      <c r="K85" s="305">
        <v>0.05</v>
      </c>
      <c r="L85" s="859">
        <f>N78*K85</f>
        <v>301.92923596519375</v>
      </c>
      <c r="M85" s="860"/>
      <c r="N85" s="51"/>
    </row>
    <row r="86" spans="1:14" ht="15.75" thickBot="1">
      <c r="B86" s="822" t="s">
        <v>953</v>
      </c>
      <c r="C86" s="823"/>
      <c r="D86" s="823"/>
      <c r="E86" s="823"/>
      <c r="F86" s="823"/>
      <c r="G86" s="823"/>
      <c r="H86" s="823"/>
      <c r="I86" s="823"/>
      <c r="J86" s="823"/>
      <c r="K86" s="823"/>
      <c r="L86" s="823"/>
      <c r="M86" s="824"/>
      <c r="N86" s="52">
        <f>L83+L84+L85</f>
        <v>1811.5754157911626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7850.1601350950368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c r="B36" s="871"/>
      <c r="C36" s="872"/>
      <c r="D36" s="872"/>
      <c r="E36" s="872"/>
      <c r="F36" s="872"/>
      <c r="G36" s="872"/>
      <c r="H36" s="873"/>
      <c r="I36" s="267"/>
      <c r="J36" s="268"/>
      <c r="K36" s="269"/>
      <c r="L36" s="270"/>
      <c r="M36" s="271"/>
      <c r="N36" s="272"/>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0.1</v>
      </c>
      <c r="M42" s="884"/>
      <c r="N42" s="105">
        <f>N76*L42</f>
        <v>60.145555555555553</v>
      </c>
    </row>
    <row r="43" spans="1:14" ht="15.75" thickBot="1">
      <c r="B43" s="822" t="s">
        <v>953</v>
      </c>
      <c r="C43" s="823"/>
      <c r="D43" s="823"/>
      <c r="E43" s="823"/>
      <c r="F43" s="823"/>
      <c r="G43" s="823"/>
      <c r="H43" s="823"/>
      <c r="I43" s="823"/>
      <c r="J43" s="823"/>
      <c r="K43" s="823"/>
      <c r="L43" s="823"/>
      <c r="M43" s="824"/>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909">
        <f>VLOOKUP(A59,TRANSPORTE!A6:D117,4,FALSE)</f>
        <v>1.020721868079759</v>
      </c>
      <c r="M59" s="910"/>
      <c r="N59" s="287">
        <f>K59*L59</f>
        <v>10.462399147817528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10.462399147817528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601.45555555555552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672.06351025892855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134.41270205178571</v>
      </c>
      <c r="M83" s="858"/>
      <c r="N83" s="51"/>
    </row>
    <row r="84" spans="1:14">
      <c r="B84" s="89" t="s">
        <v>973</v>
      </c>
      <c r="C84" s="90"/>
      <c r="D84" s="90"/>
      <c r="E84" s="90"/>
      <c r="F84" s="90"/>
      <c r="G84" s="90"/>
      <c r="H84" s="90"/>
      <c r="I84" s="87"/>
      <c r="J84" s="88"/>
      <c r="K84" s="304">
        <v>0.05</v>
      </c>
      <c r="L84" s="857">
        <f>N78*K84</f>
        <v>33.603175512946429</v>
      </c>
      <c r="M84" s="858"/>
      <c r="N84" s="51"/>
    </row>
    <row r="85" spans="1:14" ht="15.75" thickBot="1">
      <c r="B85" s="91" t="s">
        <v>974</v>
      </c>
      <c r="C85" s="92"/>
      <c r="D85" s="92"/>
      <c r="E85" s="92"/>
      <c r="F85" s="92"/>
      <c r="G85" s="92"/>
      <c r="H85" s="92"/>
      <c r="I85" s="93"/>
      <c r="J85" s="94"/>
      <c r="K85" s="305">
        <v>0.05</v>
      </c>
      <c r="L85" s="859">
        <f>N78*K85</f>
        <v>33.603175512946429</v>
      </c>
      <c r="M85" s="860"/>
      <c r="N85" s="51"/>
    </row>
    <row r="86" spans="1:14" ht="15.75" thickBot="1">
      <c r="B86" s="822" t="s">
        <v>953</v>
      </c>
      <c r="C86" s="823"/>
      <c r="D86" s="823"/>
      <c r="E86" s="823"/>
      <c r="F86" s="823"/>
      <c r="G86" s="823"/>
      <c r="H86" s="823"/>
      <c r="I86" s="823"/>
      <c r="J86" s="823"/>
      <c r="K86" s="823"/>
      <c r="L86" s="823"/>
      <c r="M86" s="824"/>
      <c r="N86" s="52">
        <f>L83+L84+L85</f>
        <v>201.61905307767856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873.68256333660713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263262.48393760418</v>
      </c>
      <c r="L36" s="270"/>
      <c r="M36" s="271">
        <v>45</v>
      </c>
      <c r="N36" s="272">
        <f>K36/M36</f>
        <v>5850.2774208356486</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1.5036388888888887</v>
      </c>
    </row>
    <row r="43" spans="1:14" ht="15.75" thickBot="1">
      <c r="B43" s="822" t="s">
        <v>953</v>
      </c>
      <c r="C43" s="823"/>
      <c r="D43" s="823"/>
      <c r="E43" s="823"/>
      <c r="F43" s="823"/>
      <c r="G43" s="823"/>
      <c r="H43" s="823"/>
      <c r="I43" s="823"/>
      <c r="J43" s="823"/>
      <c r="K43" s="823"/>
      <c r="L43" s="823"/>
      <c r="M43" s="824"/>
      <c r="N43" s="99">
        <f>SUM(N36:N42)</f>
        <v>5851.781059724538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909">
        <f>VLOOKUP(A59,TRANSPORTE!A6:D117,4,FALSE)</f>
        <v>1491.2746492645276</v>
      </c>
      <c r="M59" s="910"/>
      <c r="N59" s="287">
        <f>K59*L59</f>
        <v>1208.6706468556533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1208.6706468556533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150.36388888888888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7210.8155954690801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1442.163119093816</v>
      </c>
      <c r="M83" s="858"/>
      <c r="N83" s="51"/>
    </row>
    <row r="84" spans="1:14">
      <c r="B84" s="89" t="s">
        <v>973</v>
      </c>
      <c r="C84" s="90"/>
      <c r="D84" s="90"/>
      <c r="E84" s="90"/>
      <c r="F84" s="90"/>
      <c r="G84" s="90"/>
      <c r="H84" s="90"/>
      <c r="I84" s="87"/>
      <c r="J84" s="88"/>
      <c r="K84" s="304">
        <v>0.05</v>
      </c>
      <c r="L84" s="857">
        <f>N78*K84</f>
        <v>360.54077977345401</v>
      </c>
      <c r="M84" s="858"/>
      <c r="N84" s="51"/>
    </row>
    <row r="85" spans="1:14" ht="15.75" thickBot="1">
      <c r="B85" s="91" t="s">
        <v>974</v>
      </c>
      <c r="C85" s="92"/>
      <c r="D85" s="92"/>
      <c r="E85" s="92"/>
      <c r="F85" s="92"/>
      <c r="G85" s="92"/>
      <c r="H85" s="92"/>
      <c r="I85" s="93"/>
      <c r="J85" s="94"/>
      <c r="K85" s="305">
        <v>0.05</v>
      </c>
      <c r="L85" s="859">
        <f>N78*K85</f>
        <v>360.54077977345401</v>
      </c>
      <c r="M85" s="860"/>
      <c r="N85" s="51"/>
    </row>
    <row r="86" spans="1:14" ht="15.75" thickBot="1">
      <c r="B86" s="822" t="s">
        <v>953</v>
      </c>
      <c r="C86" s="823"/>
      <c r="D86" s="823"/>
      <c r="E86" s="823"/>
      <c r="F86" s="823"/>
      <c r="G86" s="823"/>
      <c r="H86" s="823"/>
      <c r="I86" s="823"/>
      <c r="J86" s="823"/>
      <c r="K86" s="823"/>
      <c r="L86" s="823"/>
      <c r="M86" s="824"/>
      <c r="N86" s="52">
        <f>L83+L84+L85</f>
        <v>2163.244678640724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9374.0602741098046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VLOOKUP(A36,EQUIPOS!A5:D154,4,FALSE)</f>
        <v>238773.86945849229</v>
      </c>
      <c r="L36" s="270"/>
      <c r="M36" s="271">
        <v>0.625</v>
      </c>
      <c r="N36" s="272">
        <f>K36/M36</f>
        <v>382038.19113358768</v>
      </c>
    </row>
    <row r="37" spans="1:14">
      <c r="A37" s="108" t="s">
        <v>241</v>
      </c>
      <c r="B37" s="871" t="str">
        <f>VLOOKUP(A37,EQUIPOS!A7:D154,3,FALSE)</f>
        <v>Grúa (capacidad 15 ton)</v>
      </c>
      <c r="C37" s="872"/>
      <c r="D37" s="872"/>
      <c r="E37" s="872"/>
      <c r="F37" s="872"/>
      <c r="G37" s="872"/>
      <c r="H37" s="873"/>
      <c r="I37" s="267"/>
      <c r="J37" s="268"/>
      <c r="K37" s="269">
        <f>VLOOKUP(A37,EQUIPOS!A6:D154,4,FALSE)</f>
        <v>207569.38223873932</v>
      </c>
      <c r="L37" s="270"/>
      <c r="M37" s="271">
        <v>0.625</v>
      </c>
      <c r="N37" s="272">
        <f>K37/M37</f>
        <v>332111.01158198289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2706.55</v>
      </c>
    </row>
    <row r="43" spans="1:14" ht="15.75" thickBot="1">
      <c r="B43" s="822" t="s">
        <v>953</v>
      </c>
      <c r="C43" s="823"/>
      <c r="D43" s="823"/>
      <c r="E43" s="823"/>
      <c r="F43" s="823"/>
      <c r="G43" s="823"/>
      <c r="H43" s="823"/>
      <c r="I43" s="823"/>
      <c r="J43" s="823"/>
      <c r="K43" s="823"/>
      <c r="L43" s="823"/>
      <c r="M43" s="824"/>
      <c r="N43" s="394">
        <f>SUM(N36:N42)</f>
        <v>716855.75271557062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689.02670347128901</v>
      </c>
      <c r="N48" s="272">
        <f>K48*M48</f>
        <v>6890.2670347128897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19707.223760361132</v>
      </c>
      <c r="N49" s="272">
        <f>K49*M49</f>
        <v>19707.223760361132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3297.7878069218154</v>
      </c>
      <c r="N50" s="272">
        <f>K50*M50</f>
        <v>3297.7878069218154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40488.269137055206</v>
      </c>
      <c r="N51" s="272">
        <f>K51*M51</f>
        <v>80976.538274110411</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110871.81687610626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881858.56959167682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176371.71391833539</v>
      </c>
      <c r="M83" s="858"/>
      <c r="N83" s="51"/>
    </row>
    <row r="84" spans="1:14">
      <c r="B84" s="89" t="s">
        <v>973</v>
      </c>
      <c r="C84" s="90"/>
      <c r="D84" s="90"/>
      <c r="E84" s="90"/>
      <c r="F84" s="90"/>
      <c r="G84" s="90"/>
      <c r="H84" s="90"/>
      <c r="I84" s="87"/>
      <c r="J84" s="88"/>
      <c r="K84" s="304">
        <v>0.05</v>
      </c>
      <c r="L84" s="857">
        <f>N78*K84</f>
        <v>44092.928479583847</v>
      </c>
      <c r="M84" s="858"/>
      <c r="N84" s="51"/>
    </row>
    <row r="85" spans="1:14" ht="15.75" thickBot="1">
      <c r="B85" s="91" t="s">
        <v>974</v>
      </c>
      <c r="C85" s="92"/>
      <c r="D85" s="92"/>
      <c r="E85" s="92"/>
      <c r="F85" s="92"/>
      <c r="G85" s="92"/>
      <c r="H85" s="92"/>
      <c r="I85" s="93"/>
      <c r="J85" s="94"/>
      <c r="K85" s="305">
        <v>0.05</v>
      </c>
      <c r="L85" s="859">
        <f>N78*K85</f>
        <v>44092.928479583847</v>
      </c>
      <c r="M85" s="860"/>
      <c r="N85" s="51"/>
    </row>
    <row r="86" spans="1:14" ht="15.75" thickBot="1">
      <c r="B86" s="822" t="s">
        <v>953</v>
      </c>
      <c r="C86" s="823"/>
      <c r="D86" s="823"/>
      <c r="E86" s="823"/>
      <c r="F86" s="823"/>
      <c r="G86" s="823"/>
      <c r="H86" s="823"/>
      <c r="I86" s="823"/>
      <c r="J86" s="823"/>
      <c r="K86" s="823"/>
      <c r="L86" s="823"/>
      <c r="M86" s="824"/>
      <c r="N86" s="52">
        <f>L83+L84+L85</f>
        <v>264557.57087750308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1146416.14046918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238773.86945849229</v>
      </c>
      <c r="L36" s="270"/>
      <c r="M36" s="271">
        <v>0.5</v>
      </c>
      <c r="N36" s="272">
        <f>K36/M36</f>
        <v>477547.73891698458</v>
      </c>
    </row>
    <row r="37" spans="1:14">
      <c r="A37" s="108" t="s">
        <v>241</v>
      </c>
      <c r="B37" s="871" t="str">
        <f>VLOOKUP(A37,EQUIPOS!A7:D154,3,FALSE)</f>
        <v>Grúa (capacidad 15 ton)</v>
      </c>
      <c r="C37" s="872"/>
      <c r="D37" s="872"/>
      <c r="E37" s="872"/>
      <c r="F37" s="872"/>
      <c r="G37" s="872"/>
      <c r="H37" s="873"/>
      <c r="I37" s="267"/>
      <c r="J37" s="268"/>
      <c r="K37" s="269">
        <f>VLOOKUP(A37,EQUIPOS!A7:D164,4,FALSE)</f>
        <v>207569.38223873932</v>
      </c>
      <c r="L37" s="270"/>
      <c r="M37" s="271">
        <v>0.5</v>
      </c>
      <c r="N37" s="272">
        <f>K37/M37</f>
        <v>415138.76447747863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3383.1875</v>
      </c>
    </row>
    <row r="43" spans="1:14" ht="15.75" thickBot="1">
      <c r="B43" s="822" t="s">
        <v>953</v>
      </c>
      <c r="C43" s="823"/>
      <c r="D43" s="823"/>
      <c r="E43" s="823"/>
      <c r="F43" s="823"/>
      <c r="G43" s="823"/>
      <c r="H43" s="823"/>
      <c r="I43" s="823"/>
      <c r="J43" s="823"/>
      <c r="K43" s="823"/>
      <c r="L43" s="823"/>
      <c r="M43" s="824"/>
      <c r="N43" s="394">
        <f>SUM(N36:N42)</f>
        <v>896069.69089446322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689.02670347128901</v>
      </c>
      <c r="N48" s="272">
        <f>K48*M48</f>
        <v>6890.2670347128897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19707.223760361132</v>
      </c>
      <c r="N49" s="272">
        <f>K49*M49</f>
        <v>19707.223760361132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3297.7878069218154</v>
      </c>
      <c r="N50" s="272">
        <f>K50*M50</f>
        <v>3297.7878069218154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40488.269137055206</v>
      </c>
      <c r="N51" s="272">
        <f>K51*M51</f>
        <v>80976.538274110411</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110871.81687610626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67663.75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1074605.2577705695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214921.05155411392</v>
      </c>
      <c r="M83" s="858"/>
      <c r="N83" s="51"/>
    </row>
    <row r="84" spans="1:14">
      <c r="B84" s="89" t="s">
        <v>973</v>
      </c>
      <c r="C84" s="90"/>
      <c r="D84" s="90"/>
      <c r="E84" s="90"/>
      <c r="F84" s="90"/>
      <c r="G84" s="90"/>
      <c r="H84" s="90"/>
      <c r="I84" s="87"/>
      <c r="J84" s="88"/>
      <c r="K84" s="304">
        <v>0.05</v>
      </c>
      <c r="L84" s="857">
        <f>N78*K84</f>
        <v>53730.262888528479</v>
      </c>
      <c r="M84" s="858"/>
      <c r="N84" s="51"/>
    </row>
    <row r="85" spans="1:14" ht="15.75" thickBot="1">
      <c r="B85" s="91" t="s">
        <v>974</v>
      </c>
      <c r="C85" s="92"/>
      <c r="D85" s="92"/>
      <c r="E85" s="92"/>
      <c r="F85" s="92"/>
      <c r="G85" s="92"/>
      <c r="H85" s="92"/>
      <c r="I85" s="93"/>
      <c r="J85" s="94"/>
      <c r="K85" s="305">
        <v>0.05</v>
      </c>
      <c r="L85" s="859">
        <f>N78*K85</f>
        <v>53730.262888528479</v>
      </c>
      <c r="M85" s="860"/>
      <c r="N85" s="51"/>
    </row>
    <row r="86" spans="1:14" ht="15.75" thickBot="1">
      <c r="B86" s="822" t="s">
        <v>953</v>
      </c>
      <c r="C86" s="823"/>
      <c r="D86" s="823"/>
      <c r="E86" s="823"/>
      <c r="F86" s="823"/>
      <c r="G86" s="823"/>
      <c r="H86" s="823"/>
      <c r="I86" s="823"/>
      <c r="J86" s="823"/>
      <c r="K86" s="823"/>
      <c r="L86" s="823"/>
      <c r="M86" s="824"/>
      <c r="N86" s="52">
        <f>L83+L84+L85</f>
        <v>322381.57733117085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1396986.8351017404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238773.86945849229</v>
      </c>
      <c r="L36" s="270"/>
      <c r="M36" s="271">
        <v>0.4375</v>
      </c>
      <c r="N36" s="272">
        <f>K36/M36</f>
        <v>545768.84447655384</v>
      </c>
    </row>
    <row r="37" spans="1:14">
      <c r="A37" s="108" t="s">
        <v>241</v>
      </c>
      <c r="B37" s="871" t="str">
        <f>VLOOKUP(A37,EQUIPOS!A7:D154,3,FALSE)</f>
        <v>Grúa (capacidad 15 ton)</v>
      </c>
      <c r="C37" s="872"/>
      <c r="D37" s="872"/>
      <c r="E37" s="872"/>
      <c r="F37" s="872"/>
      <c r="G37" s="872"/>
      <c r="H37" s="873"/>
      <c r="I37" s="267"/>
      <c r="J37" s="268"/>
      <c r="K37" s="269">
        <f>VLOOKUP(A37,EQUIPOS!A7:D164,4,FALSE)</f>
        <v>207569.38223873932</v>
      </c>
      <c r="L37" s="270"/>
      <c r="M37" s="271">
        <v>0.4375</v>
      </c>
      <c r="N37" s="272">
        <f>K37/M37</f>
        <v>474444.30225997558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3866.5</v>
      </c>
    </row>
    <row r="43" spans="1:14" ht="15.75" thickBot="1">
      <c r="B43" s="822" t="s">
        <v>953</v>
      </c>
      <c r="C43" s="823"/>
      <c r="D43" s="823"/>
      <c r="E43" s="823"/>
      <c r="F43" s="823"/>
      <c r="G43" s="823"/>
      <c r="H43" s="823"/>
      <c r="I43" s="823"/>
      <c r="J43" s="823"/>
      <c r="K43" s="823"/>
      <c r="L43" s="823"/>
      <c r="M43" s="824"/>
      <c r="N43" s="394">
        <f>SUM(N36:N42)</f>
        <v>1024079.6467365294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689.02670347128901</v>
      </c>
      <c r="N48" s="272">
        <f>K48*M48</f>
        <v>6890.2670347128897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19707.223760361132</v>
      </c>
      <c r="N49" s="272">
        <f>K49*M49</f>
        <v>19707.223760361132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3297.7878069218154</v>
      </c>
      <c r="N50" s="272">
        <f>K50*M50</f>
        <v>3297.7878069218154</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40488.269137055206</v>
      </c>
      <c r="N51" s="272">
        <f>K51*M51</f>
        <v>80976.538274110411</v>
      </c>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110871.81687610626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77330</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1212281.4636126356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242456.29272252714</v>
      </c>
      <c r="M83" s="858"/>
      <c r="N83" s="51"/>
    </row>
    <row r="84" spans="1:14">
      <c r="B84" s="89" t="s">
        <v>973</v>
      </c>
      <c r="C84" s="90"/>
      <c r="D84" s="90"/>
      <c r="E84" s="90"/>
      <c r="F84" s="90"/>
      <c r="G84" s="90"/>
      <c r="H84" s="90"/>
      <c r="I84" s="87"/>
      <c r="J84" s="88"/>
      <c r="K84" s="304">
        <v>0.05</v>
      </c>
      <c r="L84" s="857">
        <f>N78*K84</f>
        <v>60614.073180631785</v>
      </c>
      <c r="M84" s="858"/>
      <c r="N84" s="51"/>
    </row>
    <row r="85" spans="1:14" ht="15.75" thickBot="1">
      <c r="B85" s="91" t="s">
        <v>974</v>
      </c>
      <c r="C85" s="92"/>
      <c r="D85" s="92"/>
      <c r="E85" s="92"/>
      <c r="F85" s="92"/>
      <c r="G85" s="92"/>
      <c r="H85" s="92"/>
      <c r="I85" s="93"/>
      <c r="J85" s="94"/>
      <c r="K85" s="305">
        <v>0.05</v>
      </c>
      <c r="L85" s="859">
        <f>N78*K85</f>
        <v>60614.073180631785</v>
      </c>
      <c r="M85" s="860"/>
      <c r="N85" s="51"/>
    </row>
    <row r="86" spans="1:14" ht="15.75" thickBot="1">
      <c r="B86" s="822" t="s">
        <v>953</v>
      </c>
      <c r="C86" s="823"/>
      <c r="D86" s="823"/>
      <c r="E86" s="823"/>
      <c r="F86" s="823"/>
      <c r="G86" s="823"/>
      <c r="H86" s="823"/>
      <c r="I86" s="823"/>
      <c r="J86" s="823"/>
      <c r="K86" s="823"/>
      <c r="L86" s="823"/>
      <c r="M86" s="824"/>
      <c r="N86" s="52">
        <f>L83+L84+L85</f>
        <v>363684.4390837907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1575965.9026964263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238773.86945849229</v>
      </c>
      <c r="L36" s="270"/>
      <c r="M36" s="271">
        <v>0.875</v>
      </c>
      <c r="N36" s="272">
        <f>K36/M36</f>
        <v>272884.42223827692</v>
      </c>
    </row>
    <row r="37" spans="1:14">
      <c r="A37" s="108" t="s">
        <v>241</v>
      </c>
      <c r="B37" s="871" t="str">
        <f>VLOOKUP(A37,EQUIPOS!A7:D154,3,FALSE)</f>
        <v>Grúa (capacidad 15 ton)</v>
      </c>
      <c r="C37" s="872"/>
      <c r="D37" s="872"/>
      <c r="E37" s="872"/>
      <c r="F37" s="872"/>
      <c r="G37" s="872"/>
      <c r="H37" s="873"/>
      <c r="I37" s="267"/>
      <c r="J37" s="268"/>
      <c r="K37" s="269">
        <f>VLOOKUP(A37,EQUIPOS!A7:D164,4,FALSE)</f>
        <v>207569.38223873932</v>
      </c>
      <c r="L37" s="270"/>
      <c r="M37" s="271">
        <v>0.875</v>
      </c>
      <c r="N37" s="272">
        <f>K37/M37</f>
        <v>237222.15112998779</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1546.6000000000001</v>
      </c>
    </row>
    <row r="43" spans="1:14" ht="15.75" thickBot="1">
      <c r="B43" s="822" t="s">
        <v>953</v>
      </c>
      <c r="C43" s="823"/>
      <c r="D43" s="823"/>
      <c r="E43" s="823"/>
      <c r="F43" s="823"/>
      <c r="G43" s="823"/>
      <c r="H43" s="823"/>
      <c r="I43" s="823"/>
      <c r="J43" s="823"/>
      <c r="K43" s="823"/>
      <c r="L43" s="823"/>
      <c r="M43" s="824"/>
      <c r="N43" s="394">
        <f>SUM(N36:N42)</f>
        <v>511653.17336826469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689.02670347128901</v>
      </c>
      <c r="N48" s="272">
        <f>K48*M48</f>
        <v>6890.2670347128897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19707.223760361132</v>
      </c>
      <c r="N49" s="272">
        <f>K49*M49</f>
        <v>19707.223760361132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3297.7878069218154</v>
      </c>
      <c r="N50" s="272">
        <f>K50*M50</f>
        <v>3297.7878069218154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29895.27860199584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30932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572480.45197026047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114496.09039405209</v>
      </c>
      <c r="M83" s="858"/>
      <c r="N83" s="51"/>
    </row>
    <row r="84" spans="1:14">
      <c r="B84" s="89" t="s">
        <v>973</v>
      </c>
      <c r="C84" s="90"/>
      <c r="D84" s="90"/>
      <c r="E84" s="90"/>
      <c r="F84" s="90"/>
      <c r="G84" s="90"/>
      <c r="H84" s="90"/>
      <c r="I84" s="87"/>
      <c r="J84" s="88"/>
      <c r="K84" s="304">
        <v>0.05</v>
      </c>
      <c r="L84" s="857">
        <f>N78*K84</f>
        <v>28624.022598513024</v>
      </c>
      <c r="M84" s="858"/>
      <c r="N84" s="51"/>
    </row>
    <row r="85" spans="1:14" ht="15.75" thickBot="1">
      <c r="B85" s="91" t="s">
        <v>974</v>
      </c>
      <c r="C85" s="92"/>
      <c r="D85" s="92"/>
      <c r="E85" s="92"/>
      <c r="F85" s="92"/>
      <c r="G85" s="92"/>
      <c r="H85" s="92"/>
      <c r="I85" s="93"/>
      <c r="J85" s="94"/>
      <c r="K85" s="305">
        <v>0.05</v>
      </c>
      <c r="L85" s="859">
        <f>N78*K85</f>
        <v>28624.022598513024</v>
      </c>
      <c r="M85" s="860"/>
      <c r="N85" s="51"/>
    </row>
    <row r="86" spans="1:14" ht="15.75" thickBot="1">
      <c r="B86" s="822" t="s">
        <v>953</v>
      </c>
      <c r="C86" s="823"/>
      <c r="D86" s="823"/>
      <c r="E86" s="823"/>
      <c r="F86" s="823"/>
      <c r="G86" s="823"/>
      <c r="H86" s="823"/>
      <c r="I86" s="823"/>
      <c r="J86" s="823"/>
      <c r="K86" s="823"/>
      <c r="L86" s="823"/>
      <c r="M86" s="824"/>
      <c r="N86" s="52">
        <f>L83+L84+L85</f>
        <v>171744.13559107814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744224.58756133867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238773.86945849229</v>
      </c>
      <c r="L36" s="270"/>
      <c r="M36" s="271">
        <v>0.75</v>
      </c>
      <c r="N36" s="272">
        <f>K36/M36</f>
        <v>318365.1592779897</v>
      </c>
    </row>
    <row r="37" spans="1:14">
      <c r="A37" s="108" t="s">
        <v>241</v>
      </c>
      <c r="B37" s="871" t="str">
        <f>VLOOKUP(A37,EQUIPOS!A7:D154,3,FALSE)</f>
        <v>Grúa (capacidad 15 ton)</v>
      </c>
      <c r="C37" s="872"/>
      <c r="D37" s="872"/>
      <c r="E37" s="872"/>
      <c r="F37" s="872"/>
      <c r="G37" s="872"/>
      <c r="H37" s="873"/>
      <c r="I37" s="267"/>
      <c r="J37" s="268"/>
      <c r="K37" s="269">
        <f>VLOOKUP(A37,EQUIPOS!A7:D164,4,FALSE)</f>
        <v>207569.38223873932</v>
      </c>
      <c r="L37" s="270"/>
      <c r="M37" s="271">
        <v>0.75</v>
      </c>
      <c r="N37" s="272">
        <f>K37/M37</f>
        <v>276759.17631831911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1804.3666666666668</v>
      </c>
    </row>
    <row r="43" spans="1:14" ht="15.75" thickBot="1">
      <c r="B43" s="822" t="s">
        <v>953</v>
      </c>
      <c r="C43" s="823"/>
      <c r="D43" s="823"/>
      <c r="E43" s="823"/>
      <c r="F43" s="823"/>
      <c r="G43" s="823"/>
      <c r="H43" s="823"/>
      <c r="I43" s="823"/>
      <c r="J43" s="823"/>
      <c r="K43" s="823"/>
      <c r="L43" s="823"/>
      <c r="M43" s="824"/>
      <c r="N43" s="394">
        <f>SUM(N36:N42)</f>
        <v>596928.70226297551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689.02670347128901</v>
      </c>
      <c r="N48" s="272">
        <f>K48*M48</f>
        <v>6890.2670347128897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19707.223760361132</v>
      </c>
      <c r="N49" s="272">
        <f>K49*M49</f>
        <v>19707.223760361132</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3297.7878069218154</v>
      </c>
      <c r="N50" s="272">
        <f>K50*M50</f>
        <v>3297.7878069218154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29895.27860199584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36087.333333333336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662911.31419830467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132582.26283966095</v>
      </c>
      <c r="M83" s="858"/>
      <c r="N83" s="51"/>
    </row>
    <row r="84" spans="1:14">
      <c r="B84" s="89" t="s">
        <v>973</v>
      </c>
      <c r="C84" s="90"/>
      <c r="D84" s="90"/>
      <c r="E84" s="90"/>
      <c r="F84" s="90"/>
      <c r="G84" s="90"/>
      <c r="H84" s="90"/>
      <c r="I84" s="87"/>
      <c r="J84" s="88"/>
      <c r="K84" s="304">
        <v>0.05</v>
      </c>
      <c r="L84" s="857">
        <f>N78*K84</f>
        <v>33145.565709915238</v>
      </c>
      <c r="M84" s="858"/>
      <c r="N84" s="51"/>
    </row>
    <row r="85" spans="1:14" ht="15.75" thickBot="1">
      <c r="B85" s="91" t="s">
        <v>974</v>
      </c>
      <c r="C85" s="92"/>
      <c r="D85" s="92"/>
      <c r="E85" s="92"/>
      <c r="F85" s="92"/>
      <c r="G85" s="92"/>
      <c r="H85" s="92"/>
      <c r="I85" s="93"/>
      <c r="J85" s="94"/>
      <c r="K85" s="305">
        <v>0.05</v>
      </c>
      <c r="L85" s="859">
        <f>N78*K85</f>
        <v>33145.565709915238</v>
      </c>
      <c r="M85" s="860"/>
      <c r="N85" s="51"/>
    </row>
    <row r="86" spans="1:14" ht="15.75" thickBot="1">
      <c r="B86" s="822" t="s">
        <v>953</v>
      </c>
      <c r="C86" s="823"/>
      <c r="D86" s="823"/>
      <c r="E86" s="823"/>
      <c r="F86" s="823"/>
      <c r="G86" s="823"/>
      <c r="H86" s="823"/>
      <c r="I86" s="823"/>
      <c r="J86" s="823"/>
      <c r="K86" s="823"/>
      <c r="L86" s="823"/>
      <c r="M86" s="824"/>
      <c r="N86" s="52">
        <f>L83+L84+L85</f>
        <v>198873.39425949144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861784.70845779614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146</v>
      </c>
      <c r="B36" s="871" t="str">
        <f>VLOOKUP(A36,EQUIPOS!A6:D154,3,FALSE)</f>
        <v>Camabaja</v>
      </c>
      <c r="C36" s="872"/>
      <c r="D36" s="872"/>
      <c r="E36" s="872"/>
      <c r="F36" s="872"/>
      <c r="G36" s="872"/>
      <c r="H36" s="873"/>
      <c r="I36" s="267"/>
      <c r="J36" s="268"/>
      <c r="K36" s="269">
        <f>VLOOKUP(A36,EQUIPOS!A6:D163,4,FALSE)</f>
        <v>238773.86945849229</v>
      </c>
      <c r="L36" s="270"/>
      <c r="M36" s="271">
        <v>0.6875</v>
      </c>
      <c r="N36" s="272">
        <f>K36/M36</f>
        <v>347307.44648507971</v>
      </c>
    </row>
    <row r="37" spans="1:14">
      <c r="A37" s="108" t="s">
        <v>241</v>
      </c>
      <c r="B37" s="871" t="str">
        <f>VLOOKUP(A37,EQUIPOS!A7:D154,3,FALSE)</f>
        <v>Grúa (capacidad 15 ton)</v>
      </c>
      <c r="C37" s="872"/>
      <c r="D37" s="872"/>
      <c r="E37" s="872"/>
      <c r="F37" s="872"/>
      <c r="G37" s="872"/>
      <c r="H37" s="873"/>
      <c r="I37" s="267"/>
      <c r="J37" s="268"/>
      <c r="K37" s="269">
        <f>VLOOKUP(A37,EQUIPOS!A7:D164,4,FALSE)</f>
        <v>207569.38223873932</v>
      </c>
      <c r="L37" s="270"/>
      <c r="M37" s="271">
        <v>0.6875</v>
      </c>
      <c r="N37" s="272">
        <f>K37/M37</f>
        <v>301919.10143816628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1968.4</v>
      </c>
    </row>
    <row r="43" spans="1:14" ht="15.75" thickBot="1">
      <c r="B43" s="822" t="s">
        <v>953</v>
      </c>
      <c r="C43" s="823"/>
      <c r="D43" s="823"/>
      <c r="E43" s="823"/>
      <c r="F43" s="823"/>
      <c r="G43" s="823"/>
      <c r="H43" s="823"/>
      <c r="I43" s="823"/>
      <c r="J43" s="823"/>
      <c r="K43" s="823"/>
      <c r="L43" s="823"/>
      <c r="M43" s="824"/>
      <c r="N43" s="394">
        <f>SUM(N36:N42)</f>
        <v>651194.94792324596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689.02670347128901</v>
      </c>
      <c r="N48" s="272">
        <f>K48*M48</f>
        <v>6890.2670347128897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19707.223760361132</v>
      </c>
      <c r="N49" s="272">
        <f>K49*M49</f>
        <v>19707.223760361132</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3297.7878069218154</v>
      </c>
      <c r="N50" s="272">
        <f>K50*M50</f>
        <v>3297.7878069218154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29895.27860199584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39368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720458.22652524174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144091.64530504835</v>
      </c>
      <c r="M83" s="858"/>
      <c r="N83" s="51"/>
    </row>
    <row r="84" spans="1:14">
      <c r="B84" s="89" t="s">
        <v>973</v>
      </c>
      <c r="C84" s="90"/>
      <c r="D84" s="90"/>
      <c r="E84" s="90"/>
      <c r="F84" s="90"/>
      <c r="G84" s="90"/>
      <c r="H84" s="90"/>
      <c r="I84" s="87"/>
      <c r="J84" s="88"/>
      <c r="K84" s="304">
        <v>0.05</v>
      </c>
      <c r="L84" s="857">
        <f>N78*K84</f>
        <v>36022.911326262089</v>
      </c>
      <c r="M84" s="858"/>
      <c r="N84" s="51"/>
    </row>
    <row r="85" spans="1:14" ht="15.75" thickBot="1">
      <c r="B85" s="91" t="s">
        <v>974</v>
      </c>
      <c r="C85" s="92"/>
      <c r="D85" s="92"/>
      <c r="E85" s="92"/>
      <c r="F85" s="92"/>
      <c r="G85" s="92"/>
      <c r="H85" s="92"/>
      <c r="I85" s="93"/>
      <c r="J85" s="94"/>
      <c r="K85" s="305">
        <v>0.05</v>
      </c>
      <c r="L85" s="859">
        <f>N78*K85</f>
        <v>36022.911326262089</v>
      </c>
      <c r="M85" s="860"/>
      <c r="N85" s="51"/>
    </row>
    <row r="86" spans="1:14" ht="15.75" thickBot="1">
      <c r="B86" s="822" t="s">
        <v>953</v>
      </c>
      <c r="C86" s="823"/>
      <c r="D86" s="823"/>
      <c r="E86" s="823"/>
      <c r="F86" s="823"/>
      <c r="G86" s="823"/>
      <c r="H86" s="823"/>
      <c r="I86" s="823"/>
      <c r="J86" s="823"/>
      <c r="K86" s="823"/>
      <c r="L86" s="823"/>
      <c r="M86" s="824"/>
      <c r="N86" s="52">
        <f>L83+L84+L85</f>
        <v>216137.46795757252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936595.69448281429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2" t="s">
        <v>241</v>
      </c>
      <c r="B36" s="871" t="str">
        <f>VLOOKUP(A36,EQUIPOS!A6:D154,3,FALSE)</f>
        <v>Grúa (capacidad 15 ton)</v>
      </c>
      <c r="C36" s="872"/>
      <c r="D36" s="872"/>
      <c r="E36" s="872"/>
      <c r="F36" s="872"/>
      <c r="G36" s="872"/>
      <c r="H36" s="873"/>
      <c r="I36" s="267"/>
      <c r="J36" s="268"/>
      <c r="K36" s="269">
        <f>VLOOKUP(A36,EQUIPOS!A6:D163,4,FALSE)</f>
        <v>207569.38223873932</v>
      </c>
      <c r="L36" s="270"/>
      <c r="M36" s="396">
        <v>1.125</v>
      </c>
      <c r="N36" s="272">
        <f>K36/M36</f>
        <v>184506.11754554606</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1202.9111111111113</v>
      </c>
    </row>
    <row r="43" spans="1:14" ht="15.75" thickBot="1">
      <c r="B43" s="822" t="s">
        <v>953</v>
      </c>
      <c r="C43" s="823"/>
      <c r="D43" s="823"/>
      <c r="E43" s="823"/>
      <c r="F43" s="823"/>
      <c r="G43" s="823"/>
      <c r="H43" s="823"/>
      <c r="I43" s="823"/>
      <c r="J43" s="823"/>
      <c r="K43" s="823"/>
      <c r="L43" s="823"/>
      <c r="M43" s="824"/>
      <c r="N43" s="394">
        <f>SUM(N36:N42)</f>
        <v>185709.02865665717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689.02670347128901</v>
      </c>
      <c r="N48" s="272">
        <f>K48*M48</f>
        <v>6890.2670347128897</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3297.7878069218154</v>
      </c>
      <c r="N49" s="272">
        <f>K49*M49</f>
        <v>3297.7878069218154</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19707.223760361132</v>
      </c>
      <c r="N50" s="272">
        <f>K50*M50</f>
        <v>19707.223760361132</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29895.278601995837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24058.222222222223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239662.52948087524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47932.505896175047</v>
      </c>
      <c r="M83" s="858"/>
      <c r="N83" s="51"/>
    </row>
    <row r="84" spans="1:14">
      <c r="B84" s="89" t="s">
        <v>973</v>
      </c>
      <c r="C84" s="90"/>
      <c r="D84" s="90"/>
      <c r="E84" s="90"/>
      <c r="F84" s="90"/>
      <c r="G84" s="90"/>
      <c r="H84" s="90"/>
      <c r="I84" s="87"/>
      <c r="J84" s="88"/>
      <c r="K84" s="304">
        <v>0.05</v>
      </c>
      <c r="L84" s="857">
        <f>N78*K84</f>
        <v>11983.126474043762</v>
      </c>
      <c r="M84" s="858"/>
      <c r="N84" s="51"/>
    </row>
    <row r="85" spans="1:14" ht="15.75" thickBot="1">
      <c r="B85" s="91" t="s">
        <v>974</v>
      </c>
      <c r="C85" s="92"/>
      <c r="D85" s="92"/>
      <c r="E85" s="92"/>
      <c r="F85" s="92"/>
      <c r="G85" s="92"/>
      <c r="H85" s="92"/>
      <c r="I85" s="93"/>
      <c r="J85" s="94"/>
      <c r="K85" s="305">
        <v>0.05</v>
      </c>
      <c r="L85" s="859">
        <f>N78*K85</f>
        <v>11983.126474043762</v>
      </c>
      <c r="M85" s="860"/>
      <c r="N85" s="51"/>
    </row>
    <row r="86" spans="1:14" ht="15.75" thickBot="1">
      <c r="B86" s="822" t="s">
        <v>953</v>
      </c>
      <c r="C86" s="823"/>
      <c r="D86" s="823"/>
      <c r="E86" s="823"/>
      <c r="F86" s="823"/>
      <c r="G86" s="823"/>
      <c r="H86" s="823"/>
      <c r="I86" s="823"/>
      <c r="J86" s="823"/>
      <c r="K86" s="823"/>
      <c r="L86" s="823"/>
      <c r="M86" s="824"/>
      <c r="N86" s="52">
        <f>L83+L84+L85</f>
        <v>71898.758844262571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311561.28832513781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55" t="s">
        <v>241</v>
      </c>
      <c r="B36" s="871" t="str">
        <f>VLOOKUP(A36,EQUIPOS!A6:D154,3,FALSE)</f>
        <v>Grúa (capacidad 15 ton)</v>
      </c>
      <c r="C36" s="872"/>
      <c r="D36" s="872"/>
      <c r="E36" s="872"/>
      <c r="F36" s="872"/>
      <c r="G36" s="872"/>
      <c r="H36" s="873"/>
      <c r="I36" s="267"/>
      <c r="J36" s="268"/>
      <c r="K36" s="269">
        <f>VLOOKUP(A36,EQUIPOS!A6:D163,4,FALSE)</f>
        <v>207569.38223873932</v>
      </c>
      <c r="L36" s="270"/>
      <c r="M36" s="462">
        <v>1</v>
      </c>
      <c r="N36" s="272">
        <f>K36/M36</f>
        <v>207569.38223873932</v>
      </c>
    </row>
    <row r="37" spans="1:14">
      <c r="A37" s="155" t="s">
        <v>373</v>
      </c>
      <c r="B37" s="871" t="str">
        <f>VLOOKUP(A37,EQUIPOS!A7:D154,3,FALSE)</f>
        <v>Volqueta 6 m3</v>
      </c>
      <c r="C37" s="872"/>
      <c r="D37" s="872"/>
      <c r="E37" s="872"/>
      <c r="F37" s="872"/>
      <c r="G37" s="872"/>
      <c r="H37" s="873"/>
      <c r="I37" s="267"/>
      <c r="J37" s="268"/>
      <c r="K37" s="269">
        <f>VLOOKUP(A37,EQUIPOS!A7:D164,4,FALSE)</f>
        <v>64133.927754509336</v>
      </c>
      <c r="L37" s="270"/>
      <c r="M37" s="463">
        <v>1</v>
      </c>
      <c r="N37" s="272">
        <f>K37/M37</f>
        <v>64133.927754509336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1353.2750000000001</v>
      </c>
    </row>
    <row r="43" spans="1:14" ht="15.75" thickBot="1">
      <c r="B43" s="822" t="s">
        <v>953</v>
      </c>
      <c r="C43" s="823"/>
      <c r="D43" s="823"/>
      <c r="E43" s="823"/>
      <c r="F43" s="823"/>
      <c r="G43" s="823"/>
      <c r="H43" s="823"/>
      <c r="I43" s="823"/>
      <c r="J43" s="823"/>
      <c r="K43" s="823"/>
      <c r="L43" s="823"/>
      <c r="M43" s="824"/>
      <c r="N43" s="394">
        <f>SUM(N36:N42)</f>
        <v>273056.58499324869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689.02670347128901</v>
      </c>
      <c r="N48" s="272">
        <f>K48*M48</f>
        <v>6890.2670347128897</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3297.7878069218154</v>
      </c>
      <c r="N49" s="272">
        <f>K49*M49</f>
        <v>3297.7878069218154</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19707.223760361132</v>
      </c>
      <c r="N50" s="272">
        <f>K50*M50</f>
        <v>19707.223760361132</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29895.278601995837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27065.5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330017.36359524453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66003.472719048907</v>
      </c>
      <c r="M83" s="858"/>
      <c r="N83" s="51"/>
    </row>
    <row r="84" spans="1:14">
      <c r="B84" s="89" t="s">
        <v>973</v>
      </c>
      <c r="C84" s="90"/>
      <c r="D84" s="90"/>
      <c r="E84" s="90"/>
      <c r="F84" s="90"/>
      <c r="G84" s="90"/>
      <c r="H84" s="90"/>
      <c r="I84" s="87"/>
      <c r="J84" s="88"/>
      <c r="K84" s="304">
        <v>0.05</v>
      </c>
      <c r="L84" s="857">
        <f>N78*K84</f>
        <v>16500.868179762227</v>
      </c>
      <c r="M84" s="858"/>
      <c r="N84" s="51"/>
    </row>
    <row r="85" spans="1:14" ht="15.75" thickBot="1">
      <c r="B85" s="91" t="s">
        <v>974</v>
      </c>
      <c r="C85" s="92"/>
      <c r="D85" s="92"/>
      <c r="E85" s="92"/>
      <c r="F85" s="92"/>
      <c r="G85" s="92"/>
      <c r="H85" s="92"/>
      <c r="I85" s="93"/>
      <c r="J85" s="94"/>
      <c r="K85" s="305">
        <v>0.05</v>
      </c>
      <c r="L85" s="859">
        <f>N78*K85</f>
        <v>16500.868179762227</v>
      </c>
      <c r="M85" s="860"/>
      <c r="N85" s="51"/>
    </row>
    <row r="86" spans="1:14" ht="15.75" thickBot="1">
      <c r="B86" s="822" t="s">
        <v>953</v>
      </c>
      <c r="C86" s="823"/>
      <c r="D86" s="823"/>
      <c r="E86" s="823"/>
      <c r="F86" s="823"/>
      <c r="G86" s="823"/>
      <c r="H86" s="823"/>
      <c r="I86" s="823"/>
      <c r="J86" s="823"/>
      <c r="K86" s="823"/>
      <c r="L86" s="823"/>
      <c r="M86" s="824"/>
      <c r="N86" s="52">
        <f>L83+L84+L85</f>
        <v>99005.20907857336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429022.57267381786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207569.38223873932</v>
      </c>
      <c r="L36" s="270"/>
      <c r="M36" s="271">
        <v>0.9375</v>
      </c>
      <c r="N36" s="272">
        <f>K36/M36</f>
        <v>221407.34105465526</v>
      </c>
    </row>
    <row r="37" spans="1:14">
      <c r="A37" s="144" t="s">
        <v>373</v>
      </c>
      <c r="B37" s="871" t="str">
        <f>VLOOKUP(A37,EQUIPOS!A7:D154,3,FALSE)</f>
        <v>Volqueta 6 m3</v>
      </c>
      <c r="C37" s="872"/>
      <c r="D37" s="872"/>
      <c r="E37" s="872"/>
      <c r="F37" s="872"/>
      <c r="G37" s="872"/>
      <c r="H37" s="873"/>
      <c r="I37" s="267"/>
      <c r="J37" s="268"/>
      <c r="K37" s="269">
        <f>VLOOKUP(A37,EQUIPOS!A7:D164,4,FALSE)</f>
        <v>64133.927754509336</v>
      </c>
      <c r="L37" s="270"/>
      <c r="M37" s="271">
        <v>0.9375</v>
      </c>
      <c r="N37" s="272">
        <f>K37/M37</f>
        <v>68409.522938143287</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1443.4933333333333</v>
      </c>
    </row>
    <row r="43" spans="1:14" ht="15.75" thickBot="1">
      <c r="B43" s="822" t="s">
        <v>953</v>
      </c>
      <c r="C43" s="823"/>
      <c r="D43" s="823"/>
      <c r="E43" s="823"/>
      <c r="F43" s="823"/>
      <c r="G43" s="823"/>
      <c r="H43" s="823"/>
      <c r="I43" s="823"/>
      <c r="J43" s="823"/>
      <c r="K43" s="823"/>
      <c r="L43" s="823"/>
      <c r="M43" s="824"/>
      <c r="N43" s="394">
        <f>SUM(N36:N42)</f>
        <v>291260.3573261319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689.02670347128901</v>
      </c>
      <c r="N48" s="272">
        <f>K48*M48</f>
        <v>6890.2670347128897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19707.223760361132</v>
      </c>
      <c r="N49" s="272">
        <f>K49*M49</f>
        <v>19707.223760361132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3297.7878069218154</v>
      </c>
      <c r="N50" s="272">
        <f>K50*M50</f>
        <v>3297.7878069218154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29895.27860199584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28869.866666666665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350025.50259479438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70005.100518958876</v>
      </c>
      <c r="M83" s="858"/>
      <c r="N83" s="51"/>
    </row>
    <row r="84" spans="1:14">
      <c r="B84" s="89" t="s">
        <v>973</v>
      </c>
      <c r="C84" s="90"/>
      <c r="D84" s="90"/>
      <c r="E84" s="90"/>
      <c r="F84" s="90"/>
      <c r="G84" s="90"/>
      <c r="H84" s="90"/>
      <c r="I84" s="87"/>
      <c r="J84" s="88"/>
      <c r="K84" s="304">
        <v>0.05</v>
      </c>
      <c r="L84" s="857">
        <f>N78*K84</f>
        <v>17501.275129739719</v>
      </c>
      <c r="M84" s="858"/>
      <c r="N84" s="51"/>
    </row>
    <row r="85" spans="1:14" ht="15.75" thickBot="1">
      <c r="B85" s="91" t="s">
        <v>974</v>
      </c>
      <c r="C85" s="92"/>
      <c r="D85" s="92"/>
      <c r="E85" s="92"/>
      <c r="F85" s="92"/>
      <c r="G85" s="92"/>
      <c r="H85" s="92"/>
      <c r="I85" s="93"/>
      <c r="J85" s="94"/>
      <c r="K85" s="305">
        <v>0.05</v>
      </c>
      <c r="L85" s="859">
        <f>N78*K85</f>
        <v>17501.275129739719</v>
      </c>
      <c r="M85" s="860"/>
      <c r="N85" s="51"/>
    </row>
    <row r="86" spans="1:14" ht="15.75" thickBot="1">
      <c r="B86" s="822" t="s">
        <v>953</v>
      </c>
      <c r="C86" s="823"/>
      <c r="D86" s="823"/>
      <c r="E86" s="823"/>
      <c r="F86" s="823"/>
      <c r="G86" s="823"/>
      <c r="H86" s="823"/>
      <c r="I86" s="823"/>
      <c r="J86" s="823"/>
      <c r="K86" s="823"/>
      <c r="L86" s="823"/>
      <c r="M86" s="824"/>
      <c r="N86" s="52">
        <f>L83+L84+L85</f>
        <v>105007.65077843831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455033.15337323269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207569.38223873932</v>
      </c>
      <c r="L36" s="270"/>
      <c r="M36" s="271">
        <v>1.5</v>
      </c>
      <c r="N36" s="272">
        <f>K36/M36</f>
        <v>138379.58815915955</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902.18333333333339</v>
      </c>
    </row>
    <row r="43" spans="1:14" ht="15.75" thickBot="1">
      <c r="B43" s="822" t="s">
        <v>953</v>
      </c>
      <c r="C43" s="823"/>
      <c r="D43" s="823"/>
      <c r="E43" s="823"/>
      <c r="F43" s="823"/>
      <c r="G43" s="823"/>
      <c r="H43" s="823"/>
      <c r="I43" s="823"/>
      <c r="J43" s="823"/>
      <c r="K43" s="823"/>
      <c r="L43" s="823"/>
      <c r="M43" s="824"/>
      <c r="N43" s="394">
        <f>SUM(N36:N42)</f>
        <v>139281.77149249287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689.02670347128901</v>
      </c>
      <c r="N48" s="272">
        <f>K48*M48</f>
        <v>6890.2670347128897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19707.223760361132</v>
      </c>
      <c r="N49" s="272">
        <f>K49*M49</f>
        <v>19707.223760361132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3297.7878069218154</v>
      </c>
      <c r="N50" s="272">
        <f>K50*M50</f>
        <v>3297.7878069218154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29895.27860199584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18043.666666666668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187220.71676115537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37444.143352231076</v>
      </c>
      <c r="M83" s="858"/>
      <c r="N83" s="51"/>
    </row>
    <row r="84" spans="1:14">
      <c r="B84" s="89" t="s">
        <v>973</v>
      </c>
      <c r="C84" s="90"/>
      <c r="D84" s="90"/>
      <c r="E84" s="90"/>
      <c r="F84" s="90"/>
      <c r="G84" s="90"/>
      <c r="H84" s="90"/>
      <c r="I84" s="87"/>
      <c r="J84" s="88"/>
      <c r="K84" s="304">
        <v>0.05</v>
      </c>
      <c r="L84" s="857">
        <f>N78*K84</f>
        <v>9361.0358380577691</v>
      </c>
      <c r="M84" s="858"/>
      <c r="N84" s="51"/>
    </row>
    <row r="85" spans="1:14" ht="15.75" thickBot="1">
      <c r="B85" s="91" t="s">
        <v>974</v>
      </c>
      <c r="C85" s="92"/>
      <c r="D85" s="92"/>
      <c r="E85" s="92"/>
      <c r="F85" s="92"/>
      <c r="G85" s="92"/>
      <c r="H85" s="92"/>
      <c r="I85" s="93"/>
      <c r="J85" s="94"/>
      <c r="K85" s="305">
        <v>0.05</v>
      </c>
      <c r="L85" s="859">
        <f>N78*K85</f>
        <v>9361.0358380577691</v>
      </c>
      <c r="M85" s="860"/>
      <c r="N85" s="51"/>
    </row>
    <row r="86" spans="1:14" ht="15.75" thickBot="1">
      <c r="B86" s="822" t="s">
        <v>953</v>
      </c>
      <c r="C86" s="823"/>
      <c r="D86" s="823"/>
      <c r="E86" s="823"/>
      <c r="F86" s="823"/>
      <c r="G86" s="823"/>
      <c r="H86" s="823"/>
      <c r="I86" s="823"/>
      <c r="J86" s="823"/>
      <c r="K86" s="823"/>
      <c r="L86" s="823"/>
      <c r="M86" s="824"/>
      <c r="N86" s="52">
        <f>L83+L84+L85</f>
        <v>56166.215028346611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243386.93178950198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207569.38223873932</v>
      </c>
      <c r="L36" s="270"/>
      <c r="M36" s="271">
        <v>1.375</v>
      </c>
      <c r="N36" s="272">
        <f>K36/M36</f>
        <v>150959.55071908314</v>
      </c>
    </row>
    <row r="37" spans="1:14">
      <c r="A37" s="144" t="s">
        <v>373</v>
      </c>
      <c r="B37" s="871" t="str">
        <f>VLOOKUP(A37,EQUIPOS!A7:D154,3,FALSE)</f>
        <v>Volqueta 6 m3</v>
      </c>
      <c r="C37" s="872"/>
      <c r="D37" s="872"/>
      <c r="E37" s="872"/>
      <c r="F37" s="872"/>
      <c r="G37" s="872"/>
      <c r="H37" s="873"/>
      <c r="I37" s="267"/>
      <c r="J37" s="268"/>
      <c r="K37" s="269">
        <f>VLOOKUP(A37,EQUIPOS!A7:D164,4,FALSE)</f>
        <v>64133.927754509336</v>
      </c>
      <c r="L37" s="270"/>
      <c r="M37" s="271">
        <v>1.375</v>
      </c>
      <c r="N37" s="272">
        <f>K37/M37</f>
        <v>46642.85654873406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984.2</v>
      </c>
    </row>
    <row r="43" spans="1:14" ht="15.75" thickBot="1">
      <c r="B43" s="822" t="s">
        <v>953</v>
      </c>
      <c r="C43" s="823"/>
      <c r="D43" s="823"/>
      <c r="E43" s="823"/>
      <c r="F43" s="823"/>
      <c r="G43" s="823"/>
      <c r="H43" s="823"/>
      <c r="I43" s="823"/>
      <c r="J43" s="823"/>
      <c r="K43" s="823"/>
      <c r="L43" s="823"/>
      <c r="M43" s="824"/>
      <c r="N43" s="394">
        <f>SUM(N36:N42)</f>
        <v>198586.60726781722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689.02670347128901</v>
      </c>
      <c r="N48" s="272">
        <f>K48*M48</f>
        <v>6890.2670347128897</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19707.223760361132</v>
      </c>
      <c r="N49" s="272">
        <f>K49*M49</f>
        <v>19707.223760361132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3297.7878069218154</v>
      </c>
      <c r="N50" s="272">
        <f>K50*M50</f>
        <v>3297.7878069218154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29895.27860199584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19684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248165.88586981306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49633.177173962613</v>
      </c>
      <c r="M83" s="858"/>
      <c r="N83" s="51"/>
    </row>
    <row r="84" spans="1:14">
      <c r="B84" s="89" t="s">
        <v>973</v>
      </c>
      <c r="C84" s="90"/>
      <c r="D84" s="90"/>
      <c r="E84" s="90"/>
      <c r="F84" s="90"/>
      <c r="G84" s="90"/>
      <c r="H84" s="90"/>
      <c r="I84" s="87"/>
      <c r="J84" s="88"/>
      <c r="K84" s="304">
        <v>0.05</v>
      </c>
      <c r="L84" s="857">
        <f>N78*K84</f>
        <v>12408.294293490653</v>
      </c>
      <c r="M84" s="858"/>
      <c r="N84" s="51"/>
    </row>
    <row r="85" spans="1:14" ht="15.75" thickBot="1">
      <c r="B85" s="91" t="s">
        <v>974</v>
      </c>
      <c r="C85" s="92"/>
      <c r="D85" s="92"/>
      <c r="E85" s="92"/>
      <c r="F85" s="92"/>
      <c r="G85" s="92"/>
      <c r="H85" s="92"/>
      <c r="I85" s="93"/>
      <c r="J85" s="94"/>
      <c r="K85" s="305">
        <v>0.05</v>
      </c>
      <c r="L85" s="859">
        <f>N78*K85</f>
        <v>12408.294293490653</v>
      </c>
      <c r="M85" s="860"/>
      <c r="N85" s="51"/>
    </row>
    <row r="86" spans="1:14" ht="15.75" thickBot="1">
      <c r="B86" s="822" t="s">
        <v>953</v>
      </c>
      <c r="C86" s="823"/>
      <c r="D86" s="823"/>
      <c r="E86" s="823"/>
      <c r="F86" s="823"/>
      <c r="G86" s="823"/>
      <c r="H86" s="823"/>
      <c r="I86" s="823"/>
      <c r="J86" s="823"/>
      <c r="K86" s="823"/>
      <c r="L86" s="823"/>
      <c r="M86" s="824"/>
      <c r="N86" s="52">
        <f>L83+L84+L85</f>
        <v>74449.765760943919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322615.65163075697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241</v>
      </c>
      <c r="B36" s="871" t="str">
        <f>VLOOKUP(A36,EQUIPOS!A6:D154,3,FALSE)</f>
        <v>Grúa (capacidad 15 ton)</v>
      </c>
      <c r="C36" s="872"/>
      <c r="D36" s="872"/>
      <c r="E36" s="872"/>
      <c r="F36" s="872"/>
      <c r="G36" s="872"/>
      <c r="H36" s="873"/>
      <c r="I36" s="267"/>
      <c r="J36" s="268"/>
      <c r="K36" s="269">
        <f>VLOOKUP(A36,EQUIPOS!A6:D163,4,FALSE)</f>
        <v>207569.38223873932</v>
      </c>
      <c r="L36" s="270"/>
      <c r="M36" s="271">
        <v>1.3125</v>
      </c>
      <c r="N36" s="272">
        <f>K36/M36</f>
        <v>158148.10075332518</v>
      </c>
    </row>
    <row r="37" spans="1:14">
      <c r="A37" s="144" t="s">
        <v>373</v>
      </c>
      <c r="B37" s="871" t="str">
        <f>VLOOKUP(A37,EQUIPOS!A7:D154,3,FALSE)</f>
        <v>Volqueta 6 m3</v>
      </c>
      <c r="C37" s="872"/>
      <c r="D37" s="872"/>
      <c r="E37" s="872"/>
      <c r="F37" s="872"/>
      <c r="G37" s="872"/>
      <c r="H37" s="873"/>
      <c r="I37" s="267"/>
      <c r="J37" s="268"/>
      <c r="K37" s="269">
        <f>VLOOKUP(A37,EQUIPOS!A7:D164,4,FALSE)</f>
        <v>64133.927754509336</v>
      </c>
      <c r="L37" s="270"/>
      <c r="M37" s="271">
        <v>1.3125</v>
      </c>
      <c r="N37" s="272">
        <f>K37/M37</f>
        <v>48863.944955816638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0.05</v>
      </c>
      <c r="M42" s="884"/>
      <c r="N42" s="105">
        <f>N76*L42</f>
        <v>1031.0666666666666</v>
      </c>
    </row>
    <row r="43" spans="1:14" ht="15.75" thickBot="1">
      <c r="B43" s="822" t="s">
        <v>953</v>
      </c>
      <c r="C43" s="823"/>
      <c r="D43" s="823"/>
      <c r="E43" s="823"/>
      <c r="F43" s="823"/>
      <c r="G43" s="823"/>
      <c r="H43" s="823"/>
      <c r="I43" s="823"/>
      <c r="J43" s="823"/>
      <c r="K43" s="823"/>
      <c r="L43" s="823"/>
      <c r="M43" s="824"/>
      <c r="N43" s="394">
        <f>SUM(N36:N42)</f>
        <v>208043.1123758085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689.02670347128901</v>
      </c>
      <c r="N48" s="272">
        <f>K48*M48</f>
        <v>6890.2670347128897</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19707.223760361132</v>
      </c>
      <c r="N49" s="272">
        <f>K49*M49</f>
        <v>19707.223760361132</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3297.7878069218154</v>
      </c>
      <c r="N50" s="272">
        <f>K50*M50</f>
        <v>3297.7878069218154</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29895.27860199584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20621.333333333332</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258559.72431113769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51711.944862227538</v>
      </c>
      <c r="M83" s="858"/>
      <c r="N83" s="51"/>
    </row>
    <row r="84" spans="1:14">
      <c r="B84" s="89" t="s">
        <v>973</v>
      </c>
      <c r="C84" s="90"/>
      <c r="D84" s="90"/>
      <c r="E84" s="90"/>
      <c r="F84" s="90"/>
      <c r="G84" s="90"/>
      <c r="H84" s="90"/>
      <c r="I84" s="87"/>
      <c r="J84" s="88"/>
      <c r="K84" s="304">
        <v>0.05</v>
      </c>
      <c r="L84" s="857">
        <f>N78*K84</f>
        <v>12927.986215556884</v>
      </c>
      <c r="M84" s="858"/>
      <c r="N84" s="51"/>
    </row>
    <row r="85" spans="1:14" ht="15.75" thickBot="1">
      <c r="B85" s="91" t="s">
        <v>974</v>
      </c>
      <c r="C85" s="92"/>
      <c r="D85" s="92"/>
      <c r="E85" s="92"/>
      <c r="F85" s="92"/>
      <c r="G85" s="92"/>
      <c r="H85" s="92"/>
      <c r="I85" s="93"/>
      <c r="J85" s="94"/>
      <c r="K85" s="305">
        <v>0.05</v>
      </c>
      <c r="L85" s="859">
        <f>N78*K85</f>
        <v>12927.986215556884</v>
      </c>
      <c r="M85" s="860"/>
      <c r="N85" s="51"/>
    </row>
    <row r="86" spans="1:14" ht="15.75" thickBot="1">
      <c r="B86" s="822" t="s">
        <v>953</v>
      </c>
      <c r="C86" s="823"/>
      <c r="D86" s="823"/>
      <c r="E86" s="823"/>
      <c r="F86" s="823"/>
      <c r="G86" s="823"/>
      <c r="H86" s="823"/>
      <c r="I86" s="823"/>
      <c r="J86" s="823"/>
      <c r="K86" s="823"/>
      <c r="L86" s="823"/>
      <c r="M86" s="824"/>
      <c r="N86" s="52">
        <f>L83+L84+L85</f>
        <v>77567.917293341307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336127.64160447899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263262.48393760418</v>
      </c>
      <c r="L36" s="270"/>
      <c r="M36" s="271">
        <v>66</v>
      </c>
      <c r="N36" s="272">
        <f>K36/M36</f>
        <v>3988.8255142061239</v>
      </c>
    </row>
    <row r="37" spans="1:14">
      <c r="A37" s="144"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276759.63049244101</v>
      </c>
      <c r="L37" s="270"/>
      <c r="M37" s="271">
        <v>100</v>
      </c>
      <c r="N37" s="272">
        <f>K37/M37</f>
        <v>2767.5963049244101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6757.447027463867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6843.6252270932955</v>
      </c>
      <c r="N48" s="272">
        <f>K48*M48</f>
        <v>6843.6252270932955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6843.6252270932955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13703.593087890496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2740.7186175780994</v>
      </c>
      <c r="M83" s="858"/>
      <c r="N83" s="51"/>
    </row>
    <row r="84" spans="1:14">
      <c r="B84" s="89" t="s">
        <v>973</v>
      </c>
      <c r="C84" s="90"/>
      <c r="D84" s="90"/>
      <c r="E84" s="90"/>
      <c r="F84" s="90"/>
      <c r="G84" s="90"/>
      <c r="H84" s="90"/>
      <c r="I84" s="87"/>
      <c r="J84" s="88"/>
      <c r="K84" s="304">
        <v>0.05</v>
      </c>
      <c r="L84" s="857">
        <f>N78*K84</f>
        <v>685.17965439452485</v>
      </c>
      <c r="M84" s="858"/>
      <c r="N84" s="51"/>
    </row>
    <row r="85" spans="1:14" ht="15.75" thickBot="1">
      <c r="B85" s="91" t="s">
        <v>974</v>
      </c>
      <c r="C85" s="92"/>
      <c r="D85" s="92"/>
      <c r="E85" s="92"/>
      <c r="F85" s="92"/>
      <c r="G85" s="92"/>
      <c r="H85" s="92"/>
      <c r="I85" s="93"/>
      <c r="J85" s="94"/>
      <c r="K85" s="305">
        <v>0.05</v>
      </c>
      <c r="L85" s="859">
        <f>N78*K85</f>
        <v>685.17965439452485</v>
      </c>
      <c r="M85" s="860"/>
      <c r="N85" s="51"/>
    </row>
    <row r="86" spans="1:14" ht="15.75" thickBot="1">
      <c r="B86" s="822" t="s">
        <v>953</v>
      </c>
      <c r="C86" s="823"/>
      <c r="D86" s="823"/>
      <c r="E86" s="823"/>
      <c r="F86" s="823"/>
      <c r="G86" s="823"/>
      <c r="H86" s="823"/>
      <c r="I86" s="823"/>
      <c r="J86" s="823"/>
      <c r="K86" s="823"/>
      <c r="L86" s="823"/>
      <c r="M86" s="824"/>
      <c r="N86" s="52">
        <f>L83+L84+L85</f>
        <v>4111.0779263671493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17814.671014257645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44" t="s">
        <v>312</v>
      </c>
      <c r="B36" s="871" t="str">
        <f>VLOOKUP(A36,EQUIPOS!A6:D154,3,FALSE)</f>
        <v>Retroexcavadora sobre oruga, potencia 138 HP, balde de 1,5 m3.</v>
      </c>
      <c r="C36" s="872"/>
      <c r="D36" s="872"/>
      <c r="E36" s="872"/>
      <c r="F36" s="872"/>
      <c r="G36" s="872"/>
      <c r="H36" s="873"/>
      <c r="I36" s="267"/>
      <c r="J36" s="268"/>
      <c r="K36" s="269">
        <f>VLOOKUP(A36,EQUIPOS!A6:D163,4,FALSE)</f>
        <v>263262.48393760418</v>
      </c>
      <c r="L36" s="270"/>
      <c r="M36" s="271">
        <v>66</v>
      </c>
      <c r="N36" s="272">
        <f>K36/M36</f>
        <v>3988.8255142061239</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3989.8507225394574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4092.3715558727909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818.47431117455824</v>
      </c>
      <c r="M83" s="858"/>
      <c r="N83" s="51"/>
    </row>
    <row r="84" spans="1:14">
      <c r="B84" s="89" t="s">
        <v>973</v>
      </c>
      <c r="C84" s="90"/>
      <c r="D84" s="90"/>
      <c r="E84" s="90"/>
      <c r="F84" s="90"/>
      <c r="G84" s="90"/>
      <c r="H84" s="90"/>
      <c r="I84" s="87"/>
      <c r="J84" s="88"/>
      <c r="K84" s="304">
        <v>0.05</v>
      </c>
      <c r="L84" s="857">
        <f>N78*K84</f>
        <v>204.61857779363956</v>
      </c>
      <c r="M84" s="858"/>
      <c r="N84" s="51"/>
    </row>
    <row r="85" spans="1:14" ht="15.75" thickBot="1">
      <c r="B85" s="91" t="s">
        <v>974</v>
      </c>
      <c r="C85" s="92"/>
      <c r="D85" s="92"/>
      <c r="E85" s="92"/>
      <c r="F85" s="92"/>
      <c r="G85" s="92"/>
      <c r="H85" s="92"/>
      <c r="I85" s="93"/>
      <c r="J85" s="94"/>
      <c r="K85" s="305">
        <v>0.05</v>
      </c>
      <c r="L85" s="859">
        <f>N78*K85</f>
        <v>204.61857779363956</v>
      </c>
      <c r="M85" s="860"/>
      <c r="N85" s="51"/>
    </row>
    <row r="86" spans="1:14" ht="15.75" thickBot="1">
      <c r="B86" s="822" t="s">
        <v>953</v>
      </c>
      <c r="C86" s="823"/>
      <c r="D86" s="823"/>
      <c r="E86" s="823"/>
      <c r="F86" s="823"/>
      <c r="G86" s="823"/>
      <c r="H86" s="823"/>
      <c r="I86" s="823"/>
      <c r="J86" s="823"/>
      <c r="K86" s="823"/>
      <c r="L86" s="823"/>
      <c r="M86" s="824"/>
      <c r="N86" s="52">
        <f>L83+L84+L85</f>
        <v>1227.7114667618373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5320.0830226346279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16" sqref="O16"/>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180</v>
      </c>
      <c r="B36" s="871" t="str">
        <f>VLOOKUP(A36,EQUIPOS!A6:D154,3,FALSE)</f>
        <v>Compresor 120 HP, con martillo.</v>
      </c>
      <c r="C36" s="872"/>
      <c r="D36" s="872"/>
      <c r="E36" s="872"/>
      <c r="F36" s="872"/>
      <c r="G36" s="872"/>
      <c r="H36" s="873"/>
      <c r="I36" s="267"/>
      <c r="J36" s="268"/>
      <c r="K36" s="269">
        <f>VLOOKUP(A36,EQUIPOS!A6:D163,4,FALSE)</f>
        <v>114318.35152876232</v>
      </c>
      <c r="L36" s="270"/>
      <c r="M36" s="271">
        <v>66</v>
      </c>
      <c r="N36" s="272">
        <f>K36/M36</f>
        <v>1732.0962352842776</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276759.63049244101</v>
      </c>
      <c r="L37" s="270"/>
      <c r="M37" s="271">
        <v>100</v>
      </c>
      <c r="N37" s="272">
        <f>K37/M37</f>
        <v>2767.5963049244101</v>
      </c>
    </row>
    <row r="38" spans="1:14">
      <c r="A38" t="s">
        <v>312</v>
      </c>
      <c r="B38" s="871" t="str">
        <f>VLOOKUP(A38,EQUIPOS!A8:D154,3,FALSE)</f>
        <v>Retroexcavadora sobre oruga, potencia 138 HP, balde de 1,5 m3.</v>
      </c>
      <c r="C38" s="872"/>
      <c r="D38" s="872"/>
      <c r="E38" s="872"/>
      <c r="F38" s="872"/>
      <c r="G38" s="872"/>
      <c r="H38" s="873"/>
      <c r="I38" s="267"/>
      <c r="J38" s="268"/>
      <c r="K38" s="269">
        <f>VLOOKUP(A38,EQUIPOS!A8:D165,4,FALSE)</f>
        <v>263262.48393760418</v>
      </c>
      <c r="L38" s="270"/>
      <c r="M38" s="271">
        <v>66</v>
      </c>
      <c r="N38" s="272">
        <f>K38/M38</f>
        <v>3988.8255142061239</v>
      </c>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N78*L42</f>
        <v>6.0915622581215141</v>
      </c>
    </row>
    <row r="43" spans="1:14" ht="15.75" thickBot="1">
      <c r="B43" s="822" t="s">
        <v>953</v>
      </c>
      <c r="C43" s="823"/>
      <c r="D43" s="823"/>
      <c r="E43" s="823"/>
      <c r="F43" s="823"/>
      <c r="G43" s="823"/>
      <c r="H43" s="823"/>
      <c r="I43" s="823"/>
      <c r="J43" s="823"/>
      <c r="K43" s="823"/>
      <c r="L43" s="823"/>
      <c r="M43" s="824"/>
      <c r="N43" s="394">
        <f>SUM(N36:N42)</f>
        <v>8494.609616672933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7278.2420708213394</v>
      </c>
      <c r="N48" s="272">
        <f>K48*M48</f>
        <v>1455.6484141642679</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3112.2806175256992</v>
      </c>
      <c r="N49" s="272">
        <f t="shared" ref="N49:N54" si="0">K49*M49</f>
        <v>9336.8418525770976</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13604.567249770036</v>
      </c>
      <c r="N50" s="272">
        <f t="shared" si="0"/>
        <v>4081.3701749310108</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1490.4177616625113</v>
      </c>
      <c r="N51" s="272">
        <f t="shared" si="0"/>
        <v>298.08355233250228</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1516.9187887190994</v>
      </c>
      <c r="N52" s="272">
        <f t="shared" si="0"/>
        <v>758.45939435954972</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6843.6252270932955</v>
      </c>
      <c r="N54" s="272">
        <f t="shared" si="0"/>
        <v>6843.6252270932955</v>
      </c>
    </row>
    <row r="55" spans="1:14" ht="15.75" thickBot="1">
      <c r="B55" s="904"/>
      <c r="C55" s="905"/>
      <c r="D55" s="905"/>
      <c r="E55" s="905"/>
      <c r="F55" s="905"/>
      <c r="G55" s="905"/>
      <c r="H55" s="905"/>
      <c r="I55" s="875"/>
      <c r="J55" s="42"/>
      <c r="K55" s="44"/>
      <c r="L55" s="906"/>
      <c r="M55" s="907"/>
      <c r="N55" s="45"/>
    </row>
    <row r="56" spans="1:14" ht="15.75" thickBot="1">
      <c r="B56" s="822" t="s">
        <v>953</v>
      </c>
      <c r="C56" s="823"/>
      <c r="D56" s="823"/>
      <c r="E56" s="823"/>
      <c r="F56" s="823"/>
      <c r="G56" s="823"/>
      <c r="H56" s="823"/>
      <c r="I56" s="823"/>
      <c r="J56" s="823"/>
      <c r="K56" s="823"/>
      <c r="L56" s="823"/>
      <c r="M56" s="824"/>
      <c r="N56" s="394">
        <f>SUM(N48:N55)</f>
        <v>22774.028615457726</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822" t="s">
        <v>953</v>
      </c>
      <c r="C78" s="823"/>
      <c r="D78" s="823"/>
      <c r="E78" s="823"/>
      <c r="F78" s="823"/>
      <c r="G78" s="823"/>
      <c r="H78" s="823"/>
      <c r="I78" s="865"/>
      <c r="J78" s="865"/>
      <c r="K78" s="865"/>
      <c r="L78" s="865"/>
      <c r="M78" s="866"/>
      <c r="N78" s="301">
        <f>SUM(N72:N77)</f>
        <v>304.57811290607572</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31573.216345036733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6314.643269007347</v>
      </c>
      <c r="M85" s="858"/>
      <c r="N85" s="51"/>
    </row>
    <row r="86" spans="1:14">
      <c r="B86" s="89" t="s">
        <v>973</v>
      </c>
      <c r="C86" s="90"/>
      <c r="D86" s="90"/>
      <c r="E86" s="90"/>
      <c r="F86" s="90"/>
      <c r="G86" s="90"/>
      <c r="H86" s="90"/>
      <c r="I86" s="87"/>
      <c r="J86" s="88"/>
      <c r="K86" s="304">
        <v>0.05</v>
      </c>
      <c r="L86" s="857">
        <f>N80*K86</f>
        <v>1578.6608172518368</v>
      </c>
      <c r="M86" s="858"/>
      <c r="N86" s="51"/>
    </row>
    <row r="87" spans="1:14" ht="15.75" thickBot="1">
      <c r="B87" s="91" t="s">
        <v>974</v>
      </c>
      <c r="C87" s="92"/>
      <c r="D87" s="92"/>
      <c r="E87" s="92"/>
      <c r="F87" s="92"/>
      <c r="G87" s="92"/>
      <c r="H87" s="92"/>
      <c r="I87" s="93"/>
      <c r="J87" s="94"/>
      <c r="K87" s="305">
        <v>0.05</v>
      </c>
      <c r="L87" s="859">
        <f>N80*K87</f>
        <v>1578.6608172518368</v>
      </c>
      <c r="M87" s="860"/>
      <c r="N87" s="51"/>
    </row>
    <row r="88" spans="1:14" ht="15.75" thickBot="1">
      <c r="B88" s="822" t="s">
        <v>953</v>
      </c>
      <c r="C88" s="823"/>
      <c r="D88" s="823"/>
      <c r="E88" s="823"/>
      <c r="F88" s="823"/>
      <c r="G88" s="823"/>
      <c r="H88" s="823"/>
      <c r="I88" s="823"/>
      <c r="J88" s="823"/>
      <c r="K88" s="823"/>
      <c r="L88" s="823"/>
      <c r="M88" s="824"/>
      <c r="N88" s="52">
        <f>L85+L86+L87</f>
        <v>9471.9649035110215</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41045.181248547757</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25" t="s">
        <v>2218</v>
      </c>
      <c r="C107" s="826"/>
      <c r="D107" s="826"/>
      <c r="E107" s="826"/>
      <c r="F107" s="826"/>
      <c r="G107" s="826"/>
      <c r="H107" s="826"/>
      <c r="I107" s="826"/>
      <c r="J107" s="826"/>
      <c r="K107" s="826"/>
      <c r="L107" s="826"/>
      <c r="M107" s="826"/>
      <c r="N107" s="827"/>
    </row>
    <row r="108" spans="2:14" ht="15" customHeight="1">
      <c r="B108" s="825"/>
      <c r="C108" s="826"/>
      <c r="D108" s="826"/>
      <c r="E108" s="826"/>
      <c r="F108" s="826"/>
      <c r="G108" s="826"/>
      <c r="H108" s="826"/>
      <c r="I108" s="826"/>
      <c r="J108" s="826"/>
      <c r="K108" s="826"/>
      <c r="L108" s="826"/>
      <c r="M108" s="826"/>
      <c r="N108" s="827"/>
    </row>
    <row r="109" spans="2:14" ht="30" customHeight="1">
      <c r="B109" s="828" t="s">
        <v>2219</v>
      </c>
      <c r="C109" s="829"/>
      <c r="D109" s="829"/>
      <c r="E109" s="829"/>
      <c r="F109" s="829"/>
      <c r="G109" s="829"/>
      <c r="H109" s="829"/>
      <c r="I109" s="829"/>
      <c r="J109" s="829"/>
      <c r="K109" s="829"/>
      <c r="L109" s="829"/>
      <c r="M109" s="829"/>
      <c r="N109" s="830"/>
    </row>
    <row r="110" spans="2:14">
      <c r="B110" s="828"/>
      <c r="C110" s="829"/>
      <c r="D110" s="829"/>
      <c r="E110" s="829"/>
      <c r="F110" s="829"/>
      <c r="G110" s="829"/>
      <c r="H110" s="829"/>
      <c r="I110" s="829"/>
      <c r="J110" s="829"/>
      <c r="K110" s="829"/>
      <c r="L110" s="829"/>
      <c r="M110" s="829"/>
      <c r="N110" s="830"/>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88"/>
      <c r="K120" s="888"/>
      <c r="L120" s="888"/>
      <c r="M120" s="888"/>
      <c r="N120" s="889"/>
    </row>
    <row r="121" spans="2:14" ht="15.75" thickBot="1">
      <c r="B121" s="261" t="s">
        <v>2221</v>
      </c>
      <c r="C121" s="393"/>
      <c r="D121" s="393"/>
      <c r="E121" s="57"/>
      <c r="F121" s="57"/>
      <c r="G121" s="57"/>
      <c r="H121" s="57"/>
      <c r="I121" s="57"/>
      <c r="J121" s="890"/>
      <c r="K121" s="890"/>
      <c r="L121" s="890"/>
      <c r="M121" s="890"/>
      <c r="N121" s="891"/>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263262.48393760418</v>
      </c>
      <c r="L36" s="270"/>
      <c r="M36" s="271">
        <v>66</v>
      </c>
      <c r="N36" s="272">
        <f>K36/M36</f>
        <v>3988.8255142061239</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276759.63049244101</v>
      </c>
      <c r="L37" s="270"/>
      <c r="M37" s="271">
        <v>100</v>
      </c>
      <c r="N37" s="272">
        <f>K37/M37</f>
        <v>2767.5963049244101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6757.447027463867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6843.6252270932955</v>
      </c>
      <c r="N48" s="272">
        <f>K48*M48</f>
        <v>6843.6252270932955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6843.6252270932955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13703.593087890496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2740.7186175780994</v>
      </c>
      <c r="M83" s="858"/>
      <c r="N83" s="51"/>
    </row>
    <row r="84" spans="1:14">
      <c r="B84" s="89" t="s">
        <v>973</v>
      </c>
      <c r="C84" s="90"/>
      <c r="D84" s="90"/>
      <c r="E84" s="90"/>
      <c r="F84" s="90"/>
      <c r="G84" s="90"/>
      <c r="H84" s="90"/>
      <c r="I84" s="87"/>
      <c r="J84" s="88"/>
      <c r="K84" s="304">
        <v>0.05</v>
      </c>
      <c r="L84" s="857">
        <f>N78*K84</f>
        <v>685.17965439452485</v>
      </c>
      <c r="M84" s="858"/>
      <c r="N84" s="51"/>
    </row>
    <row r="85" spans="1:14" ht="15.75" thickBot="1">
      <c r="B85" s="91" t="s">
        <v>974</v>
      </c>
      <c r="C85" s="92"/>
      <c r="D85" s="92"/>
      <c r="E85" s="92"/>
      <c r="F85" s="92"/>
      <c r="G85" s="92"/>
      <c r="H85" s="92"/>
      <c r="I85" s="93"/>
      <c r="J85" s="94"/>
      <c r="K85" s="305">
        <v>0.05</v>
      </c>
      <c r="L85" s="859">
        <f>N78*K85</f>
        <v>685.17965439452485</v>
      </c>
      <c r="M85" s="860"/>
      <c r="N85" s="51"/>
    </row>
    <row r="86" spans="1:14" ht="15.75" thickBot="1">
      <c r="B86" s="822" t="s">
        <v>953</v>
      </c>
      <c r="C86" s="823"/>
      <c r="D86" s="823"/>
      <c r="E86" s="823"/>
      <c r="F86" s="823"/>
      <c r="G86" s="823"/>
      <c r="H86" s="823"/>
      <c r="I86" s="823"/>
      <c r="J86" s="823"/>
      <c r="K86" s="823"/>
      <c r="L86" s="823"/>
      <c r="M86" s="824"/>
      <c r="N86" s="52">
        <f>L83+L84+L85</f>
        <v>4111.0779263671493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17814.671014257645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O50" sqref="O5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263262.48393760418</v>
      </c>
      <c r="L36" s="270"/>
      <c r="M36" s="271">
        <v>66</v>
      </c>
      <c r="N36" s="272">
        <f>K36/M36</f>
        <v>3988.8255142061239</v>
      </c>
    </row>
    <row r="37" spans="1:14">
      <c r="A37" s="108" t="s">
        <v>180</v>
      </c>
      <c r="B37" s="871" t="str">
        <f>VLOOKUP(A37,EQUIPOS!A7:D154,3,FALSE)</f>
        <v>Compresor 120 HP, con martillo.</v>
      </c>
      <c r="C37" s="872"/>
      <c r="D37" s="872"/>
      <c r="E37" s="872"/>
      <c r="F37" s="872"/>
      <c r="G37" s="872"/>
      <c r="H37" s="873"/>
      <c r="I37" s="267"/>
      <c r="J37" s="268"/>
      <c r="K37" s="269">
        <f>VLOOKUP(A37,EQUIPOS!A7:D164,4,FALSE)</f>
        <v>114318.35152876232</v>
      </c>
      <c r="L37" s="270"/>
      <c r="M37" s="271">
        <v>66</v>
      </c>
      <c r="N37" s="272">
        <f>K37/M37</f>
        <v>1732.0962352842776</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N79*L42</f>
        <v>6.0915622581215141</v>
      </c>
    </row>
    <row r="43" spans="1:14" ht="15.75" thickBot="1">
      <c r="B43" s="822" t="s">
        <v>953</v>
      </c>
      <c r="C43" s="823"/>
      <c r="D43" s="823"/>
      <c r="E43" s="823"/>
      <c r="F43" s="823"/>
      <c r="G43" s="823"/>
      <c r="H43" s="823"/>
      <c r="I43" s="823"/>
      <c r="J43" s="823"/>
      <c r="K43" s="823"/>
      <c r="L43" s="823"/>
      <c r="M43" s="824"/>
      <c r="N43" s="394">
        <f>SUM(N36:N42)</f>
        <v>5727.0133117485229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7278.2420708213394</v>
      </c>
      <c r="N48" s="272">
        <f t="shared" ref="N48:N53" si="0">K48*M48</f>
        <v>1455.6484141642679</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3112.2806175256992</v>
      </c>
      <c r="N49" s="272">
        <f t="shared" si="0"/>
        <v>9336.8418525770976</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13604.567249770036</v>
      </c>
      <c r="N50" s="272">
        <f t="shared" si="0"/>
        <v>4081.3701749310108</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1490.4177616625113</v>
      </c>
      <c r="N51" s="272">
        <f t="shared" si="0"/>
        <v>298.08355233250228</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1516.9187887190994</v>
      </c>
      <c r="N52" s="272">
        <f t="shared" si="0"/>
        <v>758.45939435954972</v>
      </c>
    </row>
    <row r="53" spans="1:14">
      <c r="B53" s="43"/>
      <c r="C53" s="281"/>
      <c r="D53" s="281"/>
      <c r="E53" s="281"/>
      <c r="F53" s="281"/>
      <c r="G53" s="281"/>
      <c r="H53" s="281"/>
      <c r="I53" s="268"/>
      <c r="J53" s="224"/>
      <c r="K53" s="282"/>
      <c r="L53" s="267"/>
      <c r="M53" s="283"/>
      <c r="N53" s="272"/>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SUM(N48:N54)</f>
        <v>15930.40338836443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949"/>
      <c r="C65" s="950"/>
      <c r="D65" s="950"/>
      <c r="E65" s="950"/>
      <c r="F65" s="950"/>
      <c r="G65" s="951"/>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SUM(N73:N78)</f>
        <v>304.57811290607572</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N43+N55+N68+N79</f>
        <v>21961.994813019028</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4392.3989626038056</v>
      </c>
      <c r="M86" s="858"/>
      <c r="N86" s="51"/>
    </row>
    <row r="87" spans="1:14">
      <c r="B87" s="89" t="s">
        <v>973</v>
      </c>
      <c r="C87" s="90"/>
      <c r="D87" s="90"/>
      <c r="E87" s="90"/>
      <c r="F87" s="90"/>
      <c r="G87" s="90"/>
      <c r="H87" s="90"/>
      <c r="I87" s="87"/>
      <c r="J87" s="88"/>
      <c r="K87" s="304">
        <v>0.05</v>
      </c>
      <c r="L87" s="857">
        <f>N81*K87</f>
        <v>1098.0997406509514</v>
      </c>
      <c r="M87" s="858"/>
      <c r="N87" s="51"/>
    </row>
    <row r="88" spans="1:14" ht="15.75" thickBot="1">
      <c r="B88" s="91" t="s">
        <v>974</v>
      </c>
      <c r="C88" s="92"/>
      <c r="D88" s="92"/>
      <c r="E88" s="92"/>
      <c r="F88" s="92"/>
      <c r="G88" s="92"/>
      <c r="H88" s="92"/>
      <c r="I88" s="93"/>
      <c r="J88" s="94"/>
      <c r="K88" s="305">
        <v>0.05</v>
      </c>
      <c r="L88" s="859">
        <f>N81*K88</f>
        <v>1098.0997406509514</v>
      </c>
      <c r="M88" s="860"/>
      <c r="N88" s="51"/>
    </row>
    <row r="89" spans="1:14" ht="15.75" thickBot="1">
      <c r="B89" s="822" t="s">
        <v>953</v>
      </c>
      <c r="C89" s="823"/>
      <c r="D89" s="823"/>
      <c r="E89" s="823"/>
      <c r="F89" s="823"/>
      <c r="G89" s="823"/>
      <c r="H89" s="823"/>
      <c r="I89" s="823"/>
      <c r="J89" s="823"/>
      <c r="K89" s="823"/>
      <c r="L89" s="823"/>
      <c r="M89" s="824"/>
      <c r="N89" s="52">
        <f>L86+L87+L88</f>
        <v>6588.5984439057083</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28550.593256924738</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25" t="s">
        <v>2218</v>
      </c>
      <c r="C108" s="826"/>
      <c r="D108" s="826"/>
      <c r="E108" s="826"/>
      <c r="F108" s="826"/>
      <c r="G108" s="826"/>
      <c r="H108" s="826"/>
      <c r="I108" s="826"/>
      <c r="J108" s="826"/>
      <c r="K108" s="826"/>
      <c r="L108" s="826"/>
      <c r="M108" s="826"/>
      <c r="N108" s="827"/>
    </row>
    <row r="109" spans="2:14" ht="15" customHeight="1">
      <c r="B109" s="825"/>
      <c r="C109" s="826"/>
      <c r="D109" s="826"/>
      <c r="E109" s="826"/>
      <c r="F109" s="826"/>
      <c r="G109" s="826"/>
      <c r="H109" s="826"/>
      <c r="I109" s="826"/>
      <c r="J109" s="826"/>
      <c r="K109" s="826"/>
      <c r="L109" s="826"/>
      <c r="M109" s="826"/>
      <c r="N109" s="827"/>
    </row>
    <row r="110" spans="2:14" ht="32.25" customHeight="1">
      <c r="B110" s="828" t="s">
        <v>2219</v>
      </c>
      <c r="C110" s="829"/>
      <c r="D110" s="829"/>
      <c r="E110" s="829"/>
      <c r="F110" s="829"/>
      <c r="G110" s="829"/>
      <c r="H110" s="829"/>
      <c r="I110" s="829"/>
      <c r="J110" s="829"/>
      <c r="K110" s="829"/>
      <c r="L110" s="829"/>
      <c r="M110" s="829"/>
      <c r="N110" s="830"/>
    </row>
    <row r="111" spans="2:14">
      <c r="B111" s="828"/>
      <c r="C111" s="829"/>
      <c r="D111" s="829"/>
      <c r="E111" s="829"/>
      <c r="F111" s="829"/>
      <c r="G111" s="829"/>
      <c r="H111" s="829"/>
      <c r="I111" s="829"/>
      <c r="J111" s="829"/>
      <c r="K111" s="829"/>
      <c r="L111" s="829"/>
      <c r="M111" s="829"/>
      <c r="N111" s="830"/>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88"/>
      <c r="K121" s="888"/>
      <c r="L121" s="888"/>
      <c r="M121" s="888"/>
      <c r="N121" s="889"/>
    </row>
    <row r="122" spans="2:14" ht="15.75" thickBot="1">
      <c r="B122" s="261" t="s">
        <v>2221</v>
      </c>
      <c r="C122" s="393"/>
      <c r="D122" s="393"/>
      <c r="E122" s="57"/>
      <c r="F122" s="57"/>
      <c r="G122" s="57"/>
      <c r="H122" s="57"/>
      <c r="I122" s="57"/>
      <c r="J122" s="890"/>
      <c r="K122" s="890"/>
      <c r="L122" s="890"/>
      <c r="M122" s="890"/>
      <c r="N122" s="891"/>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312</v>
      </c>
      <c r="B36" s="871" t="str">
        <f>VLOOKUP(A36,EQUIPOS!A6:D154,3,FALSE)</f>
        <v>Retroexcavadora sobre oruga, potencia 138 HP, balde de 1,5 m3.</v>
      </c>
      <c r="C36" s="872"/>
      <c r="D36" s="872"/>
      <c r="E36" s="872"/>
      <c r="F36" s="872"/>
      <c r="G36" s="872"/>
      <c r="H36" s="873"/>
      <c r="I36" s="267"/>
      <c r="J36" s="268"/>
      <c r="K36" s="269">
        <f>VLOOKUP(A36,EQUIPOS!A6:D163,4,FALSE)</f>
        <v>263262.48393760418</v>
      </c>
      <c r="L36" s="270"/>
      <c r="M36" s="271">
        <v>66</v>
      </c>
      <c r="N36" s="272">
        <f>K36/M36</f>
        <v>3988.8255142061239</v>
      </c>
    </row>
    <row r="37" spans="1:14">
      <c r="A37" s="108"/>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1.0252083333333333</v>
      </c>
    </row>
    <row r="43" spans="1:14" ht="15.75" thickBot="1">
      <c r="B43" s="822" t="s">
        <v>953</v>
      </c>
      <c r="C43" s="823"/>
      <c r="D43" s="823"/>
      <c r="E43" s="823"/>
      <c r="F43" s="823"/>
      <c r="G43" s="823"/>
      <c r="H43" s="823"/>
      <c r="I43" s="823"/>
      <c r="J43" s="823"/>
      <c r="K43" s="823"/>
      <c r="L43" s="823"/>
      <c r="M43" s="824"/>
      <c r="N43" s="394">
        <f>SUM(N36:N42)</f>
        <v>3989.8507225394574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102.52083333333333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4092.3715558727909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818.47431117455824</v>
      </c>
      <c r="M83" s="858"/>
      <c r="N83" s="51"/>
    </row>
    <row r="84" spans="1:14">
      <c r="B84" s="89" t="s">
        <v>973</v>
      </c>
      <c r="C84" s="90"/>
      <c r="D84" s="90"/>
      <c r="E84" s="90"/>
      <c r="F84" s="90"/>
      <c r="G84" s="90"/>
      <c r="H84" s="90"/>
      <c r="I84" s="87"/>
      <c r="J84" s="88"/>
      <c r="K84" s="304">
        <v>0.05</v>
      </c>
      <c r="L84" s="857">
        <f>N78*K84</f>
        <v>204.61857779363956</v>
      </c>
      <c r="M84" s="858"/>
      <c r="N84" s="51"/>
    </row>
    <row r="85" spans="1:14" ht="15.75" thickBot="1">
      <c r="B85" s="91" t="s">
        <v>974</v>
      </c>
      <c r="C85" s="92"/>
      <c r="D85" s="92"/>
      <c r="E85" s="92"/>
      <c r="F85" s="92"/>
      <c r="G85" s="92"/>
      <c r="H85" s="92"/>
      <c r="I85" s="93"/>
      <c r="J85" s="94"/>
      <c r="K85" s="305">
        <v>0.05</v>
      </c>
      <c r="L85" s="859">
        <f>N78*K85</f>
        <v>204.61857779363956</v>
      </c>
      <c r="M85" s="860"/>
      <c r="N85" s="51"/>
    </row>
    <row r="86" spans="1:14" ht="15.75" thickBot="1">
      <c r="B86" s="822" t="s">
        <v>953</v>
      </c>
      <c r="C86" s="823"/>
      <c r="D86" s="823"/>
      <c r="E86" s="823"/>
      <c r="F86" s="823"/>
      <c r="G86" s="823"/>
      <c r="H86" s="823"/>
      <c r="I86" s="823"/>
      <c r="J86" s="823"/>
      <c r="K86" s="823"/>
      <c r="L86" s="823"/>
      <c r="M86" s="824"/>
      <c r="N86" s="52">
        <f>L83+L84+L85</f>
        <v>1227.7114667618373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5320.0830226346279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164025.89247501275</v>
      </c>
      <c r="L36" s="270"/>
      <c r="M36" s="271">
        <v>66</v>
      </c>
      <c r="N36" s="272">
        <f>K36/M36</f>
        <v>2485.2407950759507</v>
      </c>
    </row>
    <row r="37" spans="1:14">
      <c r="A37" s="108" t="s">
        <v>129</v>
      </c>
      <c r="B37" s="871" t="str">
        <f>VLOOKUP(A37,EQUIPOS!A7:D154,3,FALSE)</f>
        <v xml:space="preserve">Buldozer, Potencia al volante de 140 HP, motor de 2200 RPM, longitud de hoja 4,80m. </v>
      </c>
      <c r="C37" s="872"/>
      <c r="D37" s="872"/>
      <c r="E37" s="872"/>
      <c r="F37" s="872"/>
      <c r="G37" s="872"/>
      <c r="H37" s="873"/>
      <c r="I37" s="267"/>
      <c r="J37" s="268"/>
      <c r="K37" s="269">
        <f>VLOOKUP(A37,EQUIPOS!A7:D164,4,FALSE)</f>
        <v>276759.63049244101</v>
      </c>
      <c r="L37" s="270"/>
      <c r="M37" s="271">
        <v>100</v>
      </c>
      <c r="N37" s="272">
        <f>K37/M37</f>
        <v>2767.5963049244101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74"/>
      <c r="L39" s="876"/>
      <c r="M39" s="877"/>
      <c r="N39" s="273"/>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2.0504166666666666</v>
      </c>
    </row>
    <row r="43" spans="1:14" ht="15.75" thickBot="1">
      <c r="B43" s="822" t="s">
        <v>953</v>
      </c>
      <c r="C43" s="823"/>
      <c r="D43" s="823"/>
      <c r="E43" s="823"/>
      <c r="F43" s="823"/>
      <c r="G43" s="823"/>
      <c r="H43" s="823"/>
      <c r="I43" s="823"/>
      <c r="J43" s="823"/>
      <c r="K43" s="823"/>
      <c r="L43" s="823"/>
      <c r="M43" s="824"/>
      <c r="N43" s="394">
        <f>SUM(N36:N42)</f>
        <v>5254.8875166670277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4701.282199838718</v>
      </c>
      <c r="N48" s="272">
        <f>K48*M48</f>
        <v>4701.282199838718</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4701.282199838718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205.04166666666666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10161.211383172411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2032.2422766344823</v>
      </c>
      <c r="M83" s="858"/>
      <c r="N83" s="51"/>
    </row>
    <row r="84" spans="1:14">
      <c r="B84" s="89" t="s">
        <v>973</v>
      </c>
      <c r="C84" s="90"/>
      <c r="D84" s="90"/>
      <c r="E84" s="90"/>
      <c r="F84" s="90"/>
      <c r="G84" s="90"/>
      <c r="H84" s="90"/>
      <c r="I84" s="87"/>
      <c r="J84" s="88"/>
      <c r="K84" s="304">
        <v>0.05</v>
      </c>
      <c r="L84" s="857">
        <f>N78*K84</f>
        <v>508.06056915862058</v>
      </c>
      <c r="M84" s="858"/>
      <c r="N84" s="51"/>
    </row>
    <row r="85" spans="1:14" ht="15.75" thickBot="1">
      <c r="B85" s="91" t="s">
        <v>974</v>
      </c>
      <c r="C85" s="92"/>
      <c r="D85" s="92"/>
      <c r="E85" s="92"/>
      <c r="F85" s="92"/>
      <c r="G85" s="92"/>
      <c r="H85" s="92"/>
      <c r="I85" s="93"/>
      <c r="J85" s="94"/>
      <c r="K85" s="305">
        <v>0.05</v>
      </c>
      <c r="L85" s="859">
        <f>N78*K85</f>
        <v>508.06056915862058</v>
      </c>
      <c r="M85" s="860"/>
      <c r="N85" s="51"/>
    </row>
    <row r="86" spans="1:14" ht="15.75" thickBot="1">
      <c r="B86" s="822" t="s">
        <v>953</v>
      </c>
      <c r="C86" s="823"/>
      <c r="D86" s="823"/>
      <c r="E86" s="823"/>
      <c r="F86" s="823"/>
      <c r="G86" s="823"/>
      <c r="H86" s="823"/>
      <c r="I86" s="823"/>
      <c r="J86" s="823"/>
      <c r="K86" s="823"/>
      <c r="L86" s="823"/>
      <c r="M86" s="824"/>
      <c r="N86" s="52">
        <f>L83+L84+L85</f>
        <v>3048.3634149517234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13209.574798124135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08"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276759.63049244101</v>
      </c>
      <c r="L36" s="464"/>
      <c r="M36" s="283">
        <v>50</v>
      </c>
      <c r="N36" s="272">
        <f>K36/M36</f>
        <v>5535.1926098488202</v>
      </c>
    </row>
    <row r="37" spans="1:14">
      <c r="A37" s="108" t="s">
        <v>152</v>
      </c>
      <c r="B37" s="871" t="str">
        <f>VLOOKUP(A37,EQUIPOS!A7:D154,3,FALSE)</f>
        <v xml:space="preserve">Carrotanque de agua(1000 Galones) </v>
      </c>
      <c r="C37" s="872"/>
      <c r="D37" s="872"/>
      <c r="E37" s="872"/>
      <c r="F37" s="872"/>
      <c r="G37" s="872"/>
      <c r="H37" s="873"/>
      <c r="I37" s="267"/>
      <c r="J37" s="268"/>
      <c r="K37" s="269">
        <f>VLOOKUP(A37,EQUIPOS!A7:D164,4,FALSE)</f>
        <v>89178.451358835577</v>
      </c>
      <c r="L37" s="464"/>
      <c r="M37" s="283">
        <v>50</v>
      </c>
      <c r="N37" s="272">
        <f>K37/M37</f>
        <v>1783.5690271767116</v>
      </c>
    </row>
    <row r="38" spans="1:14">
      <c r="A38" s="205" t="s">
        <v>269</v>
      </c>
      <c r="B38" s="871" t="str">
        <f>VLOOKUP(A38,EQUIPOS!A8:D154,3,FALSE)</f>
        <v>Motoniveladora  potencia 215 HP, ancho de cuchilla 4,27 m, peso 18 ton.</v>
      </c>
      <c r="C38" s="872"/>
      <c r="D38" s="872"/>
      <c r="E38" s="872"/>
      <c r="F38" s="872"/>
      <c r="G38" s="872"/>
      <c r="H38" s="873"/>
      <c r="I38" s="267"/>
      <c r="J38" s="268"/>
      <c r="K38" s="269">
        <f>VLOOKUP(A38,EQUIPOS!A8:D165,4,FALSE)</f>
        <v>191363.54122084822</v>
      </c>
      <c r="L38" s="464"/>
      <c r="M38" s="283">
        <v>50</v>
      </c>
      <c r="N38" s="272">
        <f>K38/M38</f>
        <v>3827.2708244169644</v>
      </c>
    </row>
    <row r="39" spans="1:14">
      <c r="A39" s="205" t="s">
        <v>365</v>
      </c>
      <c r="B39" s="871" t="str">
        <f>VLOOKUP(A39,EQUIPOS!A9:D154,3,FALSE)</f>
        <v xml:space="preserve">Vibrocompatador, potencia 153 HP, peso 10 Ton. </v>
      </c>
      <c r="C39" s="872"/>
      <c r="D39" s="872"/>
      <c r="E39" s="872"/>
      <c r="F39" s="872"/>
      <c r="G39" s="872"/>
      <c r="H39" s="873"/>
      <c r="I39" s="874"/>
      <c r="J39" s="875"/>
      <c r="K39" s="269">
        <f>VLOOKUP(A39,EQUIPOS!A9:D166,4,FALSE)</f>
        <v>169131.2637793711</v>
      </c>
      <c r="L39" s="952">
        <v>50</v>
      </c>
      <c r="M39" s="953"/>
      <c r="N39" s="272">
        <f>K39/L39</f>
        <v>3382.625275587422</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14528.65773702992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402.04310903601993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14930.70084606594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2986.1401692131881</v>
      </c>
      <c r="M83" s="858"/>
      <c r="N83" s="51"/>
    </row>
    <row r="84" spans="1:14">
      <c r="B84" s="89" t="s">
        <v>973</v>
      </c>
      <c r="C84" s="90"/>
      <c r="D84" s="90"/>
      <c r="E84" s="90"/>
      <c r="F84" s="90"/>
      <c r="G84" s="90"/>
      <c r="H84" s="90"/>
      <c r="I84" s="87"/>
      <c r="J84" s="88"/>
      <c r="K84" s="304">
        <v>0.05</v>
      </c>
      <c r="L84" s="857">
        <f>N78*K84</f>
        <v>746.53504230329702</v>
      </c>
      <c r="M84" s="858"/>
      <c r="N84" s="51"/>
    </row>
    <row r="85" spans="1:14" ht="15.75" thickBot="1">
      <c r="B85" s="91" t="s">
        <v>974</v>
      </c>
      <c r="C85" s="92"/>
      <c r="D85" s="92"/>
      <c r="E85" s="92"/>
      <c r="F85" s="92"/>
      <c r="G85" s="92"/>
      <c r="H85" s="92"/>
      <c r="I85" s="93"/>
      <c r="J85" s="94"/>
      <c r="K85" s="305">
        <v>0.05</v>
      </c>
      <c r="L85" s="859">
        <f>N78*K85</f>
        <v>746.53504230329702</v>
      </c>
      <c r="M85" s="860"/>
      <c r="N85" s="51"/>
    </row>
    <row r="86" spans="1:14" ht="15.75" thickBot="1">
      <c r="B86" s="822" t="s">
        <v>953</v>
      </c>
      <c r="C86" s="823"/>
      <c r="D86" s="823"/>
      <c r="E86" s="823"/>
      <c r="F86" s="823"/>
      <c r="G86" s="823"/>
      <c r="H86" s="823"/>
      <c r="I86" s="823"/>
      <c r="J86" s="823"/>
      <c r="K86" s="823"/>
      <c r="L86" s="823"/>
      <c r="M86" s="824"/>
      <c r="N86" s="52">
        <f>L83+L84+L85</f>
        <v>4479.2102538197823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19409.911099885721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276759.63049244101</v>
      </c>
      <c r="L36" s="270"/>
      <c r="M36" s="271">
        <v>40</v>
      </c>
      <c r="N36" s="272">
        <f>K36/M36</f>
        <v>6918.9907623110248</v>
      </c>
    </row>
    <row r="37" spans="1:14">
      <c r="A37" s="113" t="s">
        <v>365</v>
      </c>
      <c r="B37" s="871" t="str">
        <f>VLOOKUP(A37,EQUIPOS!A7:D154,3,FALSE)</f>
        <v xml:space="preserve">Vibrocompatador, potencia 153 HP, peso 10 Ton. </v>
      </c>
      <c r="C37" s="872"/>
      <c r="D37" s="872"/>
      <c r="E37" s="872"/>
      <c r="F37" s="872"/>
      <c r="G37" s="872"/>
      <c r="H37" s="873"/>
      <c r="I37" s="267"/>
      <c r="J37" s="268"/>
      <c r="K37" s="269">
        <f>VLOOKUP(A37,EQUIPOS!A7:D164,4,FALSE)</f>
        <v>169131.2637793711</v>
      </c>
      <c r="L37" s="270"/>
      <c r="M37" s="271">
        <v>40</v>
      </c>
      <c r="N37" s="272">
        <f>K37/M37</f>
        <v>4228.2815944842778</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11147.272356795303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502.55388629502494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11649.826243090329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2329.9652486180657</v>
      </c>
      <c r="M83" s="858"/>
      <c r="N83" s="51"/>
    </row>
    <row r="84" spans="1:14">
      <c r="B84" s="89" t="s">
        <v>973</v>
      </c>
      <c r="C84" s="90"/>
      <c r="D84" s="90"/>
      <c r="E84" s="90"/>
      <c r="F84" s="90"/>
      <c r="G84" s="90"/>
      <c r="H84" s="90"/>
      <c r="I84" s="87"/>
      <c r="J84" s="88"/>
      <c r="K84" s="304">
        <v>0.05</v>
      </c>
      <c r="L84" s="857">
        <f>N78*K84</f>
        <v>582.49131215451644</v>
      </c>
      <c r="M84" s="858"/>
      <c r="N84" s="51"/>
    </row>
    <row r="85" spans="1:14" ht="15.75" thickBot="1">
      <c r="B85" s="91" t="s">
        <v>974</v>
      </c>
      <c r="C85" s="92"/>
      <c r="D85" s="92"/>
      <c r="E85" s="92"/>
      <c r="F85" s="92"/>
      <c r="G85" s="92"/>
      <c r="H85" s="92"/>
      <c r="I85" s="93"/>
      <c r="J85" s="94"/>
      <c r="K85" s="305">
        <v>0.05</v>
      </c>
      <c r="L85" s="859">
        <f>N78*K85</f>
        <v>582.49131215451644</v>
      </c>
      <c r="M85" s="860"/>
      <c r="N85" s="51"/>
    </row>
    <row r="86" spans="1:14" ht="15.75" thickBot="1">
      <c r="B86" s="822" t="s">
        <v>953</v>
      </c>
      <c r="C86" s="823"/>
      <c r="D86" s="823"/>
      <c r="E86" s="823"/>
      <c r="F86" s="823"/>
      <c r="G86" s="823"/>
      <c r="H86" s="823"/>
      <c r="I86" s="823"/>
      <c r="J86" s="823"/>
      <c r="K86" s="823"/>
      <c r="L86" s="823"/>
      <c r="M86" s="824"/>
      <c r="N86" s="52">
        <f>L83+L84+L85</f>
        <v>3494.9478729270986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15144.774116017426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276759.63049244101</v>
      </c>
      <c r="L36" s="270"/>
      <c r="M36" s="271">
        <v>40</v>
      </c>
      <c r="N36" s="272">
        <f>K36/M36</f>
        <v>6918.9907623110248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6918.9907623110248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502.55388629502494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7421.54464860605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1484.30892972121</v>
      </c>
      <c r="M83" s="858"/>
      <c r="N83" s="51"/>
    </row>
    <row r="84" spans="1:14">
      <c r="B84" s="89" t="s">
        <v>973</v>
      </c>
      <c r="C84" s="90"/>
      <c r="D84" s="90"/>
      <c r="E84" s="90"/>
      <c r="F84" s="90"/>
      <c r="G84" s="90"/>
      <c r="H84" s="90"/>
      <c r="I84" s="87"/>
      <c r="J84" s="88"/>
      <c r="K84" s="304">
        <v>0.05</v>
      </c>
      <c r="L84" s="857">
        <f>N78*K84</f>
        <v>371.0772324303025</v>
      </c>
      <c r="M84" s="858"/>
      <c r="N84" s="51"/>
    </row>
    <row r="85" spans="1:14" ht="15.75" thickBot="1">
      <c r="B85" s="91" t="s">
        <v>974</v>
      </c>
      <c r="C85" s="92"/>
      <c r="D85" s="92"/>
      <c r="E85" s="92"/>
      <c r="F85" s="92"/>
      <c r="G85" s="92"/>
      <c r="H85" s="92"/>
      <c r="I85" s="93"/>
      <c r="J85" s="94"/>
      <c r="K85" s="305">
        <v>0.05</v>
      </c>
      <c r="L85" s="859">
        <f>N78*K85</f>
        <v>371.0772324303025</v>
      </c>
      <c r="M85" s="860"/>
      <c r="N85" s="51"/>
    </row>
    <row r="86" spans="1:14" ht="15.75" thickBot="1">
      <c r="B86" s="822" t="s">
        <v>953</v>
      </c>
      <c r="C86" s="823"/>
      <c r="D86" s="823"/>
      <c r="E86" s="823"/>
      <c r="F86" s="823"/>
      <c r="G86" s="823"/>
      <c r="H86" s="823"/>
      <c r="I86" s="823"/>
      <c r="J86" s="823"/>
      <c r="K86" s="823"/>
      <c r="L86" s="823"/>
      <c r="M86" s="824"/>
      <c r="N86" s="52">
        <f>L83+L84+L85</f>
        <v>2226.463394581815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9648.008043187865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2.1494824361440799</v>
      </c>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6868.0061719853566</v>
      </c>
      <c r="N48" s="272">
        <f>K48*M48</f>
        <v>8928.4080235809633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8928.4080235809633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9145.5057496315148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1829.1011499263032</v>
      </c>
      <c r="M83" s="858"/>
      <c r="N83" s="51"/>
    </row>
    <row r="84" spans="1:14">
      <c r="B84" s="89" t="s">
        <v>973</v>
      </c>
      <c r="C84" s="90"/>
      <c r="D84" s="90"/>
      <c r="E84" s="90"/>
      <c r="F84" s="90"/>
      <c r="G84" s="90"/>
      <c r="H84" s="90"/>
      <c r="I84" s="87"/>
      <c r="J84" s="88"/>
      <c r="K84" s="304">
        <v>0.05</v>
      </c>
      <c r="L84" s="857">
        <f>N78*K84</f>
        <v>457.27528748157579</v>
      </c>
      <c r="M84" s="858"/>
      <c r="N84" s="51"/>
    </row>
    <row r="85" spans="1:14" ht="15.75" thickBot="1">
      <c r="B85" s="91" t="s">
        <v>974</v>
      </c>
      <c r="C85" s="92"/>
      <c r="D85" s="92"/>
      <c r="E85" s="92"/>
      <c r="F85" s="92"/>
      <c r="G85" s="92"/>
      <c r="H85" s="92"/>
      <c r="I85" s="93"/>
      <c r="J85" s="94"/>
      <c r="K85" s="305">
        <v>0.05</v>
      </c>
      <c r="L85" s="859">
        <f>N78*K85</f>
        <v>457.27528748157579</v>
      </c>
      <c r="M85" s="860"/>
      <c r="N85" s="51"/>
    </row>
    <row r="86" spans="1:14" ht="15.75" thickBot="1">
      <c r="B86" s="822" t="s">
        <v>953</v>
      </c>
      <c r="C86" s="823"/>
      <c r="D86" s="823"/>
      <c r="E86" s="823"/>
      <c r="F86" s="823"/>
      <c r="G86" s="823"/>
      <c r="H86" s="823"/>
      <c r="I86" s="823"/>
      <c r="J86" s="823"/>
      <c r="K86" s="823"/>
      <c r="L86" s="823"/>
      <c r="M86" s="824"/>
      <c r="N86" s="52">
        <f>L83+L84+L85</f>
        <v>2743.6517248894552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11889.157474520969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0.01</v>
      </c>
      <c r="M42" s="884"/>
      <c r="N42" s="105">
        <f>N76*L42</f>
        <v>2.1494824361440799</v>
      </c>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11289.437526106503</v>
      </c>
      <c r="N48" s="272">
        <f>K48*M48</f>
        <v>13547.325031327804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13547.325031327804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47"/>
      <c r="D59" s="47"/>
      <c r="E59" s="47"/>
      <c r="F59" s="47"/>
      <c r="G59" s="47"/>
      <c r="H59" s="288"/>
      <c r="I59" s="279"/>
      <c r="J59" s="279"/>
      <c r="K59" s="279"/>
      <c r="L59" s="909"/>
      <c r="M59" s="910"/>
      <c r="N59" s="291"/>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13764.422757378356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2752.8845514756713</v>
      </c>
      <c r="M83" s="858"/>
      <c r="N83" s="51"/>
    </row>
    <row r="84" spans="1:14">
      <c r="B84" s="89" t="s">
        <v>973</v>
      </c>
      <c r="C84" s="90"/>
      <c r="D84" s="90"/>
      <c r="E84" s="90"/>
      <c r="F84" s="90"/>
      <c r="G84" s="90"/>
      <c r="H84" s="90"/>
      <c r="I84" s="87"/>
      <c r="J84" s="88"/>
      <c r="K84" s="304">
        <v>0.05</v>
      </c>
      <c r="L84" s="857">
        <f>N78*K84</f>
        <v>688.22113786891782</v>
      </c>
      <c r="M84" s="858"/>
      <c r="N84" s="51"/>
    </row>
    <row r="85" spans="1:14" ht="15.75" thickBot="1">
      <c r="B85" s="91" t="s">
        <v>974</v>
      </c>
      <c r="C85" s="92"/>
      <c r="D85" s="92"/>
      <c r="E85" s="92"/>
      <c r="F85" s="92"/>
      <c r="G85" s="92"/>
      <c r="H85" s="92"/>
      <c r="I85" s="93"/>
      <c r="J85" s="94"/>
      <c r="K85" s="305">
        <v>0.05</v>
      </c>
      <c r="L85" s="859">
        <f>N78*K85</f>
        <v>688.22113786891782</v>
      </c>
      <c r="M85" s="860"/>
      <c r="N85" s="51"/>
    </row>
    <row r="86" spans="1:14" ht="15.75" thickBot="1">
      <c r="B86" s="822" t="s">
        <v>953</v>
      </c>
      <c r="C86" s="823"/>
      <c r="D86" s="823"/>
      <c r="E86" s="823"/>
      <c r="F86" s="823"/>
      <c r="G86" s="823"/>
      <c r="H86" s="823"/>
      <c r="I86" s="823"/>
      <c r="J86" s="823"/>
      <c r="K86" s="823"/>
      <c r="L86" s="823"/>
      <c r="M86" s="824"/>
      <c r="N86" s="52">
        <f>L83+L84+L85</f>
        <v>4129.3268272135074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17893.749584591864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276759.63049244101</v>
      </c>
      <c r="L36" s="270"/>
      <c r="M36" s="271">
        <v>45</v>
      </c>
      <c r="N36" s="272">
        <f>K36/M36</f>
        <v>6150.2140109431339</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89178.451358835577</v>
      </c>
      <c r="L37" s="270"/>
      <c r="M37" s="271">
        <v>45</v>
      </c>
      <c r="N37" s="272">
        <f>K37/M37</f>
        <v>1981.7433635296795</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191363.54122084822</v>
      </c>
      <c r="L38" s="270"/>
      <c r="M38" s="271">
        <v>45</v>
      </c>
      <c r="N38" s="272">
        <f>K38/M38</f>
        <v>4252.5231382410711</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169131.2637793711</v>
      </c>
      <c r="L39" s="876">
        <v>45</v>
      </c>
      <c r="M39" s="877"/>
      <c r="N39" s="272">
        <f>K39/L39</f>
        <v>3758.4725284304691</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16154.894610234043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41341.602208277342</v>
      </c>
      <c r="N48" s="272">
        <f>K48*M48</f>
        <v>51677.002760346673</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51677.002760346673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909">
        <f>VLOOKUP(A59,TRANSPORTE!A5:D123,4,FALSE)</f>
        <v>1524.1599608973943</v>
      </c>
      <c r="M59" s="910"/>
      <c r="N59" s="291">
        <f>K59*L59</f>
        <v>1905.1999511217427</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1905.1999511217427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70334.175776186923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14066.835155237386</v>
      </c>
      <c r="M83" s="858"/>
      <c r="N83" s="51"/>
    </row>
    <row r="84" spans="1:14">
      <c r="B84" s="89" t="s">
        <v>973</v>
      </c>
      <c r="C84" s="90"/>
      <c r="D84" s="90"/>
      <c r="E84" s="90"/>
      <c r="F84" s="90"/>
      <c r="G84" s="90"/>
      <c r="H84" s="90"/>
      <c r="I84" s="87"/>
      <c r="J84" s="88"/>
      <c r="K84" s="304">
        <v>0.05</v>
      </c>
      <c r="L84" s="857">
        <f>N78*K84</f>
        <v>3516.7087888093465</v>
      </c>
      <c r="M84" s="858"/>
      <c r="N84" s="51"/>
    </row>
    <row r="85" spans="1:14" ht="15.75" thickBot="1">
      <c r="B85" s="91" t="s">
        <v>974</v>
      </c>
      <c r="C85" s="92"/>
      <c r="D85" s="92"/>
      <c r="E85" s="92"/>
      <c r="F85" s="92"/>
      <c r="G85" s="92"/>
      <c r="H85" s="92"/>
      <c r="I85" s="93"/>
      <c r="J85" s="94"/>
      <c r="K85" s="305">
        <v>0.05</v>
      </c>
      <c r="L85" s="859">
        <f>N78*K85</f>
        <v>3516.7087888093465</v>
      </c>
      <c r="M85" s="860"/>
      <c r="N85" s="51"/>
    </row>
    <row r="86" spans="1:14" ht="15.75" thickBot="1">
      <c r="B86" s="822" t="s">
        <v>953</v>
      </c>
      <c r="C86" s="823"/>
      <c r="D86" s="823"/>
      <c r="E86" s="823"/>
      <c r="F86" s="823"/>
      <c r="G86" s="823"/>
      <c r="H86" s="823"/>
      <c r="I86" s="823"/>
      <c r="J86" s="823"/>
      <c r="K86" s="823"/>
      <c r="L86" s="823"/>
      <c r="M86" s="824"/>
      <c r="N86" s="52">
        <f>L83+L84+L85</f>
        <v>21100.252732856075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ROUND((N78+N86),0)</f>
        <v>91434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276759.63049244101</v>
      </c>
      <c r="L36" s="270"/>
      <c r="M36" s="271">
        <v>45</v>
      </c>
      <c r="N36" s="272">
        <f>K36/M36</f>
        <v>6150.2140109431339</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89178.451358835577</v>
      </c>
      <c r="L37" s="270"/>
      <c r="M37" s="271">
        <v>45</v>
      </c>
      <c r="N37" s="272">
        <f>K37/M37</f>
        <v>1981.7433635296795</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191363.54122084822</v>
      </c>
      <c r="L38" s="270"/>
      <c r="M38" s="271">
        <v>45</v>
      </c>
      <c r="N38" s="272">
        <f>K38/M38</f>
        <v>4252.5231382410711</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169131.2637793711</v>
      </c>
      <c r="L39" s="876">
        <v>45</v>
      </c>
      <c r="M39" s="877"/>
      <c r="N39" s="272">
        <f>K39/L39</f>
        <v>3758.4725284304691</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16154.894610234043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54536.993600293659</v>
      </c>
      <c r="N48" s="272">
        <f>K48*M48</f>
        <v>68171.24200036707</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68171.24200036707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977.85154962040906</v>
      </c>
      <c r="M59" s="910"/>
      <c r="N59" s="291">
        <f>K59*L59</f>
        <v>1222.3144370255113</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1222.3144370255113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86145.529502111094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17229.105900422219</v>
      </c>
      <c r="M83" s="858"/>
      <c r="N83" s="51"/>
    </row>
    <row r="84" spans="1:14">
      <c r="B84" s="89" t="s">
        <v>973</v>
      </c>
      <c r="C84" s="90"/>
      <c r="D84" s="90"/>
      <c r="E84" s="90"/>
      <c r="F84" s="90"/>
      <c r="G84" s="90"/>
      <c r="H84" s="90"/>
      <c r="I84" s="87"/>
      <c r="J84" s="88"/>
      <c r="K84" s="304">
        <v>0.05</v>
      </c>
      <c r="L84" s="857">
        <f>N78*K84</f>
        <v>4307.2764751055547</v>
      </c>
      <c r="M84" s="858"/>
      <c r="N84" s="51"/>
    </row>
    <row r="85" spans="1:14" ht="15.75" thickBot="1">
      <c r="B85" s="91" t="s">
        <v>974</v>
      </c>
      <c r="C85" s="92"/>
      <c r="D85" s="92"/>
      <c r="E85" s="92"/>
      <c r="F85" s="92"/>
      <c r="G85" s="92"/>
      <c r="H85" s="92"/>
      <c r="I85" s="93"/>
      <c r="J85" s="94"/>
      <c r="K85" s="305">
        <v>0.05</v>
      </c>
      <c r="L85" s="859">
        <f>N78*K85</f>
        <v>4307.2764751055547</v>
      </c>
      <c r="M85" s="860"/>
      <c r="N85" s="51"/>
    </row>
    <row r="86" spans="1:14" ht="15.75" thickBot="1">
      <c r="B86" s="822" t="s">
        <v>953</v>
      </c>
      <c r="C86" s="823"/>
      <c r="D86" s="823"/>
      <c r="E86" s="823"/>
      <c r="F86" s="823"/>
      <c r="G86" s="823"/>
      <c r="H86" s="823"/>
      <c r="I86" s="823"/>
      <c r="J86" s="823"/>
      <c r="K86" s="823"/>
      <c r="L86" s="823"/>
      <c r="M86" s="824"/>
      <c r="N86" s="52">
        <f>L83+L84+L85</f>
        <v>25843.658850633328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111989.18835274442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VLOOKUP(A36,EQUIPOS!A6:D186,3,FALSE)</f>
        <v xml:space="preserve">Buldozer, Potencia al volante de 140 HP, motor de 2200 RPM, longitud de hoja 4,80m. </v>
      </c>
      <c r="C36" s="872"/>
      <c r="D36" s="872"/>
      <c r="E36" s="872"/>
      <c r="F36" s="872"/>
      <c r="G36" s="872"/>
      <c r="H36" s="873"/>
      <c r="I36" s="267"/>
      <c r="J36" s="268"/>
      <c r="K36" s="269">
        <f>VLOOKUP(A36,EQUIPOS!A6:D186,4,FALSE)</f>
        <v>276759.63049244101</v>
      </c>
      <c r="L36" s="270"/>
      <c r="M36" s="271">
        <v>45</v>
      </c>
      <c r="N36" s="272">
        <f>K36/M36</f>
        <v>6150.2140109431339</v>
      </c>
    </row>
    <row r="37" spans="1:14">
      <c r="A37" s="113" t="s">
        <v>152</v>
      </c>
      <c r="B37" s="871" t="str">
        <f>VLOOKUP(A37,EQUIPOS!A7:D187,3,FALSE)</f>
        <v xml:space="preserve">Carrotanque de agua(1000 Galones) </v>
      </c>
      <c r="C37" s="872"/>
      <c r="D37" s="872"/>
      <c r="E37" s="872"/>
      <c r="F37" s="872"/>
      <c r="G37" s="872"/>
      <c r="H37" s="873"/>
      <c r="I37" s="267"/>
      <c r="J37" s="268"/>
      <c r="K37" s="269">
        <f>VLOOKUP(A37,EQUIPOS!A7:D187,4,FALSE)</f>
        <v>89178.451358835577</v>
      </c>
      <c r="L37" s="270"/>
      <c r="M37" s="271">
        <v>45</v>
      </c>
      <c r="N37" s="272">
        <f>K37/M37</f>
        <v>1981.7433635296795</v>
      </c>
    </row>
    <row r="38" spans="1:14">
      <c r="A38" t="s">
        <v>269</v>
      </c>
      <c r="B38" s="871" t="str">
        <f>VLOOKUP(A38,EQUIPOS!A8:D188,3,FALSE)</f>
        <v>Motoniveladora  potencia 215 HP, ancho de cuchilla 4,27 m, peso 18 ton.</v>
      </c>
      <c r="C38" s="872"/>
      <c r="D38" s="872"/>
      <c r="E38" s="872"/>
      <c r="F38" s="872"/>
      <c r="G38" s="872"/>
      <c r="H38" s="873"/>
      <c r="I38" s="267"/>
      <c r="J38" s="268"/>
      <c r="K38" s="269">
        <f>VLOOKUP(A38,EQUIPOS!A8:D188,4,FALSE)</f>
        <v>191363.54122084822</v>
      </c>
      <c r="L38" s="270"/>
      <c r="M38" s="271">
        <v>45</v>
      </c>
      <c r="N38" s="272">
        <f>K38/M38</f>
        <v>4252.5231382410711</v>
      </c>
    </row>
    <row r="39" spans="1:14">
      <c r="A39" t="s">
        <v>365</v>
      </c>
      <c r="B39" s="871" t="str">
        <f>VLOOKUP(A39,EQUIPOS!A9:D189,3,FALSE)</f>
        <v xml:space="preserve">Vibrocompatador, potencia 153 HP, peso 10 Ton. </v>
      </c>
      <c r="C39" s="872"/>
      <c r="D39" s="872"/>
      <c r="E39" s="872"/>
      <c r="F39" s="872"/>
      <c r="G39" s="872"/>
      <c r="H39" s="873"/>
      <c r="I39" s="874"/>
      <c r="J39" s="875"/>
      <c r="K39" s="269">
        <f>VLOOKUP(A39,EQUIPOS!A9:D189,4,FALSE)</f>
        <v>169131.2637793711</v>
      </c>
      <c r="L39" s="876">
        <v>45</v>
      </c>
      <c r="M39" s="877"/>
      <c r="N39" s="272">
        <f>K39/L39</f>
        <v>3758.4725284304691</v>
      </c>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t="s">
        <v>952</v>
      </c>
      <c r="C42" s="872"/>
      <c r="D42" s="872"/>
      <c r="E42" s="872"/>
      <c r="F42" s="872"/>
      <c r="G42" s="872"/>
      <c r="H42" s="873"/>
      <c r="I42" s="881"/>
      <c r="J42" s="882"/>
      <c r="K42" s="41"/>
      <c r="L42" s="883">
        <v>0.02</v>
      </c>
      <c r="M42" s="884"/>
      <c r="N42" s="105">
        <f>N76*L42</f>
        <v>11.941569089689333</v>
      </c>
    </row>
    <row r="43" spans="1:14" ht="15.75" thickBot="1">
      <c r="B43" s="822" t="s">
        <v>953</v>
      </c>
      <c r="C43" s="823"/>
      <c r="D43" s="823"/>
      <c r="E43" s="823"/>
      <c r="F43" s="823"/>
      <c r="G43" s="823"/>
      <c r="H43" s="823"/>
      <c r="I43" s="823"/>
      <c r="J43" s="823"/>
      <c r="K43" s="823"/>
      <c r="L43" s="823"/>
      <c r="M43" s="824"/>
      <c r="N43" s="394">
        <f>SUM(N36:N42)</f>
        <v>16154.894610234043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72138.975771279438</v>
      </c>
      <c r="N48" s="272">
        <f>K48*M48</f>
        <v>90173.719714099294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90173.719714099294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909">
        <f>VLOOKUP(A59,TRANSPORTE!A5:D123,4,FALSE)</f>
        <v>977.85154962040906</v>
      </c>
      <c r="M59" s="910"/>
      <c r="N59" s="291">
        <f>K59*L59</f>
        <v>1222.3144370255113</v>
      </c>
    </row>
    <row r="60" spans="1:14" ht="24.75" customHeight="1">
      <c r="B60" s="46"/>
      <c r="C60" s="317"/>
      <c r="D60" s="317"/>
      <c r="E60" s="317"/>
      <c r="F60" s="317"/>
      <c r="G60" s="317"/>
      <c r="H60" s="311"/>
      <c r="I60" s="399"/>
      <c r="J60" s="286"/>
      <c r="K60" s="279"/>
      <c r="L60" s="909"/>
      <c r="M60" s="910"/>
      <c r="N60" s="287"/>
    </row>
    <row r="61" spans="1:14">
      <c r="B61" s="46"/>
      <c r="C61" s="47"/>
      <c r="D61" s="47"/>
      <c r="E61" s="47"/>
      <c r="F61" s="47"/>
      <c r="G61" s="317"/>
      <c r="H61" s="311"/>
      <c r="I61" s="399"/>
      <c r="J61" s="286"/>
      <c r="K61" s="279"/>
      <c r="L61" s="909"/>
      <c r="M61" s="910"/>
      <c r="N61" s="291"/>
    </row>
    <row r="62" spans="1:14">
      <c r="B62" s="46"/>
      <c r="C62" s="47"/>
      <c r="D62" s="47"/>
      <c r="E62" s="47"/>
      <c r="F62" s="47"/>
      <c r="G62" s="47"/>
      <c r="H62" s="288"/>
      <c r="I62" s="279"/>
      <c r="J62" s="279"/>
      <c r="K62" s="279"/>
      <c r="L62" s="909"/>
      <c r="M62" s="910"/>
      <c r="N62" s="291"/>
    </row>
    <row r="63" spans="1:14">
      <c r="B63" s="46"/>
      <c r="C63" s="47"/>
      <c r="D63" s="47"/>
      <c r="E63" s="47"/>
      <c r="F63" s="47"/>
      <c r="G63" s="47"/>
      <c r="H63" s="288"/>
      <c r="I63" s="279"/>
      <c r="J63" s="279"/>
      <c r="K63" s="279"/>
      <c r="L63" s="909"/>
      <c r="M63" s="910"/>
      <c r="N63" s="291"/>
    </row>
    <row r="64" spans="1:14" ht="15.75" thickBot="1">
      <c r="B64" s="465"/>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SUM(N59:N64)</f>
        <v>1222.3144370255113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108148.00721584332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21629.601443168664</v>
      </c>
      <c r="M83" s="858"/>
      <c r="N83" s="51"/>
    </row>
    <row r="84" spans="1:14">
      <c r="B84" s="89" t="s">
        <v>973</v>
      </c>
      <c r="C84" s="90"/>
      <c r="D84" s="90"/>
      <c r="E84" s="90"/>
      <c r="F84" s="90"/>
      <c r="G84" s="90"/>
      <c r="H84" s="90"/>
      <c r="I84" s="87"/>
      <c r="J84" s="88"/>
      <c r="K84" s="304">
        <v>0.05</v>
      </c>
      <c r="L84" s="857">
        <f>N78*K84</f>
        <v>5407.4003607921659</v>
      </c>
      <c r="M84" s="858"/>
      <c r="N84" s="51"/>
    </row>
    <row r="85" spans="1:14" ht="15.75" thickBot="1">
      <c r="B85" s="91" t="s">
        <v>974</v>
      </c>
      <c r="C85" s="92"/>
      <c r="D85" s="92"/>
      <c r="E85" s="92"/>
      <c r="F85" s="92"/>
      <c r="G85" s="92"/>
      <c r="H85" s="92"/>
      <c r="I85" s="93"/>
      <c r="J85" s="94"/>
      <c r="K85" s="305">
        <v>0.05</v>
      </c>
      <c r="L85" s="859">
        <f>N78*K85</f>
        <v>5407.4003607921659</v>
      </c>
      <c r="M85" s="860"/>
      <c r="N85" s="51"/>
    </row>
    <row r="86" spans="1:14" ht="15.75" thickBot="1">
      <c r="B86" s="822" t="s">
        <v>953</v>
      </c>
      <c r="C86" s="823"/>
      <c r="D86" s="823"/>
      <c r="E86" s="823"/>
      <c r="F86" s="823"/>
      <c r="G86" s="823"/>
      <c r="H86" s="823"/>
      <c r="I86" s="823"/>
      <c r="J86" s="823"/>
      <c r="K86" s="823"/>
      <c r="L86" s="823"/>
      <c r="M86" s="824"/>
      <c r="N86" s="52">
        <f>L83+L84+L85</f>
        <v>32444.402164752995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140592.40938059631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276759.63049244101</v>
      </c>
      <c r="L36" s="270"/>
      <c r="M36" s="271">
        <v>400</v>
      </c>
      <c r="N36" s="272">
        <f>K36/M36</f>
        <v>691.89907623110253</v>
      </c>
    </row>
    <row r="37" spans="1:14">
      <c r="A37" s="113" t="s">
        <v>152</v>
      </c>
      <c r="B37" s="871" t="str">
        <f>VLOOKUP(A37,EQUIPOS!A7:D154,3,FALSE)</f>
        <v xml:space="preserve">Carrotanque de agua(1000 Galones) </v>
      </c>
      <c r="C37" s="872"/>
      <c r="D37" s="872"/>
      <c r="E37" s="872"/>
      <c r="F37" s="872"/>
      <c r="G37" s="872"/>
      <c r="H37" s="873"/>
      <c r="I37" s="267"/>
      <c r="J37" s="268"/>
      <c r="K37" s="269">
        <f>VLOOKUP(A37,EQUIPOS!A7:D164,4,FALSE)</f>
        <v>89178.451358835577</v>
      </c>
      <c r="L37" s="270"/>
      <c r="M37" s="271">
        <v>200</v>
      </c>
      <c r="N37" s="272">
        <f>K37/M37</f>
        <v>445.89225679417791</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191363.54122084822</v>
      </c>
      <c r="L38" s="270"/>
      <c r="M38" s="271">
        <v>200</v>
      </c>
      <c r="N38" s="272">
        <f>K38/M38</f>
        <v>956.8177061042411</v>
      </c>
    </row>
    <row r="39" spans="1:14">
      <c r="A39" t="s">
        <v>365</v>
      </c>
      <c r="B39" s="871" t="str">
        <f>VLOOKUP(A39,EQUIPOS!A9:D155,3,FALSE)</f>
        <v xml:space="preserve">Vibrocompatador, potencia 153 HP, peso 10 Ton. </v>
      </c>
      <c r="C39" s="872"/>
      <c r="D39" s="872"/>
      <c r="E39" s="872"/>
      <c r="F39" s="872"/>
      <c r="G39" s="872"/>
      <c r="H39" s="873"/>
      <c r="I39" s="874"/>
      <c r="J39" s="875"/>
      <c r="K39" s="269">
        <f>VLOOKUP(A39,EQUIPOS!A9:D166,4,FALSE)</f>
        <v>169131.2637793711</v>
      </c>
      <c r="L39" s="876">
        <v>200</v>
      </c>
      <c r="M39" s="877"/>
      <c r="N39" s="272">
        <f>K39/L39</f>
        <v>845.65631889685551</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2.6868530451800998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2942.952211071557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134.34265225900498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3077.2948633305618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615.45897266611246</v>
      </c>
      <c r="M83" s="858"/>
      <c r="N83" s="51"/>
    </row>
    <row r="84" spans="1:14">
      <c r="B84" s="89" t="s">
        <v>973</v>
      </c>
      <c r="C84" s="90"/>
      <c r="D84" s="90"/>
      <c r="E84" s="90"/>
      <c r="F84" s="90"/>
      <c r="G84" s="90"/>
      <c r="H84" s="90"/>
      <c r="I84" s="87"/>
      <c r="J84" s="88"/>
      <c r="K84" s="304">
        <v>0.05</v>
      </c>
      <c r="L84" s="857">
        <f>N78*K84</f>
        <v>153.86474316652811</v>
      </c>
      <c r="M84" s="858"/>
      <c r="N84" s="51"/>
    </row>
    <row r="85" spans="1:14" ht="15.75" thickBot="1">
      <c r="B85" s="91" t="s">
        <v>974</v>
      </c>
      <c r="C85" s="92"/>
      <c r="D85" s="92"/>
      <c r="E85" s="92"/>
      <c r="F85" s="92"/>
      <c r="G85" s="92"/>
      <c r="H85" s="92"/>
      <c r="I85" s="93"/>
      <c r="J85" s="94"/>
      <c r="K85" s="305">
        <v>0.05</v>
      </c>
      <c r="L85" s="859">
        <f>N78*K85</f>
        <v>153.86474316652811</v>
      </c>
      <c r="M85" s="860"/>
      <c r="N85" s="51"/>
    </row>
    <row r="86" spans="1:14" ht="15.75" thickBot="1">
      <c r="B86" s="822" t="s">
        <v>953</v>
      </c>
      <c r="C86" s="823"/>
      <c r="D86" s="823"/>
      <c r="E86" s="823"/>
      <c r="F86" s="823"/>
      <c r="G86" s="823"/>
      <c r="H86" s="823"/>
      <c r="I86" s="823"/>
      <c r="J86" s="823"/>
      <c r="K86" s="823"/>
      <c r="L86" s="823"/>
      <c r="M86" s="824"/>
      <c r="N86" s="52">
        <f>L83+L84+L85</f>
        <v>923.18845899916869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4000.4833223297305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9192.6762653892602</v>
      </c>
      <c r="N48" s="272">
        <f>K48*M48</f>
        <v>11031.211518467111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11031.211518467111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11248.309244517663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2249.6618489035327</v>
      </c>
      <c r="M83" s="858"/>
      <c r="N83" s="51"/>
    </row>
    <row r="84" spans="1:14">
      <c r="B84" s="89" t="s">
        <v>973</v>
      </c>
      <c r="C84" s="90"/>
      <c r="D84" s="90"/>
      <c r="E84" s="90"/>
      <c r="F84" s="90"/>
      <c r="G84" s="90"/>
      <c r="H84" s="90"/>
      <c r="I84" s="87"/>
      <c r="J84" s="88"/>
      <c r="K84" s="304">
        <v>0.05</v>
      </c>
      <c r="L84" s="857">
        <f>N78*K84</f>
        <v>562.41546222588318</v>
      </c>
      <c r="M84" s="858"/>
      <c r="N84" s="51"/>
    </row>
    <row r="85" spans="1:14" ht="15.75" thickBot="1">
      <c r="B85" s="91" t="s">
        <v>974</v>
      </c>
      <c r="C85" s="92"/>
      <c r="D85" s="92"/>
      <c r="E85" s="92"/>
      <c r="F85" s="92"/>
      <c r="G85" s="92"/>
      <c r="H85" s="92"/>
      <c r="I85" s="93"/>
      <c r="J85" s="94"/>
      <c r="K85" s="305">
        <v>0.05</v>
      </c>
      <c r="L85" s="859">
        <f>N78*K85</f>
        <v>562.41546222588318</v>
      </c>
      <c r="M85" s="860"/>
      <c r="N85" s="51"/>
    </row>
    <row r="86" spans="1:14" ht="15.75" thickBot="1">
      <c r="B86" s="822" t="s">
        <v>953</v>
      </c>
      <c r="C86" s="823"/>
      <c r="D86" s="823"/>
      <c r="E86" s="823"/>
      <c r="F86" s="823"/>
      <c r="G86" s="823"/>
      <c r="H86" s="823"/>
      <c r="I86" s="823"/>
      <c r="J86" s="823"/>
      <c r="K86" s="823"/>
      <c r="L86" s="823"/>
      <c r="M86" s="824"/>
      <c r="N86" s="52">
        <f>L83+L84+L85</f>
        <v>3374.4927733552986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14622.80201787296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1160.4915452101106</v>
      </c>
      <c r="M83" s="858"/>
      <c r="N83" s="51"/>
    </row>
    <row r="84" spans="1:14">
      <c r="B84" s="89" t="s">
        <v>973</v>
      </c>
      <c r="C84" s="90"/>
      <c r="D84" s="90"/>
      <c r="E84" s="90"/>
      <c r="F84" s="90"/>
      <c r="G84" s="90"/>
      <c r="H84" s="90"/>
      <c r="I84" s="87"/>
      <c r="J84" s="88"/>
      <c r="K84" s="304">
        <v>0.05</v>
      </c>
      <c r="L84" s="857">
        <f>N78*K84</f>
        <v>290.12288630252766</v>
      </c>
      <c r="M84" s="858"/>
      <c r="N84" s="51"/>
    </row>
    <row r="85" spans="1:14" ht="15.75" thickBot="1">
      <c r="B85" s="91" t="s">
        <v>974</v>
      </c>
      <c r="C85" s="92"/>
      <c r="D85" s="92"/>
      <c r="E85" s="92"/>
      <c r="F85" s="92"/>
      <c r="G85" s="92"/>
      <c r="H85" s="92"/>
      <c r="I85" s="93"/>
      <c r="J85" s="94"/>
      <c r="K85" s="305">
        <v>0.05</v>
      </c>
      <c r="L85" s="859">
        <f>N78*K85</f>
        <v>290.12288630252766</v>
      </c>
      <c r="M85" s="860"/>
      <c r="N85" s="51"/>
    </row>
    <row r="86" spans="1:14" ht="15.75" thickBot="1">
      <c r="B86" s="822" t="s">
        <v>953</v>
      </c>
      <c r="C86" s="823"/>
      <c r="D86" s="823"/>
      <c r="E86" s="823"/>
      <c r="F86" s="823"/>
      <c r="G86" s="823"/>
      <c r="H86" s="823"/>
      <c r="I86" s="823"/>
      <c r="J86" s="823"/>
      <c r="K86" s="823"/>
      <c r="L86" s="823"/>
      <c r="M86" s="824"/>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7772.2212151561398</v>
      </c>
      <c r="N48" s="272">
        <f>K48*M48</f>
        <v>9326.6654581873681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9326.6654581873681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9543.7631842379196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1908.752636847584</v>
      </c>
      <c r="M83" s="858"/>
      <c r="N83" s="51"/>
    </row>
    <row r="84" spans="1:14">
      <c r="B84" s="89" t="s">
        <v>973</v>
      </c>
      <c r="C84" s="90"/>
      <c r="D84" s="90"/>
      <c r="E84" s="90"/>
      <c r="F84" s="90"/>
      <c r="G84" s="90"/>
      <c r="H84" s="90"/>
      <c r="I84" s="87"/>
      <c r="J84" s="88"/>
      <c r="K84" s="304">
        <v>0.05</v>
      </c>
      <c r="L84" s="857">
        <f>N78*K84</f>
        <v>477.18815921189599</v>
      </c>
      <c r="M84" s="858"/>
      <c r="N84" s="51"/>
    </row>
    <row r="85" spans="1:14" ht="15.75" thickBot="1">
      <c r="B85" s="91" t="s">
        <v>974</v>
      </c>
      <c r="C85" s="92"/>
      <c r="D85" s="92"/>
      <c r="E85" s="92"/>
      <c r="F85" s="92"/>
      <c r="G85" s="92"/>
      <c r="H85" s="92"/>
      <c r="I85" s="93"/>
      <c r="J85" s="94"/>
      <c r="K85" s="305">
        <v>0.05</v>
      </c>
      <c r="L85" s="859">
        <f>N78*K85</f>
        <v>477.18815921189599</v>
      </c>
      <c r="M85" s="860"/>
      <c r="N85" s="51"/>
    </row>
    <row r="86" spans="1:14" ht="15.75" thickBot="1">
      <c r="B86" s="822" t="s">
        <v>953</v>
      </c>
      <c r="C86" s="823"/>
      <c r="D86" s="823"/>
      <c r="E86" s="823"/>
      <c r="F86" s="823"/>
      <c r="G86" s="823"/>
      <c r="H86" s="823"/>
      <c r="I86" s="823"/>
      <c r="J86" s="823"/>
      <c r="K86" s="823"/>
      <c r="L86" s="823"/>
      <c r="M86" s="824"/>
      <c r="N86" s="52">
        <f>L83+L84+L85</f>
        <v>2863.1289552713761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12406.892139509295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2.1494824361440799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16031.001287071236</v>
      </c>
      <c r="N48" s="272">
        <f>K48*M48</f>
        <v>20840.301673192607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20840.301673192607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214.948243614408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21057.399399243157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4211.4798798486318</v>
      </c>
      <c r="M83" s="858"/>
      <c r="N83" s="51"/>
    </row>
    <row r="84" spans="1:14">
      <c r="B84" s="89" t="s">
        <v>973</v>
      </c>
      <c r="C84" s="90"/>
      <c r="D84" s="90"/>
      <c r="E84" s="90"/>
      <c r="F84" s="90"/>
      <c r="G84" s="90"/>
      <c r="H84" s="90"/>
      <c r="I84" s="87"/>
      <c r="J84" s="88"/>
      <c r="K84" s="304">
        <v>0.05</v>
      </c>
      <c r="L84" s="857">
        <f>N78*K84</f>
        <v>1052.8699699621579</v>
      </c>
      <c r="M84" s="858"/>
      <c r="N84" s="51"/>
    </row>
    <row r="85" spans="1:14" ht="15.75" thickBot="1">
      <c r="B85" s="91" t="s">
        <v>974</v>
      </c>
      <c r="C85" s="92"/>
      <c r="D85" s="92"/>
      <c r="E85" s="92"/>
      <c r="F85" s="92"/>
      <c r="G85" s="92"/>
      <c r="H85" s="92"/>
      <c r="I85" s="93"/>
      <c r="J85" s="94"/>
      <c r="K85" s="305">
        <v>0.05</v>
      </c>
      <c r="L85" s="859">
        <f>N78*K85</f>
        <v>1052.8699699621579</v>
      </c>
      <c r="M85" s="860"/>
      <c r="N85" s="51"/>
    </row>
    <row r="86" spans="1:14" ht="15.75" thickBot="1">
      <c r="B86" s="822" t="s">
        <v>953</v>
      </c>
      <c r="C86" s="823"/>
      <c r="D86" s="823"/>
      <c r="E86" s="823"/>
      <c r="F86" s="823"/>
      <c r="G86" s="823"/>
      <c r="H86" s="823"/>
      <c r="I86" s="823"/>
      <c r="J86" s="823"/>
      <c r="K86" s="823"/>
      <c r="L86" s="823"/>
      <c r="M86" s="824"/>
      <c r="N86" s="52">
        <f>L83+L84+L85</f>
        <v>6317.2198197729467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27374.619219016102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303</v>
      </c>
      <c r="B36" s="871" t="str">
        <f>VLOOKUP(A36,EQUIPOS!A6:D154,3,FALSE)</f>
        <v>Retrocargador, pala de 1,1 m3 de capacidad, profundidad de excavación de 4.400 mm y una altura de 5.680 mm</v>
      </c>
      <c r="C36" s="872"/>
      <c r="D36" s="872"/>
      <c r="E36" s="872"/>
      <c r="F36" s="872"/>
      <c r="G36" s="872"/>
      <c r="H36" s="873"/>
      <c r="I36" s="267"/>
      <c r="J36" s="268"/>
      <c r="K36" s="269">
        <f>VLOOKUP(A36,EQUIPOS!A6:D163,4,FALSE)</f>
        <v>184505.96615417211</v>
      </c>
      <c r="L36" s="270"/>
      <c r="M36" s="271">
        <v>250</v>
      </c>
      <c r="N36" s="272">
        <f>K36/M36</f>
        <v>738.02386461668846</v>
      </c>
    </row>
    <row r="37" spans="1:14">
      <c r="A37" s="113" t="s">
        <v>373</v>
      </c>
      <c r="B37" s="871" t="str">
        <f>VLOOKUP(A37,EQUIPOS!A7:D154,3,FALSE)</f>
        <v>Volqueta 6 m3</v>
      </c>
      <c r="C37" s="872"/>
      <c r="D37" s="872"/>
      <c r="E37" s="872"/>
      <c r="F37" s="872"/>
      <c r="G37" s="872"/>
      <c r="H37" s="873"/>
      <c r="I37" s="267"/>
      <c r="J37" s="268"/>
      <c r="K37" s="269">
        <f>VLOOKUP(A37,EQUIPOS!A7:D164,4,FALSE)</f>
        <v>64133.927754509336</v>
      </c>
      <c r="L37" s="270"/>
      <c r="M37" s="271">
        <v>250</v>
      </c>
      <c r="N37" s="272">
        <f>K37/M37</f>
        <v>256.53571101803732</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5.3737060903602005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999.93328172508598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107.474121807204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1107.4074035322899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221.481480706458</v>
      </c>
      <c r="M83" s="858"/>
      <c r="N83" s="51"/>
    </row>
    <row r="84" spans="1:14">
      <c r="B84" s="89" t="s">
        <v>973</v>
      </c>
      <c r="C84" s="90"/>
      <c r="D84" s="90"/>
      <c r="E84" s="90"/>
      <c r="F84" s="90"/>
      <c r="G84" s="90"/>
      <c r="H84" s="90"/>
      <c r="I84" s="87"/>
      <c r="J84" s="88"/>
      <c r="K84" s="304">
        <v>0.05</v>
      </c>
      <c r="L84" s="857">
        <f>N78*K84</f>
        <v>55.3703701766145</v>
      </c>
      <c r="M84" s="858"/>
      <c r="N84" s="51"/>
    </row>
    <row r="85" spans="1:14" ht="15.75" thickBot="1">
      <c r="B85" s="91" t="s">
        <v>974</v>
      </c>
      <c r="C85" s="92"/>
      <c r="D85" s="92"/>
      <c r="E85" s="92"/>
      <c r="F85" s="92"/>
      <c r="G85" s="92"/>
      <c r="H85" s="92"/>
      <c r="I85" s="93"/>
      <c r="J85" s="94"/>
      <c r="K85" s="305">
        <v>0.05</v>
      </c>
      <c r="L85" s="859">
        <f>N78*K85</f>
        <v>55.3703701766145</v>
      </c>
      <c r="M85" s="860"/>
      <c r="N85" s="51"/>
    </row>
    <row r="86" spans="1:14" ht="15.75" thickBot="1">
      <c r="B86" s="822" t="s">
        <v>953</v>
      </c>
      <c r="C86" s="823"/>
      <c r="D86" s="823"/>
      <c r="E86" s="823"/>
      <c r="F86" s="823"/>
      <c r="G86" s="823"/>
      <c r="H86" s="823"/>
      <c r="I86" s="823"/>
      <c r="J86" s="823"/>
      <c r="K86" s="823"/>
      <c r="L86" s="823"/>
      <c r="M86" s="824"/>
      <c r="N86" s="52">
        <f>L83+L84+L85</f>
        <v>332.22222105968706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1439.6296245919771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35</v>
      </c>
      <c r="N36" s="272">
        <f>K36/M36</f>
        <v>2547.9557531095879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191363.54122084822</v>
      </c>
      <c r="L37" s="270"/>
      <c r="M37" s="271">
        <v>35</v>
      </c>
      <c r="N37" s="272">
        <f>K37/M37</f>
        <v>5467.5297491670917</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35</v>
      </c>
      <c r="N38" s="272">
        <f>K38/M38</f>
        <v>4832.321822267746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12863.160770516883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74.20287575844651</v>
      </c>
      <c r="N48" s="272">
        <f>K48*M48</f>
        <v>1855.0718939611627</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525.84520171615566</v>
      </c>
      <c r="N49" s="272">
        <f>K49*M49</f>
        <v>42067.616137292454</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43922.688031253616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57553.52110039338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11510.704220078676</v>
      </c>
      <c r="M83" s="858"/>
      <c r="N83" s="51"/>
    </row>
    <row r="84" spans="1:14">
      <c r="B84" s="89" t="s">
        <v>973</v>
      </c>
      <c r="C84" s="90"/>
      <c r="D84" s="90"/>
      <c r="E84" s="90"/>
      <c r="F84" s="90"/>
      <c r="G84" s="90"/>
      <c r="H84" s="90"/>
      <c r="I84" s="87"/>
      <c r="J84" s="88"/>
      <c r="K84" s="304">
        <v>0.05</v>
      </c>
      <c r="L84" s="857">
        <f>N78*K84</f>
        <v>2877.6760550196691</v>
      </c>
      <c r="M84" s="858"/>
      <c r="N84" s="51"/>
    </row>
    <row r="85" spans="1:14" ht="15.75" thickBot="1">
      <c r="B85" s="91" t="s">
        <v>974</v>
      </c>
      <c r="C85" s="92"/>
      <c r="D85" s="92"/>
      <c r="E85" s="92"/>
      <c r="F85" s="92"/>
      <c r="G85" s="92"/>
      <c r="H85" s="92"/>
      <c r="I85" s="93"/>
      <c r="J85" s="94"/>
      <c r="K85" s="305">
        <v>0.05</v>
      </c>
      <c r="L85" s="859">
        <f>N78*K85</f>
        <v>2877.6760550196691</v>
      </c>
      <c r="M85" s="860"/>
      <c r="N85" s="51"/>
    </row>
    <row r="86" spans="1:14" ht="15.75" thickBot="1">
      <c r="B86" s="822" t="s">
        <v>953</v>
      </c>
      <c r="C86" s="823"/>
      <c r="D86" s="823"/>
      <c r="E86" s="823"/>
      <c r="F86" s="823"/>
      <c r="G86" s="823"/>
      <c r="H86" s="823"/>
      <c r="I86" s="823"/>
      <c r="J86" s="823"/>
      <c r="K86" s="823"/>
      <c r="L86" s="823"/>
      <c r="M86" s="824"/>
      <c r="N86" s="52">
        <f>L83+L84+L85</f>
        <v>17266.056330118015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74819.577430511388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35</v>
      </c>
      <c r="N36" s="272">
        <f>K36/M36</f>
        <v>2547.9557531095879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191363.54122084822</v>
      </c>
      <c r="L37" s="270"/>
      <c r="M37" s="271">
        <v>35</v>
      </c>
      <c r="N37" s="272">
        <f>K37/M37</f>
        <v>5467.5297491670917</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35</v>
      </c>
      <c r="N38" s="272">
        <f>K38/M38</f>
        <v>4832.321822267746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12863.160770516883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74.20287575844651</v>
      </c>
      <c r="N48" s="272">
        <f>K48*M48</f>
        <v>1855.0718939611627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1855.0718939611627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15485.904963100931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3097.1809926201863</v>
      </c>
      <c r="M83" s="858"/>
      <c r="N83" s="51"/>
    </row>
    <row r="84" spans="1:14">
      <c r="B84" s="89" t="s">
        <v>973</v>
      </c>
      <c r="C84" s="90"/>
      <c r="D84" s="90"/>
      <c r="E84" s="90"/>
      <c r="F84" s="90"/>
      <c r="G84" s="90"/>
      <c r="H84" s="90"/>
      <c r="I84" s="87"/>
      <c r="J84" s="88"/>
      <c r="K84" s="304">
        <v>0.05</v>
      </c>
      <c r="L84" s="857">
        <f>N78*K84</f>
        <v>774.29524815504658</v>
      </c>
      <c r="M84" s="858"/>
      <c r="N84" s="51"/>
    </row>
    <row r="85" spans="1:14" ht="15.75" thickBot="1">
      <c r="B85" s="91" t="s">
        <v>974</v>
      </c>
      <c r="C85" s="92"/>
      <c r="D85" s="92"/>
      <c r="E85" s="92"/>
      <c r="F85" s="92"/>
      <c r="G85" s="92"/>
      <c r="H85" s="92"/>
      <c r="I85" s="93"/>
      <c r="J85" s="94"/>
      <c r="K85" s="305">
        <v>0.05</v>
      </c>
      <c r="L85" s="859">
        <f>N78*K85</f>
        <v>774.29524815504658</v>
      </c>
      <c r="M85" s="860"/>
      <c r="N85" s="51"/>
    </row>
    <row r="86" spans="1:14" ht="15.75" thickBot="1">
      <c r="B86" s="822" t="s">
        <v>953</v>
      </c>
      <c r="C86" s="823"/>
      <c r="D86" s="823"/>
      <c r="E86" s="823"/>
      <c r="F86" s="823"/>
      <c r="G86" s="823"/>
      <c r="H86" s="823"/>
      <c r="I86" s="823"/>
      <c r="J86" s="823"/>
      <c r="K86" s="823"/>
      <c r="L86" s="823"/>
      <c r="M86" s="824"/>
      <c r="N86" s="52">
        <f>L83+L84+L85</f>
        <v>4645.7714889302797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20131.67645203121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525.84520171615566</v>
      </c>
      <c r="N48" s="272">
        <f>K48*M48</f>
        <v>525.84520171615566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525.84520171615566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f>SUM(N70:N75)</f>
        <v>0</v>
      </c>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525.84520171615566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105.16904034323113</v>
      </c>
      <c r="M83" s="858"/>
      <c r="N83" s="51"/>
    </row>
    <row r="84" spans="1:14">
      <c r="B84" s="89" t="s">
        <v>973</v>
      </c>
      <c r="C84" s="90"/>
      <c r="D84" s="90"/>
      <c r="E84" s="90"/>
      <c r="F84" s="90"/>
      <c r="G84" s="90"/>
      <c r="H84" s="90"/>
      <c r="I84" s="87"/>
      <c r="J84" s="88"/>
      <c r="K84" s="304">
        <v>0.05</v>
      </c>
      <c r="L84" s="857">
        <f>N78*K84</f>
        <v>26.292260085807783</v>
      </c>
      <c r="M84" s="858"/>
      <c r="N84" s="51"/>
    </row>
    <row r="85" spans="1:14" ht="15.75" thickBot="1">
      <c r="B85" s="91" t="s">
        <v>974</v>
      </c>
      <c r="C85" s="92"/>
      <c r="D85" s="92"/>
      <c r="E85" s="92"/>
      <c r="F85" s="92"/>
      <c r="G85" s="92"/>
      <c r="H85" s="92"/>
      <c r="I85" s="93"/>
      <c r="J85" s="94"/>
      <c r="K85" s="305">
        <v>0.05</v>
      </c>
      <c r="L85" s="859">
        <f>N78*K85</f>
        <v>26.292260085807783</v>
      </c>
      <c r="M85" s="860"/>
      <c r="N85" s="51"/>
    </row>
    <row r="86" spans="1:14" ht="15.75" thickBot="1">
      <c r="B86" s="822" t="s">
        <v>953</v>
      </c>
      <c r="C86" s="823"/>
      <c r="D86" s="823"/>
      <c r="E86" s="823"/>
      <c r="F86" s="823"/>
      <c r="G86" s="823"/>
      <c r="H86" s="823"/>
      <c r="I86" s="823"/>
      <c r="J86" s="823"/>
      <c r="K86" s="823"/>
      <c r="L86" s="823"/>
      <c r="M86" s="824"/>
      <c r="N86" s="52">
        <f>L83+L84+L85</f>
        <v>157.7535605148467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683.59876223100241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35</v>
      </c>
      <c r="N36" s="272">
        <f>K36/M36</f>
        <v>2547.9557531095879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191363.54122084822</v>
      </c>
      <c r="L37" s="270"/>
      <c r="M37" s="271">
        <v>35</v>
      </c>
      <c r="N37" s="272">
        <f>K37/M37</f>
        <v>5467.5297491670917</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35</v>
      </c>
      <c r="N38" s="272">
        <f>K38/M38</f>
        <v>4832.321822267746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N76*M41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12863.160770516883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1414.0550176842364</v>
      </c>
      <c r="N48" s="272">
        <f>K48*M48</f>
        <v>113124.40141473891</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74.20287575844651</v>
      </c>
      <c r="N49" s="272">
        <f>K49*M49</f>
        <v>1855.0718939611627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114979.47330870008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767.67229862288559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128610.30637783985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25722.061275567972</v>
      </c>
      <c r="M83" s="858"/>
      <c r="N83" s="51"/>
    </row>
    <row r="84" spans="1:14">
      <c r="B84" s="89" t="s">
        <v>973</v>
      </c>
      <c r="C84" s="90"/>
      <c r="D84" s="90"/>
      <c r="E84" s="90"/>
      <c r="F84" s="90"/>
      <c r="G84" s="90"/>
      <c r="H84" s="90"/>
      <c r="I84" s="87"/>
      <c r="J84" s="88"/>
      <c r="K84" s="304">
        <v>0.05</v>
      </c>
      <c r="L84" s="857">
        <f>N78*K84</f>
        <v>6430.515318891993</v>
      </c>
      <c r="M84" s="858"/>
      <c r="N84" s="51"/>
    </row>
    <row r="85" spans="1:14" ht="15.75" thickBot="1">
      <c r="B85" s="91" t="s">
        <v>974</v>
      </c>
      <c r="C85" s="92"/>
      <c r="D85" s="92"/>
      <c r="E85" s="92"/>
      <c r="F85" s="92"/>
      <c r="G85" s="92"/>
      <c r="H85" s="92"/>
      <c r="I85" s="93"/>
      <c r="J85" s="94"/>
      <c r="K85" s="305">
        <v>0.05</v>
      </c>
      <c r="L85" s="859">
        <f>N78*K85</f>
        <v>6430.515318891993</v>
      </c>
      <c r="M85" s="860"/>
      <c r="N85" s="51"/>
    </row>
    <row r="86" spans="1:14" ht="15.75" thickBot="1">
      <c r="B86" s="822" t="s">
        <v>953</v>
      </c>
      <c r="C86" s="823"/>
      <c r="D86" s="823"/>
      <c r="E86" s="823"/>
      <c r="F86" s="823"/>
      <c r="G86" s="823"/>
      <c r="H86" s="823"/>
      <c r="I86" s="823"/>
      <c r="J86" s="823"/>
      <c r="K86" s="823"/>
      <c r="L86" s="823"/>
      <c r="M86" s="824"/>
      <c r="N86" s="52">
        <f>L83+L84+L85</f>
        <v>38583.091913351956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167193.39829119181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35</v>
      </c>
      <c r="N36" s="272">
        <f>K36/M36</f>
        <v>2547.9557531095879</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191363.54122084822</v>
      </c>
      <c r="L37" s="270"/>
      <c r="M37" s="271">
        <v>35</v>
      </c>
      <c r="N37" s="272">
        <f>K37/M37</f>
        <v>5467.5297491670917</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35</v>
      </c>
      <c r="N38" s="272">
        <f>K38/M38</f>
        <v>4832.321822267746</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15.353445972457711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12863.160770516883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74.20287575844651</v>
      </c>
      <c r="N48" s="272">
        <f>K48*M48</f>
        <v>1855.0718939611627</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1855.0718939611627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767.67229862288559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15485.904963100931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3097.1809926201863</v>
      </c>
      <c r="M82" s="858"/>
      <c r="N82" s="51"/>
    </row>
    <row r="83" spans="1:14">
      <c r="B83" s="89" t="s">
        <v>973</v>
      </c>
      <c r="C83" s="90"/>
      <c r="D83" s="90"/>
      <c r="E83" s="90"/>
      <c r="F83" s="90"/>
      <c r="G83" s="90"/>
      <c r="H83" s="90"/>
      <c r="I83" s="87"/>
      <c r="J83" s="88"/>
      <c r="K83" s="304">
        <v>0.05</v>
      </c>
      <c r="L83" s="857">
        <f>N77*K83</f>
        <v>774.29524815504658</v>
      </c>
      <c r="M83" s="858"/>
      <c r="N83" s="51"/>
    </row>
    <row r="84" spans="1:14" ht="15.75" thickBot="1">
      <c r="B84" s="91" t="s">
        <v>974</v>
      </c>
      <c r="C84" s="92"/>
      <c r="D84" s="92"/>
      <c r="E84" s="92"/>
      <c r="F84" s="92"/>
      <c r="G84" s="92"/>
      <c r="H84" s="92"/>
      <c r="I84" s="93"/>
      <c r="J84" s="94"/>
      <c r="K84" s="305">
        <v>0.05</v>
      </c>
      <c r="L84" s="859">
        <f>N77*K84</f>
        <v>774.29524815504658</v>
      </c>
      <c r="M84" s="860"/>
      <c r="N84" s="51"/>
    </row>
    <row r="85" spans="1:14" ht="15.75" thickBot="1">
      <c r="B85" s="822" t="s">
        <v>953</v>
      </c>
      <c r="C85" s="823"/>
      <c r="D85" s="823"/>
      <c r="E85" s="823"/>
      <c r="F85" s="823"/>
      <c r="G85" s="823"/>
      <c r="H85" s="823"/>
      <c r="I85" s="823"/>
      <c r="J85" s="823"/>
      <c r="K85" s="823"/>
      <c r="L85" s="823"/>
      <c r="M85" s="824"/>
      <c r="N85" s="52">
        <f>L82+L83+L84</f>
        <v>4645.7714889302797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20131.67645203121</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ht="21"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1414.0550176842364</v>
      </c>
      <c r="N48" s="272">
        <f>K48*M48</f>
        <v>1414.0550176842364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1414.0550176842364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1414.0550176842364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282.81100353684729</v>
      </c>
      <c r="M83" s="858"/>
      <c r="N83" s="51"/>
    </row>
    <row r="84" spans="1:14">
      <c r="B84" s="89" t="s">
        <v>973</v>
      </c>
      <c r="C84" s="90"/>
      <c r="D84" s="90"/>
      <c r="E84" s="90"/>
      <c r="F84" s="90"/>
      <c r="G84" s="90"/>
      <c r="H84" s="90"/>
      <c r="I84" s="87"/>
      <c r="J84" s="88"/>
      <c r="K84" s="304">
        <v>0.05</v>
      </c>
      <c r="L84" s="857">
        <f>N78*K84</f>
        <v>70.702750884211824</v>
      </c>
      <c r="M84" s="858"/>
      <c r="N84" s="51"/>
    </row>
    <row r="85" spans="1:14" ht="15.75" thickBot="1">
      <c r="B85" s="91" t="s">
        <v>974</v>
      </c>
      <c r="C85" s="92"/>
      <c r="D85" s="92"/>
      <c r="E85" s="92"/>
      <c r="F85" s="92"/>
      <c r="G85" s="92"/>
      <c r="H85" s="92"/>
      <c r="I85" s="93"/>
      <c r="J85" s="94"/>
      <c r="K85" s="305">
        <v>0.05</v>
      </c>
      <c r="L85" s="859">
        <f>N78*K85</f>
        <v>70.702750884211824</v>
      </c>
      <c r="M85" s="860"/>
      <c r="N85" s="51"/>
    </row>
    <row r="86" spans="1:14" ht="15.75" thickBot="1">
      <c r="B86" s="822" t="s">
        <v>953</v>
      </c>
      <c r="C86" s="823"/>
      <c r="D86" s="823"/>
      <c r="E86" s="823"/>
      <c r="F86" s="823"/>
      <c r="G86" s="823"/>
      <c r="H86" s="823"/>
      <c r="I86" s="823"/>
      <c r="J86" s="823"/>
      <c r="K86" s="823"/>
      <c r="L86" s="823"/>
      <c r="M86" s="824"/>
      <c r="N86" s="52">
        <f>L83+L84+L85</f>
        <v>424.21650530527091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1838.2715229895073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7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600</v>
      </c>
      <c r="N36" s="272">
        <f>K36/M36</f>
        <v>148.63075226472597</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191363.54122084822</v>
      </c>
      <c r="L37" s="270"/>
      <c r="M37" s="271">
        <v>600</v>
      </c>
      <c r="N37" s="272">
        <f>K37/M37</f>
        <v>318.93923536808035</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600</v>
      </c>
      <c r="N38" s="272">
        <f>K38/M38</f>
        <v>281.88543963228517</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0.44780884086334993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749.90323610595476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74.20287575844651</v>
      </c>
      <c r="N48" s="272">
        <f>K48*M48</f>
        <v>222.60862727533953</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222.60862727533953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44.780884086334993</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1017.2927474676292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203.45854949352585</v>
      </c>
      <c r="M82" s="858"/>
      <c r="N82" s="51"/>
    </row>
    <row r="83" spans="1:14">
      <c r="B83" s="89" t="s">
        <v>973</v>
      </c>
      <c r="C83" s="90"/>
      <c r="D83" s="90"/>
      <c r="E83" s="90"/>
      <c r="F83" s="90"/>
      <c r="G83" s="90"/>
      <c r="H83" s="90"/>
      <c r="I83" s="87"/>
      <c r="J83" s="88"/>
      <c r="K83" s="304">
        <v>0.05</v>
      </c>
      <c r="L83" s="857">
        <f>N77*K83</f>
        <v>50.864637373381463</v>
      </c>
      <c r="M83" s="858"/>
      <c r="N83" s="51"/>
    </row>
    <row r="84" spans="1:14" ht="15.75" thickBot="1">
      <c r="B84" s="91" t="s">
        <v>974</v>
      </c>
      <c r="C84" s="92"/>
      <c r="D84" s="92"/>
      <c r="E84" s="92"/>
      <c r="F84" s="92"/>
      <c r="G84" s="92"/>
      <c r="H84" s="92"/>
      <c r="I84" s="93"/>
      <c r="J84" s="94"/>
      <c r="K84" s="305">
        <v>0.05</v>
      </c>
      <c r="L84" s="859">
        <f>N77*K84</f>
        <v>50.864637373381463</v>
      </c>
      <c r="M84" s="860"/>
      <c r="N84" s="51"/>
    </row>
    <row r="85" spans="1:14" ht="15.75" thickBot="1">
      <c r="B85" s="822" t="s">
        <v>953</v>
      </c>
      <c r="C85" s="823"/>
      <c r="D85" s="823"/>
      <c r="E85" s="823"/>
      <c r="F85" s="823"/>
      <c r="G85" s="823"/>
      <c r="H85" s="823"/>
      <c r="I85" s="823"/>
      <c r="J85" s="823"/>
      <c r="K85" s="823"/>
      <c r="L85" s="823"/>
      <c r="M85" s="824"/>
      <c r="N85" s="52">
        <f>L82+L83+L84</f>
        <v>305.18782424028876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1322.480571707918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191363.54122084822</v>
      </c>
      <c r="L37" s="270"/>
      <c r="M37" s="271">
        <v>45</v>
      </c>
      <c r="N37" s="272">
        <f>K37/M37</f>
        <v>4252.5231382410711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0.02</v>
      </c>
      <c r="N41" s="344">
        <f>N75*M41</f>
        <v>11.941569089689333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10004.680599290909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74.20287575844651</v>
      </c>
      <c r="N48" s="272">
        <f>K48*M48</f>
        <v>1855.0718939611627</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42401.643290540866</v>
      </c>
      <c r="N49" s="272">
        <f>K49*M49</f>
        <v>53002.054113176084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54857.126007137245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909">
        <f>VLOOKUP(A58,TRANSPORTE!A5:D117,4,FALSE)</f>
        <v>977.85154962040906</v>
      </c>
      <c r="M58" s="910"/>
      <c r="N58" s="287">
        <f>K58*L58</f>
        <v>1222.3144370255113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1222.3144370255113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822" t="s">
        <v>953</v>
      </c>
      <c r="C75" s="823"/>
      <c r="D75" s="823"/>
      <c r="E75" s="823"/>
      <c r="F75" s="823"/>
      <c r="G75" s="823"/>
      <c r="H75" s="823"/>
      <c r="I75" s="865"/>
      <c r="J75" s="865"/>
      <c r="K75" s="865"/>
      <c r="L75" s="865"/>
      <c r="M75" s="866"/>
      <c r="N75" s="301">
        <f>SUM(N69:N74)</f>
        <v>597.07845448446665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66681.199497938127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13336.239899587626</v>
      </c>
      <c r="M82" s="858"/>
      <c r="N82" s="51"/>
    </row>
    <row r="83" spans="1:14">
      <c r="B83" s="89" t="s">
        <v>973</v>
      </c>
      <c r="C83" s="90"/>
      <c r="D83" s="90"/>
      <c r="E83" s="90"/>
      <c r="F83" s="90"/>
      <c r="G83" s="90"/>
      <c r="H83" s="90"/>
      <c r="I83" s="87"/>
      <c r="J83" s="88"/>
      <c r="K83" s="304">
        <v>0.05</v>
      </c>
      <c r="L83" s="857">
        <f>N77*K83</f>
        <v>3334.0599748969066</v>
      </c>
      <c r="M83" s="858"/>
      <c r="N83" s="51"/>
    </row>
    <row r="84" spans="1:14" ht="15.75" thickBot="1">
      <c r="B84" s="91" t="s">
        <v>974</v>
      </c>
      <c r="C84" s="92"/>
      <c r="D84" s="92"/>
      <c r="E84" s="92"/>
      <c r="F84" s="92"/>
      <c r="G84" s="92"/>
      <c r="H84" s="92"/>
      <c r="I84" s="93"/>
      <c r="J84" s="94"/>
      <c r="K84" s="305">
        <v>0.05</v>
      </c>
      <c r="L84" s="859">
        <f>N77*K84</f>
        <v>3334.0599748969066</v>
      </c>
      <c r="M84" s="860"/>
      <c r="N84" s="51"/>
    </row>
    <row r="85" spans="1:14" ht="15.75" thickBot="1">
      <c r="B85" s="822" t="s">
        <v>953</v>
      </c>
      <c r="C85" s="823"/>
      <c r="D85" s="823"/>
      <c r="E85" s="823"/>
      <c r="F85" s="823"/>
      <c r="G85" s="823"/>
      <c r="H85" s="823"/>
      <c r="I85" s="823"/>
      <c r="J85" s="823"/>
      <c r="K85" s="823"/>
      <c r="L85" s="823"/>
      <c r="M85" s="824"/>
      <c r="N85" s="52">
        <f>L82+L83+L84</f>
        <v>20004.359849381439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86685.559347319562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29.25"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7101.2152100833309</v>
      </c>
      <c r="N48" s="272">
        <f>K48*M48</f>
        <v>7101.2152100833309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7101.2152100833309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7101.2152100833309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1420.2430420166663</v>
      </c>
      <c r="M83" s="858"/>
      <c r="N83" s="51"/>
    </row>
    <row r="84" spans="1:14">
      <c r="B84" s="89" t="s">
        <v>973</v>
      </c>
      <c r="C84" s="90"/>
      <c r="D84" s="90"/>
      <c r="E84" s="90"/>
      <c r="F84" s="90"/>
      <c r="G84" s="90"/>
      <c r="H84" s="90"/>
      <c r="I84" s="87"/>
      <c r="J84" s="88"/>
      <c r="K84" s="304">
        <v>0.05</v>
      </c>
      <c r="L84" s="857">
        <f>N78*K84</f>
        <v>355.06076050416658</v>
      </c>
      <c r="M84" s="858"/>
      <c r="N84" s="51"/>
    </row>
    <row r="85" spans="1:14" ht="15.75" thickBot="1">
      <c r="B85" s="91" t="s">
        <v>974</v>
      </c>
      <c r="C85" s="92"/>
      <c r="D85" s="92"/>
      <c r="E85" s="92"/>
      <c r="F85" s="92"/>
      <c r="G85" s="92"/>
      <c r="H85" s="92"/>
      <c r="I85" s="93"/>
      <c r="J85" s="94"/>
      <c r="K85" s="305">
        <v>0.05</v>
      </c>
      <c r="L85" s="859">
        <f>N78*K85</f>
        <v>355.06076050416658</v>
      </c>
      <c r="M85" s="860"/>
      <c r="N85" s="51"/>
    </row>
    <row r="86" spans="1:14" ht="15.75" thickBot="1">
      <c r="B86" s="822" t="s">
        <v>953</v>
      </c>
      <c r="C86" s="823"/>
      <c r="D86" s="823"/>
      <c r="E86" s="823"/>
      <c r="F86" s="823"/>
      <c r="G86" s="823"/>
      <c r="H86" s="823"/>
      <c r="I86" s="823"/>
      <c r="J86" s="823"/>
      <c r="K86" s="823"/>
      <c r="L86" s="823"/>
      <c r="M86" s="824"/>
      <c r="N86" s="52">
        <f>L83+L84+L85</f>
        <v>2130.3645630249994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9231.5797731083294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4505.174599619967</v>
      </c>
      <c r="N48" s="272">
        <f>K48*M48</f>
        <v>4505.174599619967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4505.174599619967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4505.174599619967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901.03491992399347</v>
      </c>
      <c r="M83" s="858"/>
      <c r="N83" s="51"/>
    </row>
    <row r="84" spans="1:14">
      <c r="B84" s="89" t="s">
        <v>973</v>
      </c>
      <c r="C84" s="90"/>
      <c r="D84" s="90"/>
      <c r="E84" s="90"/>
      <c r="F84" s="90"/>
      <c r="G84" s="90"/>
      <c r="H84" s="90"/>
      <c r="I84" s="87"/>
      <c r="J84" s="88"/>
      <c r="K84" s="304">
        <v>0.05</v>
      </c>
      <c r="L84" s="857">
        <f>N78*K84</f>
        <v>225.25872998099837</v>
      </c>
      <c r="M84" s="858"/>
      <c r="N84" s="51"/>
    </row>
    <row r="85" spans="1:14" ht="15.75" thickBot="1">
      <c r="B85" s="91" t="s">
        <v>974</v>
      </c>
      <c r="C85" s="92"/>
      <c r="D85" s="92"/>
      <c r="E85" s="92"/>
      <c r="F85" s="92"/>
      <c r="G85" s="92"/>
      <c r="H85" s="92"/>
      <c r="I85" s="93"/>
      <c r="J85" s="94"/>
      <c r="K85" s="305">
        <v>0.05</v>
      </c>
      <c r="L85" s="859">
        <f>N78*K85</f>
        <v>225.25872998099837</v>
      </c>
      <c r="M85" s="860"/>
      <c r="N85" s="51"/>
    </row>
    <row r="86" spans="1:14" ht="15.75" thickBot="1">
      <c r="B86" s="822" t="s">
        <v>953</v>
      </c>
      <c r="C86" s="823"/>
      <c r="D86" s="823"/>
      <c r="E86" s="823"/>
      <c r="F86" s="823"/>
      <c r="G86" s="823"/>
      <c r="H86" s="823"/>
      <c r="I86" s="823"/>
      <c r="J86" s="823"/>
      <c r="K86" s="823"/>
      <c r="L86" s="823"/>
      <c r="M86" s="824"/>
      <c r="N86" s="52">
        <f>L83+L84+L85</f>
        <v>1351.5523798859901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5856.7269795059574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ht="18.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74.20287575844651</v>
      </c>
      <c r="N48" s="272">
        <f>K48*M48</f>
        <v>74.20287575844651</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4505.174599619967</v>
      </c>
      <c r="N49" s="272">
        <f>K49*M49</f>
        <v>1621.8628558631881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1696.0657316216345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61" t="s">
        <v>963</v>
      </c>
      <c r="C68" s="862"/>
      <c r="D68" s="862"/>
      <c r="E68" s="862"/>
      <c r="F68" s="862"/>
      <c r="G68" s="862"/>
      <c r="H68" s="862"/>
      <c r="I68" s="73" t="s">
        <v>964</v>
      </c>
      <c r="J68" s="75" t="s">
        <v>1410</v>
      </c>
      <c r="K68" s="74" t="s">
        <v>966</v>
      </c>
      <c r="L68" s="863" t="s">
        <v>950</v>
      </c>
      <c r="M68" s="864"/>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98"/>
      <c r="C74" s="899"/>
      <c r="D74" s="899"/>
      <c r="E74" s="899"/>
      <c r="F74" s="899"/>
      <c r="G74" s="899"/>
      <c r="H74" s="899"/>
      <c r="I74" s="126"/>
      <c r="J74" s="126"/>
      <c r="K74" s="126"/>
      <c r="L74" s="912"/>
      <c r="M74" s="912"/>
      <c r="N74" s="45"/>
    </row>
    <row r="75" spans="2:15" ht="15.75" thickBot="1">
      <c r="B75" s="822" t="s">
        <v>953</v>
      </c>
      <c r="C75" s="823"/>
      <c r="D75" s="823"/>
      <c r="E75" s="823"/>
      <c r="F75" s="823"/>
      <c r="G75" s="823"/>
      <c r="H75" s="823"/>
      <c r="I75" s="865"/>
      <c r="J75" s="865"/>
      <c r="K75" s="865"/>
      <c r="L75" s="865"/>
      <c r="M75" s="866"/>
      <c r="N75" s="301"/>
    </row>
    <row r="76" spans="2:15" ht="15.75" thickBot="1">
      <c r="B76" s="33"/>
      <c r="C76" s="34"/>
      <c r="D76" s="34"/>
      <c r="E76" s="34"/>
      <c r="F76" s="34"/>
      <c r="G76" s="34"/>
      <c r="H76" s="34"/>
      <c r="I76" s="34"/>
      <c r="J76" s="34"/>
      <c r="K76" s="34"/>
      <c r="L76" s="34"/>
      <c r="M76" s="34"/>
      <c r="N76" s="35"/>
    </row>
    <row r="77" spans="2:15" ht="15.75" thickBot="1">
      <c r="B77" s="822" t="s">
        <v>967</v>
      </c>
      <c r="C77" s="823"/>
      <c r="D77" s="823"/>
      <c r="E77" s="823"/>
      <c r="F77" s="823"/>
      <c r="G77" s="823"/>
      <c r="H77" s="823"/>
      <c r="I77" s="823"/>
      <c r="J77" s="823"/>
      <c r="K77" s="823"/>
      <c r="L77" s="823"/>
      <c r="M77" s="824"/>
      <c r="N77" s="99">
        <f>N43+N53+N64+N75</f>
        <v>1696.0657316216345</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339.21314632432694</v>
      </c>
      <c r="M82" s="858"/>
      <c r="N82" s="51"/>
    </row>
    <row r="83" spans="1:14">
      <c r="B83" s="89" t="s">
        <v>973</v>
      </c>
      <c r="C83" s="90"/>
      <c r="D83" s="90"/>
      <c r="E83" s="90"/>
      <c r="F83" s="90"/>
      <c r="G83" s="90"/>
      <c r="H83" s="90"/>
      <c r="I83" s="87"/>
      <c r="J83" s="88"/>
      <c r="K83" s="304">
        <v>0.05</v>
      </c>
      <c r="L83" s="857">
        <f>N77*K83</f>
        <v>84.803286581081736</v>
      </c>
      <c r="M83" s="858"/>
      <c r="N83" s="51"/>
    </row>
    <row r="84" spans="1:14" ht="15.75" thickBot="1">
      <c r="B84" s="91" t="s">
        <v>974</v>
      </c>
      <c r="C84" s="92"/>
      <c r="D84" s="92"/>
      <c r="E84" s="92"/>
      <c r="F84" s="92"/>
      <c r="G84" s="92"/>
      <c r="H84" s="92"/>
      <c r="I84" s="93"/>
      <c r="J84" s="94"/>
      <c r="K84" s="305">
        <v>0.05</v>
      </c>
      <c r="L84" s="859">
        <f>N77*K84</f>
        <v>84.803286581081736</v>
      </c>
      <c r="M84" s="860"/>
      <c r="N84" s="51"/>
    </row>
    <row r="85" spans="1:14" ht="15.75" thickBot="1">
      <c r="B85" s="822" t="s">
        <v>953</v>
      </c>
      <c r="C85" s="823"/>
      <c r="D85" s="823"/>
      <c r="E85" s="823"/>
      <c r="F85" s="823"/>
      <c r="G85" s="823"/>
      <c r="H85" s="823"/>
      <c r="I85" s="823"/>
      <c r="J85" s="823"/>
      <c r="K85" s="823"/>
      <c r="L85" s="823"/>
      <c r="M85" s="824"/>
      <c r="N85" s="52">
        <f>L82+L83+L84</f>
        <v>508.81971948649044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2204.8854511081249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191363.54122084822</v>
      </c>
      <c r="L37" s="270"/>
      <c r="M37" s="271">
        <v>45</v>
      </c>
      <c r="N37" s="272">
        <f>K37/M37</f>
        <v>4252.5231382410711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9998.7098147460638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42401.643290540866</v>
      </c>
      <c r="N48" s="272">
        <f>K48*M48</f>
        <v>53002.054113176084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74.20287575844651</v>
      </c>
      <c r="N49" s="272">
        <f>K49*M49</f>
        <v>1855.0718939611627</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54857.126007137245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909">
        <f>VLOOKUP(A59,TRANSPORTE!A5:D123,4,FALSE)</f>
        <v>1524.1599608973943</v>
      </c>
      <c r="M59" s="910"/>
      <c r="N59" s="287">
        <f>K59*L59</f>
        <v>1905.1999511217427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1905.1999511217427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67358.11422748951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13471.622845497903</v>
      </c>
      <c r="M83" s="858"/>
      <c r="N83" s="51"/>
    </row>
    <row r="84" spans="1:14">
      <c r="B84" s="89" t="s">
        <v>973</v>
      </c>
      <c r="C84" s="90"/>
      <c r="D84" s="90"/>
      <c r="E84" s="90"/>
      <c r="F84" s="90"/>
      <c r="G84" s="90"/>
      <c r="H84" s="90"/>
      <c r="I84" s="87"/>
      <c r="J84" s="88"/>
      <c r="K84" s="304">
        <v>0.05</v>
      </c>
      <c r="L84" s="857">
        <f>N78*K84</f>
        <v>3367.9057113744757</v>
      </c>
      <c r="M84" s="858"/>
      <c r="N84" s="51"/>
    </row>
    <row r="85" spans="1:14" ht="15.75" thickBot="1">
      <c r="B85" s="91" t="s">
        <v>974</v>
      </c>
      <c r="C85" s="92"/>
      <c r="D85" s="92"/>
      <c r="E85" s="92"/>
      <c r="F85" s="92"/>
      <c r="G85" s="92"/>
      <c r="H85" s="92"/>
      <c r="I85" s="93"/>
      <c r="J85" s="94"/>
      <c r="K85" s="305">
        <v>0.05</v>
      </c>
      <c r="L85" s="859">
        <f>N78*K85</f>
        <v>3367.9057113744757</v>
      </c>
      <c r="M85" s="860"/>
      <c r="N85" s="51"/>
    </row>
    <row r="86" spans="1:14" ht="15.75" thickBot="1">
      <c r="B86" s="822" t="s">
        <v>953</v>
      </c>
      <c r="C86" s="823"/>
      <c r="D86" s="823"/>
      <c r="E86" s="823"/>
      <c r="F86" s="823"/>
      <c r="G86" s="823"/>
      <c r="H86" s="823"/>
      <c r="I86" s="823"/>
      <c r="J86" s="823"/>
      <c r="K86" s="823"/>
      <c r="L86" s="823"/>
      <c r="M86" s="824"/>
      <c r="N86" s="52">
        <f>L83+L84+L85</f>
        <v>20207.434268246852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87565.548495736366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191363.54122084822</v>
      </c>
      <c r="L37" s="270"/>
      <c r="M37" s="271">
        <v>45</v>
      </c>
      <c r="N37" s="272">
        <f>K37/M37</f>
        <v>4252.5231382410711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9998.7098147460638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72138.975771279438</v>
      </c>
      <c r="N48" s="272">
        <f>K48*M48</f>
        <v>93780.668502663277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95561.537520865997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977.85154962040906</v>
      </c>
      <c r="M59" s="910"/>
      <c r="N59" s="287">
        <f>K59*L59</f>
        <v>1271.2070145065318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1271.2070145065318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107428.53280460306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21485.706560920615</v>
      </c>
      <c r="M83" s="858"/>
      <c r="N83" s="51"/>
    </row>
    <row r="84" spans="1:14">
      <c r="B84" s="89" t="s">
        <v>973</v>
      </c>
      <c r="C84" s="90"/>
      <c r="D84" s="90"/>
      <c r="E84" s="90"/>
      <c r="F84" s="90"/>
      <c r="G84" s="90"/>
      <c r="H84" s="90"/>
      <c r="I84" s="87"/>
      <c r="J84" s="88"/>
      <c r="K84" s="304">
        <v>0.05</v>
      </c>
      <c r="L84" s="857">
        <f>N78*K84</f>
        <v>5371.4266402301537</v>
      </c>
      <c r="M84" s="858"/>
      <c r="N84" s="51"/>
    </row>
    <row r="85" spans="1:14" ht="15.75" thickBot="1">
      <c r="B85" s="91" t="s">
        <v>974</v>
      </c>
      <c r="C85" s="92"/>
      <c r="D85" s="92"/>
      <c r="E85" s="92"/>
      <c r="F85" s="92"/>
      <c r="G85" s="92"/>
      <c r="H85" s="92"/>
      <c r="I85" s="93"/>
      <c r="J85" s="94"/>
      <c r="K85" s="305">
        <v>0.05</v>
      </c>
      <c r="L85" s="859">
        <f>N78*K85</f>
        <v>5371.4266402301537</v>
      </c>
      <c r="M85" s="860"/>
      <c r="N85" s="51"/>
    </row>
    <row r="86" spans="1:14" ht="15.75" thickBot="1">
      <c r="B86" s="822" t="s">
        <v>953</v>
      </c>
      <c r="C86" s="823"/>
      <c r="D86" s="823"/>
      <c r="E86" s="823"/>
      <c r="F86" s="823"/>
      <c r="G86" s="823"/>
      <c r="H86" s="823"/>
      <c r="I86" s="823"/>
      <c r="J86" s="823"/>
      <c r="K86" s="823"/>
      <c r="L86" s="823"/>
      <c r="M86" s="824"/>
      <c r="N86" s="52">
        <f>L83+L84+L85</f>
        <v>32228.559841380924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139657.092645984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191363.54122084822</v>
      </c>
      <c r="L37" s="270"/>
      <c r="M37" s="271">
        <v>45</v>
      </c>
      <c r="N37" s="272">
        <f>K37/M37</f>
        <v>4252.5231382410711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9998.7098147460638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55341.564781731671</v>
      </c>
      <c r="N48" s="272">
        <f>K48*M48</f>
        <v>71944.034216251181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73724.903234453901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977.85154962040906</v>
      </c>
      <c r="M59" s="910"/>
      <c r="N59" s="287">
        <f>K59*L59</f>
        <v>1271.2070145065318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1271.2070145065318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85591.898518190967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17118.379703638195</v>
      </c>
      <c r="M83" s="858"/>
      <c r="N83" s="51"/>
    </row>
    <row r="84" spans="1:14">
      <c r="B84" s="89" t="s">
        <v>973</v>
      </c>
      <c r="C84" s="90"/>
      <c r="D84" s="90"/>
      <c r="E84" s="90"/>
      <c r="F84" s="90"/>
      <c r="G84" s="90"/>
      <c r="H84" s="90"/>
      <c r="I84" s="87"/>
      <c r="J84" s="88"/>
      <c r="K84" s="304">
        <v>0.05</v>
      </c>
      <c r="L84" s="857">
        <f>N78*K84</f>
        <v>4279.5949259095487</v>
      </c>
      <c r="M84" s="858"/>
      <c r="N84" s="51"/>
    </row>
    <row r="85" spans="1:14" ht="15.75" thickBot="1">
      <c r="B85" s="91" t="s">
        <v>974</v>
      </c>
      <c r="C85" s="92"/>
      <c r="D85" s="92"/>
      <c r="E85" s="92"/>
      <c r="F85" s="92"/>
      <c r="G85" s="92"/>
      <c r="H85" s="92"/>
      <c r="I85" s="93"/>
      <c r="J85" s="94"/>
      <c r="K85" s="305">
        <v>0.05</v>
      </c>
      <c r="L85" s="859">
        <f>N78*K85</f>
        <v>4279.5949259095487</v>
      </c>
      <c r="M85" s="860"/>
      <c r="N85" s="51"/>
    </row>
    <row r="86" spans="1:14" ht="15.75" thickBot="1">
      <c r="B86" s="822" t="s">
        <v>953</v>
      </c>
      <c r="C86" s="823"/>
      <c r="D86" s="823"/>
      <c r="E86" s="823"/>
      <c r="F86" s="823"/>
      <c r="G86" s="823"/>
      <c r="H86" s="823"/>
      <c r="I86" s="823"/>
      <c r="J86" s="823"/>
      <c r="K86" s="823"/>
      <c r="L86" s="823"/>
      <c r="M86" s="824"/>
      <c r="N86" s="52">
        <f>L83+L84+L85</f>
        <v>25677.569555457296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111269.46807364826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191363.54122084822</v>
      </c>
      <c r="L37" s="270"/>
      <c r="M37" s="271">
        <v>45</v>
      </c>
      <c r="N37" s="272">
        <f>K37/M37</f>
        <v>4252.5231382410711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9998.7098147460638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54536.993600293659</v>
      </c>
      <c r="N48" s="272">
        <f>K48*M48</f>
        <v>70898.091680381753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72678.960698584473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977.85154962040906</v>
      </c>
      <c r="M59" s="910"/>
      <c r="N59" s="287">
        <f>K59*L59</f>
        <v>1271.2070145065318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1271.2070145065318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84545.955982321539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16909.191196464308</v>
      </c>
      <c r="M83" s="858"/>
      <c r="N83" s="51"/>
    </row>
    <row r="84" spans="1:14">
      <c r="B84" s="89" t="s">
        <v>973</v>
      </c>
      <c r="C84" s="90"/>
      <c r="D84" s="90"/>
      <c r="E84" s="90"/>
      <c r="F84" s="90"/>
      <c r="G84" s="90"/>
      <c r="H84" s="90"/>
      <c r="I84" s="87"/>
      <c r="J84" s="88"/>
      <c r="K84" s="304">
        <v>0.05</v>
      </c>
      <c r="L84" s="857">
        <f>N78*K84</f>
        <v>4227.2977991160769</v>
      </c>
      <c r="M84" s="858"/>
      <c r="N84" s="51"/>
    </row>
    <row r="85" spans="1:14" ht="15.75" thickBot="1">
      <c r="B85" s="91" t="s">
        <v>974</v>
      </c>
      <c r="C85" s="92"/>
      <c r="D85" s="92"/>
      <c r="E85" s="92"/>
      <c r="F85" s="92"/>
      <c r="G85" s="92"/>
      <c r="H85" s="92"/>
      <c r="I85" s="93"/>
      <c r="J85" s="94"/>
      <c r="K85" s="305">
        <v>0.05</v>
      </c>
      <c r="L85" s="859">
        <f>N78*K85</f>
        <v>4227.2977991160769</v>
      </c>
      <c r="M85" s="860"/>
      <c r="N85" s="51"/>
    </row>
    <row r="86" spans="1:14" ht="15.75" thickBot="1">
      <c r="B86" s="822" t="s">
        <v>953</v>
      </c>
      <c r="C86" s="823"/>
      <c r="D86" s="823"/>
      <c r="E86" s="823"/>
      <c r="F86" s="823"/>
      <c r="G86" s="823"/>
      <c r="H86" s="823"/>
      <c r="I86" s="823"/>
      <c r="J86" s="823"/>
      <c r="K86" s="823"/>
      <c r="L86" s="823"/>
      <c r="M86" s="824"/>
      <c r="N86" s="52">
        <f>L83+L84+L85</f>
        <v>25363.786794696462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109909.74277701799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17685.540307064606</v>
      </c>
      <c r="L36" s="270"/>
      <c r="M36" s="271">
        <v>2.5</v>
      </c>
      <c r="N36" s="272">
        <f>K36/M36</f>
        <v>7074.2161228258428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403"/>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7882.2417318618627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72138.975771279438</v>
      </c>
      <c r="N48" s="272">
        <f>K48*M48</f>
        <v>93780.668502663277</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95561.537520865997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977.85154962040906</v>
      </c>
      <c r="M59" s="910"/>
      <c r="N59" s="287">
        <f>K59*L59</f>
        <v>1271.2070145065318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1271.2070145065318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120875.4984479548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24175.099689590963</v>
      </c>
      <c r="M83" s="858"/>
      <c r="N83" s="51"/>
    </row>
    <row r="84" spans="1:14">
      <c r="B84" s="89" t="s">
        <v>973</v>
      </c>
      <c r="C84" s="90"/>
      <c r="D84" s="90"/>
      <c r="E84" s="90"/>
      <c r="F84" s="90"/>
      <c r="G84" s="90"/>
      <c r="H84" s="90"/>
      <c r="I84" s="87"/>
      <c r="J84" s="88"/>
      <c r="K84" s="304">
        <v>0.05</v>
      </c>
      <c r="L84" s="857">
        <f>N78*K84</f>
        <v>6043.7749223977407</v>
      </c>
      <c r="M84" s="858"/>
      <c r="N84" s="51"/>
    </row>
    <row r="85" spans="1:14" ht="15.75" thickBot="1">
      <c r="B85" s="91" t="s">
        <v>974</v>
      </c>
      <c r="C85" s="92"/>
      <c r="D85" s="92"/>
      <c r="E85" s="92"/>
      <c r="F85" s="92"/>
      <c r="G85" s="92"/>
      <c r="H85" s="92"/>
      <c r="I85" s="93"/>
      <c r="J85" s="94"/>
      <c r="K85" s="305">
        <v>0.05</v>
      </c>
      <c r="L85" s="859">
        <f>N78*K85</f>
        <v>6043.7749223977407</v>
      </c>
      <c r="M85" s="860"/>
      <c r="N85" s="51"/>
    </row>
    <row r="86" spans="1:14" ht="15.75" thickBot="1">
      <c r="B86" s="822" t="s">
        <v>953</v>
      </c>
      <c r="C86" s="823"/>
      <c r="D86" s="823"/>
      <c r="E86" s="823"/>
      <c r="F86" s="823"/>
      <c r="G86" s="823"/>
      <c r="H86" s="823"/>
      <c r="I86" s="823"/>
      <c r="J86" s="823"/>
      <c r="K86" s="823"/>
      <c r="L86" s="823"/>
      <c r="M86" s="824"/>
      <c r="N86" s="52">
        <f>L83+L84+L85</f>
        <v>36262.649534386444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157138.14798234124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17685.540307064606</v>
      </c>
      <c r="L36" s="270"/>
      <c r="M36" s="271">
        <v>2.5</v>
      </c>
      <c r="N36" s="272">
        <f>K36/M36</f>
        <v>7074.2161228258428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7882.2417318618627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55341.564781731671</v>
      </c>
      <c r="N48" s="272">
        <f>K48*M48</f>
        <v>71944.034216251181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73724.903234453901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977.85154962040906</v>
      </c>
      <c r="M59" s="910"/>
      <c r="N59" s="287">
        <f>K59*L59</f>
        <v>1271.2070145065318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1271.2070145065318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99038.864161542704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19807.772832308543</v>
      </c>
      <c r="M83" s="858"/>
      <c r="N83" s="51"/>
    </row>
    <row r="84" spans="1:14">
      <c r="B84" s="89" t="s">
        <v>973</v>
      </c>
      <c r="C84" s="90"/>
      <c r="D84" s="90"/>
      <c r="E84" s="90"/>
      <c r="F84" s="90"/>
      <c r="G84" s="90"/>
      <c r="H84" s="90"/>
      <c r="I84" s="87"/>
      <c r="J84" s="88"/>
      <c r="K84" s="304">
        <v>0.05</v>
      </c>
      <c r="L84" s="857">
        <f>N78*K84</f>
        <v>4951.9432080771358</v>
      </c>
      <c r="M84" s="858"/>
      <c r="N84" s="51"/>
    </row>
    <row r="85" spans="1:14" ht="15.75" thickBot="1">
      <c r="B85" s="91" t="s">
        <v>974</v>
      </c>
      <c r="C85" s="92"/>
      <c r="D85" s="92"/>
      <c r="E85" s="92"/>
      <c r="F85" s="92"/>
      <c r="G85" s="92"/>
      <c r="H85" s="92"/>
      <c r="I85" s="93"/>
      <c r="J85" s="94"/>
      <c r="K85" s="305">
        <v>0.05</v>
      </c>
      <c r="L85" s="859">
        <f>N78*K85</f>
        <v>4951.9432080771358</v>
      </c>
      <c r="M85" s="860"/>
      <c r="N85" s="51"/>
    </row>
    <row r="86" spans="1:14" ht="15.75" thickBot="1">
      <c r="B86" s="822" t="s">
        <v>953</v>
      </c>
      <c r="C86" s="823"/>
      <c r="D86" s="823"/>
      <c r="E86" s="823"/>
      <c r="F86" s="823"/>
      <c r="G86" s="823"/>
      <c r="H86" s="823"/>
      <c r="I86" s="823"/>
      <c r="J86" s="823"/>
      <c r="K86" s="823"/>
      <c r="L86" s="823"/>
      <c r="M86" s="824"/>
      <c r="N86" s="52">
        <f>L83+L84+L85</f>
        <v>29711.659248462816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128750.52341000552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17685.540307064606</v>
      </c>
      <c r="L36" s="270"/>
      <c r="M36" s="271">
        <v>2.5</v>
      </c>
      <c r="N36" s="272">
        <f>K36/M36</f>
        <v>7074.2161228258428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7882.2417318618627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54536.993600293659</v>
      </c>
      <c r="N48" s="272">
        <f>K48*M48</f>
        <v>70898.091680381753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72678.960698584473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977.85154962040906</v>
      </c>
      <c r="M59" s="910"/>
      <c r="N59" s="287">
        <f>K59*L59</f>
        <v>1271.2070145065318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1271.2070145065318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97992.921625673276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19598.584325134656</v>
      </c>
      <c r="M83" s="858"/>
      <c r="N83" s="51"/>
    </row>
    <row r="84" spans="1:14">
      <c r="B84" s="89" t="s">
        <v>973</v>
      </c>
      <c r="C84" s="90"/>
      <c r="D84" s="90"/>
      <c r="E84" s="90"/>
      <c r="F84" s="90"/>
      <c r="G84" s="90"/>
      <c r="H84" s="90"/>
      <c r="I84" s="87"/>
      <c r="J84" s="88"/>
      <c r="K84" s="304">
        <v>0.05</v>
      </c>
      <c r="L84" s="857">
        <f>N78*K84</f>
        <v>4899.646081283664</v>
      </c>
      <c r="M84" s="858"/>
      <c r="N84" s="51"/>
    </row>
    <row r="85" spans="1:14" ht="15.75" thickBot="1">
      <c r="B85" s="91" t="s">
        <v>974</v>
      </c>
      <c r="C85" s="92"/>
      <c r="D85" s="92"/>
      <c r="E85" s="92"/>
      <c r="F85" s="92"/>
      <c r="G85" s="92"/>
      <c r="H85" s="92"/>
      <c r="I85" s="93"/>
      <c r="J85" s="94"/>
      <c r="K85" s="305">
        <v>0.05</v>
      </c>
      <c r="L85" s="859">
        <f>N78*K85</f>
        <v>4899.646081283664</v>
      </c>
      <c r="M85" s="860"/>
      <c r="N85" s="51"/>
    </row>
    <row r="86" spans="1:14" ht="15.75" thickBot="1">
      <c r="B86" s="822" t="s">
        <v>953</v>
      </c>
      <c r="C86" s="823"/>
      <c r="D86" s="823"/>
      <c r="E86" s="823"/>
      <c r="F86" s="823"/>
      <c r="G86" s="823"/>
      <c r="H86" s="823"/>
      <c r="I86" s="823"/>
      <c r="J86" s="823"/>
      <c r="K86" s="823"/>
      <c r="L86" s="823"/>
      <c r="M86" s="824"/>
      <c r="N86" s="52">
        <f>L83+L84+L85</f>
        <v>29397.876487701982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127390.79811337526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191363.54122084822</v>
      </c>
      <c r="L37" s="270"/>
      <c r="M37" s="271">
        <v>45</v>
      </c>
      <c r="N37" s="272">
        <f>K37/M37</f>
        <v>4252.5231382410711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9998.7098147460638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76114.12982976764</v>
      </c>
      <c r="N48" s="272">
        <f>K48*M48</f>
        <v>98948.368778697943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100729.23779690066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977.85154962040906</v>
      </c>
      <c r="M59" s="910"/>
      <c r="N59" s="287">
        <f>K59*L59</f>
        <v>1271.2070145065318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1271.2070145065318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112596.23308063773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22519.246616127548</v>
      </c>
      <c r="M83" s="858"/>
      <c r="N83" s="51"/>
    </row>
    <row r="84" spans="1:14">
      <c r="B84" s="89" t="s">
        <v>973</v>
      </c>
      <c r="C84" s="90"/>
      <c r="D84" s="90"/>
      <c r="E84" s="90"/>
      <c r="F84" s="90"/>
      <c r="G84" s="90"/>
      <c r="H84" s="90"/>
      <c r="I84" s="87"/>
      <c r="J84" s="88"/>
      <c r="K84" s="304">
        <v>0.05</v>
      </c>
      <c r="L84" s="857">
        <f>N78*K84</f>
        <v>5629.811654031887</v>
      </c>
      <c r="M84" s="858"/>
      <c r="N84" s="51"/>
    </row>
    <row r="85" spans="1:14" ht="15.75" thickBot="1">
      <c r="B85" s="91" t="s">
        <v>974</v>
      </c>
      <c r="C85" s="92"/>
      <c r="D85" s="92"/>
      <c r="E85" s="92"/>
      <c r="F85" s="92"/>
      <c r="G85" s="92"/>
      <c r="H85" s="92"/>
      <c r="I85" s="93"/>
      <c r="J85" s="94"/>
      <c r="K85" s="305">
        <v>0.05</v>
      </c>
      <c r="L85" s="859">
        <f>N78*K85</f>
        <v>5629.811654031887</v>
      </c>
      <c r="M85" s="860"/>
      <c r="N85" s="51"/>
    </row>
    <row r="86" spans="1:14" ht="15.75" thickBot="1">
      <c r="B86" s="822" t="s">
        <v>953</v>
      </c>
      <c r="C86" s="823"/>
      <c r="D86" s="823"/>
      <c r="E86" s="823"/>
      <c r="F86" s="823"/>
      <c r="G86" s="823"/>
      <c r="H86" s="823"/>
      <c r="I86" s="823"/>
      <c r="J86" s="823"/>
      <c r="K86" s="823"/>
      <c r="L86" s="823"/>
      <c r="M86" s="824"/>
      <c r="N86" s="52">
        <f>L83+L84+L85</f>
        <v>33778.86992419132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146375.10300482906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191363.54122084822</v>
      </c>
      <c r="L37" s="270"/>
      <c r="M37" s="271">
        <v>45</v>
      </c>
      <c r="N37" s="272">
        <f>K37/M37</f>
        <v>4252.5231382410711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9998.7098147460638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75043.488336681476</v>
      </c>
      <c r="N48" s="272">
        <f>K48*M48</f>
        <v>97556.534837685918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99337.403855888639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977.85154962040906</v>
      </c>
      <c r="M59" s="910"/>
      <c r="N59" s="287">
        <f>K59*L59</f>
        <v>1271.2070145065318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1271.2070145065318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111204.3991396257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22240.879827925142</v>
      </c>
      <c r="M83" s="858"/>
      <c r="N83" s="51"/>
    </row>
    <row r="84" spans="1:14">
      <c r="B84" s="89" t="s">
        <v>973</v>
      </c>
      <c r="C84" s="90"/>
      <c r="D84" s="90"/>
      <c r="E84" s="90"/>
      <c r="F84" s="90"/>
      <c r="G84" s="90"/>
      <c r="H84" s="90"/>
      <c r="I84" s="87"/>
      <c r="J84" s="88"/>
      <c r="K84" s="304">
        <v>0.05</v>
      </c>
      <c r="L84" s="857">
        <f>N78*K84</f>
        <v>5560.2199569812856</v>
      </c>
      <c r="M84" s="858"/>
      <c r="N84" s="51"/>
    </row>
    <row r="85" spans="1:14" ht="15.75" thickBot="1">
      <c r="B85" s="91" t="s">
        <v>974</v>
      </c>
      <c r="C85" s="92"/>
      <c r="D85" s="92"/>
      <c r="E85" s="92"/>
      <c r="F85" s="92"/>
      <c r="G85" s="92"/>
      <c r="H85" s="92"/>
      <c r="I85" s="93"/>
      <c r="J85" s="94"/>
      <c r="K85" s="305">
        <v>0.05</v>
      </c>
      <c r="L85" s="859">
        <f>N78*K85</f>
        <v>5560.2199569812856</v>
      </c>
      <c r="M85" s="860"/>
      <c r="N85" s="51"/>
    </row>
    <row r="86" spans="1:14" ht="15.75" thickBot="1">
      <c r="B86" s="822" t="s">
        <v>953</v>
      </c>
      <c r="C86" s="823"/>
      <c r="D86" s="823"/>
      <c r="E86" s="823"/>
      <c r="F86" s="823"/>
      <c r="G86" s="823"/>
      <c r="H86" s="823"/>
      <c r="I86" s="823"/>
      <c r="J86" s="823"/>
      <c r="K86" s="823"/>
      <c r="L86" s="823"/>
      <c r="M86" s="824"/>
      <c r="N86" s="52">
        <f>L83+L84+L85</f>
        <v>33361.319741887717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144565.71888151343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269</v>
      </c>
      <c r="B37" s="871" t="str">
        <f>VLOOKUP(A37,EQUIPOS!A7:D154,3,FALSE)</f>
        <v>Motoniveladora  potencia 215 HP, ancho de cuchilla 4,27 m, peso 18 ton.</v>
      </c>
      <c r="C37" s="872"/>
      <c r="D37" s="872"/>
      <c r="E37" s="872"/>
      <c r="F37" s="872"/>
      <c r="G37" s="872"/>
      <c r="H37" s="873"/>
      <c r="I37" s="267"/>
      <c r="J37" s="268"/>
      <c r="K37" s="269">
        <f>VLOOKUP(A37,EQUIPOS!A7:D164,4,FALSE)</f>
        <v>191363.54122084822</v>
      </c>
      <c r="L37" s="270"/>
      <c r="M37" s="271">
        <v>45</v>
      </c>
      <c r="N37" s="272">
        <f>K37/M37</f>
        <v>4252.5231382410711</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9998.7098147460638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74150.933745415605</v>
      </c>
      <c r="N48" s="272">
        <f>K48*M48</f>
        <v>96396.213869040294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98177.082887243014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977.85154962040906</v>
      </c>
      <c r="M59" s="910"/>
      <c r="N59" s="287">
        <f>K59*L59</f>
        <v>1271.2070145065318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1271.2070145065318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110044.07817098008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22008.815634196017</v>
      </c>
      <c r="M83" s="858"/>
      <c r="N83" s="51"/>
    </row>
    <row r="84" spans="1:14">
      <c r="B84" s="89" t="s">
        <v>973</v>
      </c>
      <c r="C84" s="90"/>
      <c r="D84" s="90"/>
      <c r="E84" s="90"/>
      <c r="F84" s="90"/>
      <c r="G84" s="90"/>
      <c r="H84" s="90"/>
      <c r="I84" s="87"/>
      <c r="J84" s="88"/>
      <c r="K84" s="304">
        <v>0.05</v>
      </c>
      <c r="L84" s="857">
        <f>N78*K84</f>
        <v>5502.2039085490042</v>
      </c>
      <c r="M84" s="858"/>
      <c r="N84" s="51"/>
    </row>
    <row r="85" spans="1:14" ht="15.75" thickBot="1">
      <c r="B85" s="91" t="s">
        <v>974</v>
      </c>
      <c r="C85" s="92"/>
      <c r="D85" s="92"/>
      <c r="E85" s="92"/>
      <c r="F85" s="92"/>
      <c r="G85" s="92"/>
      <c r="H85" s="92"/>
      <c r="I85" s="93"/>
      <c r="J85" s="94"/>
      <c r="K85" s="305">
        <v>0.05</v>
      </c>
      <c r="L85" s="859">
        <f>N78*K85</f>
        <v>5502.2039085490042</v>
      </c>
      <c r="M85" s="860"/>
      <c r="N85" s="51"/>
    </row>
    <row r="86" spans="1:14" ht="15.75" thickBot="1">
      <c r="B86" s="822" t="s">
        <v>953</v>
      </c>
      <c r="C86" s="823"/>
      <c r="D86" s="823"/>
      <c r="E86" s="823"/>
      <c r="F86" s="823"/>
      <c r="G86" s="823"/>
      <c r="H86" s="823"/>
      <c r="I86" s="823"/>
      <c r="J86" s="823"/>
      <c r="K86" s="823"/>
      <c r="L86" s="823"/>
      <c r="M86" s="824"/>
      <c r="N86" s="52">
        <f>L83+L84+L85</f>
        <v>33013.223451294027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143057.3016222741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17685.540307064606</v>
      </c>
      <c r="L36" s="270"/>
      <c r="M36" s="271">
        <v>2.5</v>
      </c>
      <c r="N36" s="272">
        <f>K36/M36</f>
        <v>7074.2161228258428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7882.2417318618627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76114.12982976764</v>
      </c>
      <c r="N48" s="272">
        <f>K48*M48</f>
        <v>98948.368778697943</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100729.23779690066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977.85154962040906</v>
      </c>
      <c r="M59" s="910"/>
      <c r="N59" s="287">
        <f>K59*L59</f>
        <v>1271.2070145065318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1271.2070145065318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126043.19872398947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25208.639744797896</v>
      </c>
      <c r="M83" s="858"/>
      <c r="N83" s="51"/>
    </row>
    <row r="84" spans="1:14">
      <c r="B84" s="89" t="s">
        <v>973</v>
      </c>
      <c r="C84" s="90"/>
      <c r="D84" s="90"/>
      <c r="E84" s="90"/>
      <c r="F84" s="90"/>
      <c r="G84" s="90"/>
      <c r="H84" s="90"/>
      <c r="I84" s="87"/>
      <c r="J84" s="88"/>
      <c r="K84" s="304">
        <v>0.05</v>
      </c>
      <c r="L84" s="857">
        <f>N78*K84</f>
        <v>6302.159936199474</v>
      </c>
      <c r="M84" s="858"/>
      <c r="N84" s="51"/>
    </row>
    <row r="85" spans="1:14" ht="15.75" thickBot="1">
      <c r="B85" s="91" t="s">
        <v>974</v>
      </c>
      <c r="C85" s="92"/>
      <c r="D85" s="92"/>
      <c r="E85" s="92"/>
      <c r="F85" s="92"/>
      <c r="G85" s="92"/>
      <c r="H85" s="92"/>
      <c r="I85" s="93"/>
      <c r="J85" s="94"/>
      <c r="K85" s="305">
        <v>0.05</v>
      </c>
      <c r="L85" s="859">
        <f>N78*K85</f>
        <v>6302.159936199474</v>
      </c>
      <c r="M85" s="860"/>
      <c r="N85" s="51"/>
    </row>
    <row r="86" spans="1:14" ht="15.75" thickBot="1">
      <c r="B86" s="822" t="s">
        <v>953</v>
      </c>
      <c r="C86" s="823"/>
      <c r="D86" s="823"/>
      <c r="E86" s="823"/>
      <c r="F86" s="823"/>
      <c r="G86" s="823"/>
      <c r="H86" s="823"/>
      <c r="I86" s="823"/>
      <c r="J86" s="823"/>
      <c r="K86" s="823"/>
      <c r="L86" s="823"/>
      <c r="M86" s="824"/>
      <c r="N86" s="52">
        <f>L83+L84+L85</f>
        <v>37812.959617196844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163856.1583411863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17685.540307064606</v>
      </c>
      <c r="L36" s="270"/>
      <c r="M36" s="271">
        <v>2.5</v>
      </c>
      <c r="N36" s="272">
        <f>K36/M36</f>
        <v>7074.2161228258428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7882.2417318618627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75043.488336681476</v>
      </c>
      <c r="N48" s="272">
        <f>K48*M48</f>
        <v>97556.534837685918</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99337.403855888639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977.85154962040906</v>
      </c>
      <c r="M59" s="910"/>
      <c r="N59" s="287">
        <f>K59*L59</f>
        <v>1271.2070145065318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1271.2070145065318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124651.36478297744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24930.272956595491</v>
      </c>
      <c r="M83" s="858"/>
      <c r="N83" s="51"/>
    </row>
    <row r="84" spans="1:14">
      <c r="B84" s="89" t="s">
        <v>973</v>
      </c>
      <c r="C84" s="90"/>
      <c r="D84" s="90"/>
      <c r="E84" s="90"/>
      <c r="F84" s="90"/>
      <c r="G84" s="90"/>
      <c r="H84" s="90"/>
      <c r="I84" s="87"/>
      <c r="J84" s="88"/>
      <c r="K84" s="304">
        <v>0.05</v>
      </c>
      <c r="L84" s="857">
        <f>N78*K84</f>
        <v>6232.5682391488726</v>
      </c>
      <c r="M84" s="858"/>
      <c r="N84" s="51"/>
    </row>
    <row r="85" spans="1:14" ht="15.75" thickBot="1">
      <c r="B85" s="91" t="s">
        <v>974</v>
      </c>
      <c r="C85" s="92"/>
      <c r="D85" s="92"/>
      <c r="E85" s="92"/>
      <c r="F85" s="92"/>
      <c r="G85" s="92"/>
      <c r="H85" s="92"/>
      <c r="I85" s="93"/>
      <c r="J85" s="94"/>
      <c r="K85" s="305">
        <v>0.05</v>
      </c>
      <c r="L85" s="859">
        <f>N78*K85</f>
        <v>6232.5682391488726</v>
      </c>
      <c r="M85" s="860"/>
      <c r="N85" s="51"/>
    </row>
    <row r="86" spans="1:14" ht="15.75" thickBot="1">
      <c r="B86" s="822" t="s">
        <v>953</v>
      </c>
      <c r="C86" s="823"/>
      <c r="D86" s="823"/>
      <c r="E86" s="823"/>
      <c r="F86" s="823"/>
      <c r="G86" s="823"/>
      <c r="H86" s="823"/>
      <c r="I86" s="823"/>
      <c r="J86" s="823"/>
      <c r="K86" s="823"/>
      <c r="L86" s="823"/>
      <c r="M86" s="824"/>
      <c r="N86" s="52">
        <f>L83+L84+L85</f>
        <v>37395.409434893234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162046.77421787067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17685.540307064606</v>
      </c>
      <c r="L36" s="270"/>
      <c r="M36" s="271">
        <v>2.5</v>
      </c>
      <c r="N36" s="272">
        <f>K36/M36</f>
        <v>7074.2161228258428</v>
      </c>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0.05</v>
      </c>
      <c r="N41" s="344">
        <f>N76*M41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7882.2417318618627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74150.933745415605</v>
      </c>
      <c r="N48" s="272">
        <f>K48*M48</f>
        <v>96396.213869040294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74.20287575844651</v>
      </c>
      <c r="N49" s="272">
        <f>K49*M49</f>
        <v>1780.8690182027162</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98177.082887243014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909">
        <f>VLOOKUP(A59,TRANSPORTE!A5:D123,4,FALSE)</f>
        <v>977.85154962040906</v>
      </c>
      <c r="M59" s="910"/>
      <c r="N59" s="287">
        <f>K59*L59</f>
        <v>1271.2070145065318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1271.2070145065318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16160.5121807204</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123491.04381433182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24698.208762866365</v>
      </c>
      <c r="M83" s="858"/>
      <c r="N83" s="51"/>
    </row>
    <row r="84" spans="1:14">
      <c r="B84" s="89" t="s">
        <v>973</v>
      </c>
      <c r="C84" s="90"/>
      <c r="D84" s="90"/>
      <c r="E84" s="90"/>
      <c r="F84" s="90"/>
      <c r="G84" s="90"/>
      <c r="H84" s="90"/>
      <c r="I84" s="87"/>
      <c r="J84" s="88"/>
      <c r="K84" s="304">
        <v>0.05</v>
      </c>
      <c r="L84" s="857">
        <f>N78*K84</f>
        <v>6174.5521907165912</v>
      </c>
      <c r="M84" s="858"/>
      <c r="N84" s="51"/>
    </row>
    <row r="85" spans="1:14" ht="15.75" thickBot="1">
      <c r="B85" s="91" t="s">
        <v>974</v>
      </c>
      <c r="C85" s="92"/>
      <c r="D85" s="92"/>
      <c r="E85" s="92"/>
      <c r="F85" s="92"/>
      <c r="G85" s="92"/>
      <c r="H85" s="92"/>
      <c r="I85" s="93"/>
      <c r="J85" s="94"/>
      <c r="K85" s="305">
        <v>0.05</v>
      </c>
      <c r="L85" s="859">
        <f>N78*K85</f>
        <v>6174.5521907165912</v>
      </c>
      <c r="M85" s="860"/>
      <c r="N85" s="51"/>
    </row>
    <row r="86" spans="1:14" ht="15.75" thickBot="1">
      <c r="B86" s="822" t="s">
        <v>953</v>
      </c>
      <c r="C86" s="823"/>
      <c r="D86" s="823"/>
      <c r="E86" s="823"/>
      <c r="F86" s="823"/>
      <c r="G86" s="823"/>
      <c r="H86" s="823"/>
      <c r="I86" s="823"/>
      <c r="J86" s="823"/>
      <c r="K86" s="823"/>
      <c r="L86" s="823"/>
      <c r="M86" s="824"/>
      <c r="N86" s="52">
        <f>L83+L84+L85</f>
        <v>37047.313144299544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160538.35695863137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30</v>
      </c>
      <c r="N36" s="272">
        <f>K36/M36</f>
        <v>4510.1761175990005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30</v>
      </c>
      <c r="N37" s="272">
        <f>K37/M37</f>
        <v>4996.9599414590903</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30</v>
      </c>
      <c r="N38" s="272">
        <f>K38/M38</f>
        <v>5637.7087926457034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15153.80102852106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76114.12982976764</v>
      </c>
      <c r="N48" s="272">
        <f>K48*M48</f>
        <v>95142.662287209547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95142.662287209547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1524.1599608973943</v>
      </c>
      <c r="M59" s="910"/>
      <c r="N59" s="287">
        <f>K59*L59</f>
        <v>1905.1999511217427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1905.1999511217427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113097.28094857905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22619.456189715813</v>
      </c>
      <c r="M83" s="858"/>
      <c r="N83" s="51"/>
    </row>
    <row r="84" spans="1:14">
      <c r="B84" s="89" t="s">
        <v>973</v>
      </c>
      <c r="C84" s="90"/>
      <c r="D84" s="90"/>
      <c r="E84" s="90"/>
      <c r="F84" s="90"/>
      <c r="G84" s="90"/>
      <c r="H84" s="90"/>
      <c r="I84" s="87"/>
      <c r="J84" s="88"/>
      <c r="K84" s="304">
        <v>0.05</v>
      </c>
      <c r="L84" s="857">
        <f>N78*K84</f>
        <v>5654.8640474289532</v>
      </c>
      <c r="M84" s="858"/>
      <c r="N84" s="51"/>
    </row>
    <row r="85" spans="1:14" ht="15.75" thickBot="1">
      <c r="B85" s="91" t="s">
        <v>974</v>
      </c>
      <c r="C85" s="92"/>
      <c r="D85" s="92"/>
      <c r="E85" s="92"/>
      <c r="F85" s="92"/>
      <c r="G85" s="92"/>
      <c r="H85" s="92"/>
      <c r="I85" s="93"/>
      <c r="J85" s="94"/>
      <c r="K85" s="305">
        <v>0.05</v>
      </c>
      <c r="L85" s="859">
        <f>N78*K85</f>
        <v>5654.8640474289532</v>
      </c>
      <c r="M85" s="860"/>
      <c r="N85" s="51"/>
    </row>
    <row r="86" spans="1:14" ht="15.75" thickBot="1">
      <c r="B86" s="822" t="s">
        <v>953</v>
      </c>
      <c r="C86" s="823"/>
      <c r="D86" s="823"/>
      <c r="E86" s="823"/>
      <c r="F86" s="823"/>
      <c r="G86" s="823"/>
      <c r="H86" s="823"/>
      <c r="I86" s="823"/>
      <c r="J86" s="823"/>
      <c r="K86" s="823"/>
      <c r="L86" s="823"/>
      <c r="M86" s="824"/>
      <c r="N86" s="52">
        <f>L83+L84+L85</f>
        <v>33929.184284573719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147026.46523315276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30</v>
      </c>
      <c r="N36" s="272">
        <f>K36/M36</f>
        <v>4510.1761175990005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30</v>
      </c>
      <c r="N37" s="272">
        <f>K37/M37</f>
        <v>4996.9599414590903</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30</v>
      </c>
      <c r="N38" s="272">
        <f>K38/M38</f>
        <v>5637.7087926457034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15153.80102852106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74150.933745415605</v>
      </c>
      <c r="N48" s="272">
        <f>K48*M48</f>
        <v>92688.667181769502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92688.667181769502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1524.1599608973943</v>
      </c>
      <c r="M59" s="910"/>
      <c r="N59" s="287">
        <f>K59*L59</f>
        <v>1905.1999511217427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1905.1999511217427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110643.28584313901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22128.657168627804</v>
      </c>
      <c r="M83" s="858"/>
      <c r="N83" s="51"/>
    </row>
    <row r="84" spans="1:14">
      <c r="B84" s="89" t="s">
        <v>973</v>
      </c>
      <c r="C84" s="90"/>
      <c r="D84" s="90"/>
      <c r="E84" s="90"/>
      <c r="F84" s="90"/>
      <c r="G84" s="90"/>
      <c r="H84" s="90"/>
      <c r="I84" s="87"/>
      <c r="J84" s="88"/>
      <c r="K84" s="304">
        <v>0.05</v>
      </c>
      <c r="L84" s="857">
        <f>N78*K84</f>
        <v>5532.164292156951</v>
      </c>
      <c r="M84" s="858"/>
      <c r="N84" s="51"/>
    </row>
    <row r="85" spans="1:14" ht="15.75" thickBot="1">
      <c r="B85" s="91" t="s">
        <v>974</v>
      </c>
      <c r="C85" s="92"/>
      <c r="D85" s="92"/>
      <c r="E85" s="92"/>
      <c r="F85" s="92"/>
      <c r="G85" s="92"/>
      <c r="H85" s="92"/>
      <c r="I85" s="93"/>
      <c r="J85" s="94"/>
      <c r="K85" s="305">
        <v>0.05</v>
      </c>
      <c r="L85" s="859">
        <f>N78*K85</f>
        <v>5532.164292156951</v>
      </c>
      <c r="M85" s="860"/>
      <c r="N85" s="51"/>
    </row>
    <row r="86" spans="1:14" ht="15.75" thickBot="1">
      <c r="B86" s="822" t="s">
        <v>953</v>
      </c>
      <c r="C86" s="823"/>
      <c r="D86" s="823"/>
      <c r="E86" s="823"/>
      <c r="F86" s="823"/>
      <c r="G86" s="823"/>
      <c r="H86" s="823"/>
      <c r="I86" s="823"/>
      <c r="J86" s="823"/>
      <c r="K86" s="823"/>
      <c r="L86" s="823"/>
      <c r="M86" s="824"/>
      <c r="N86" s="52">
        <f>L83+L84+L85</f>
        <v>33192.985752941706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143836.27159608071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30</v>
      </c>
      <c r="N36" s="272">
        <f>K36/M36</f>
        <v>4510.1761175990005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30</v>
      </c>
      <c r="N37" s="272">
        <f>K37/M37</f>
        <v>4996.9599414590903</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30</v>
      </c>
      <c r="N38" s="272">
        <f>K38/M38</f>
        <v>5637.7087926457034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8.9561768172669982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15153.80102852106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74150.933745415605</v>
      </c>
      <c r="N48" s="272">
        <f>K48*M48</f>
        <v>92688.667181769502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92688.667181769502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909">
        <f>VLOOKUP(A59,TRANSPORTE!A5:D123,4,FALSE)</f>
        <v>1524.1599608973943</v>
      </c>
      <c r="M59" s="910"/>
      <c r="N59" s="287">
        <f>K59*L59</f>
        <v>1905.1999511217427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1905.1999511217427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895.61768172669986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110643.28584313901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22128.657168627804</v>
      </c>
      <c r="M83" s="858"/>
      <c r="N83" s="51"/>
    </row>
    <row r="84" spans="1:14">
      <c r="B84" s="89" t="s">
        <v>973</v>
      </c>
      <c r="C84" s="90"/>
      <c r="D84" s="90"/>
      <c r="E84" s="90"/>
      <c r="F84" s="90"/>
      <c r="G84" s="90"/>
      <c r="H84" s="90"/>
      <c r="I84" s="87"/>
      <c r="J84" s="88"/>
      <c r="K84" s="304">
        <v>0.05</v>
      </c>
      <c r="L84" s="857">
        <f>N78*K84</f>
        <v>5532.164292156951</v>
      </c>
      <c r="M84" s="858"/>
      <c r="N84" s="51"/>
    </row>
    <row r="85" spans="1:14" ht="15.75" thickBot="1">
      <c r="B85" s="91" t="s">
        <v>974</v>
      </c>
      <c r="C85" s="92"/>
      <c r="D85" s="92"/>
      <c r="E85" s="92"/>
      <c r="F85" s="92"/>
      <c r="G85" s="92"/>
      <c r="H85" s="92"/>
      <c r="I85" s="93"/>
      <c r="J85" s="94"/>
      <c r="K85" s="305">
        <v>0.05</v>
      </c>
      <c r="L85" s="859">
        <f>N78*K85</f>
        <v>5532.164292156951</v>
      </c>
      <c r="M85" s="860"/>
      <c r="N85" s="51"/>
    </row>
    <row r="86" spans="1:14" ht="15.75" thickBot="1">
      <c r="B86" s="822" t="s">
        <v>953</v>
      </c>
      <c r="C86" s="823"/>
      <c r="D86" s="823"/>
      <c r="E86" s="823"/>
      <c r="F86" s="823"/>
      <c r="G86" s="823"/>
      <c r="H86" s="823"/>
      <c r="I86" s="823"/>
      <c r="J86" s="823"/>
      <c r="K86" s="823"/>
      <c r="L86" s="823"/>
      <c r="M86" s="824"/>
      <c r="N86" s="52">
        <f>L83+L84+L85</f>
        <v>33192.985752941706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143836.27159608071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45</v>
      </c>
      <c r="N37" s="272">
        <f>K37/M37</f>
        <v>3331.3066276393934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9077.4933041443874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76114.12982976764</v>
      </c>
      <c r="N48" s="272">
        <f>K48*M48</f>
        <v>98948.368778697943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525.84520171615566</v>
      </c>
      <c r="N49" s="272">
        <f>K49*M49</f>
        <v>47326.068154454006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146274.43693315194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1524.1599608973943</v>
      </c>
      <c r="M59" s="910"/>
      <c r="N59" s="287">
        <f>K59*L59</f>
        <v>1981.4079491666125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157930.4166409474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31586.083328189481</v>
      </c>
      <c r="M83" s="858"/>
      <c r="N83" s="51"/>
    </row>
    <row r="84" spans="1:14">
      <c r="B84" s="89" t="s">
        <v>973</v>
      </c>
      <c r="C84" s="90"/>
      <c r="D84" s="90"/>
      <c r="E84" s="90"/>
      <c r="F84" s="90"/>
      <c r="G84" s="90"/>
      <c r="H84" s="90"/>
      <c r="I84" s="87"/>
      <c r="J84" s="88"/>
      <c r="K84" s="304">
        <v>0.05</v>
      </c>
      <c r="L84" s="857">
        <f>N78*K84</f>
        <v>7896.5208320473703</v>
      </c>
      <c r="M84" s="858"/>
      <c r="N84" s="51"/>
    </row>
    <row r="85" spans="1:14" ht="15.75" thickBot="1">
      <c r="B85" s="91" t="s">
        <v>974</v>
      </c>
      <c r="C85" s="92"/>
      <c r="D85" s="92"/>
      <c r="E85" s="92"/>
      <c r="F85" s="92"/>
      <c r="G85" s="92"/>
      <c r="H85" s="92"/>
      <c r="I85" s="93"/>
      <c r="J85" s="94"/>
      <c r="K85" s="305">
        <v>0.05</v>
      </c>
      <c r="L85" s="859">
        <f>N78*K85</f>
        <v>7896.5208320473703</v>
      </c>
      <c r="M85" s="860"/>
      <c r="N85" s="51"/>
    </row>
    <row r="86" spans="1:14" ht="15.75" thickBot="1">
      <c r="B86" s="822" t="s">
        <v>953</v>
      </c>
      <c r="C86" s="823"/>
      <c r="D86" s="823"/>
      <c r="E86" s="823"/>
      <c r="F86" s="823"/>
      <c r="G86" s="823"/>
      <c r="H86" s="823"/>
      <c r="I86" s="823"/>
      <c r="J86" s="823"/>
      <c r="K86" s="823"/>
      <c r="L86" s="823"/>
      <c r="M86" s="824"/>
      <c r="N86" s="52">
        <f>L83+L84+L85</f>
        <v>47379.124992284218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205309.54163323162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45</v>
      </c>
      <c r="N37" s="272">
        <f>K37/M37</f>
        <v>3331.3066276393934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9077.4933041443874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75043.488336681476</v>
      </c>
      <c r="N48" s="272">
        <f>K48*M48</f>
        <v>97556.534837685918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525.84520171615566</v>
      </c>
      <c r="N49" s="272">
        <f>K49*M49</f>
        <v>47326.068154454006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144882.60299213993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1524.1599608973943</v>
      </c>
      <c r="M59" s="910"/>
      <c r="N59" s="287">
        <f>K59*L59</f>
        <v>1981.4079491666125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156538.58269993539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31307.716539987079</v>
      </c>
      <c r="M83" s="858"/>
      <c r="N83" s="51"/>
    </row>
    <row r="84" spans="1:14">
      <c r="B84" s="89" t="s">
        <v>973</v>
      </c>
      <c r="C84" s="90"/>
      <c r="D84" s="90"/>
      <c r="E84" s="90"/>
      <c r="F84" s="90"/>
      <c r="G84" s="90"/>
      <c r="H84" s="90"/>
      <c r="I84" s="87"/>
      <c r="J84" s="88"/>
      <c r="K84" s="304">
        <v>0.05</v>
      </c>
      <c r="L84" s="857">
        <f>N78*K84</f>
        <v>7826.9291349967698</v>
      </c>
      <c r="M84" s="858"/>
      <c r="N84" s="51"/>
    </row>
    <row r="85" spans="1:14" ht="15.75" thickBot="1">
      <c r="B85" s="91" t="s">
        <v>974</v>
      </c>
      <c r="C85" s="92"/>
      <c r="D85" s="92"/>
      <c r="E85" s="92"/>
      <c r="F85" s="92"/>
      <c r="G85" s="92"/>
      <c r="H85" s="92"/>
      <c r="I85" s="93"/>
      <c r="J85" s="94"/>
      <c r="K85" s="305">
        <v>0.05</v>
      </c>
      <c r="L85" s="859">
        <f>N78*K85</f>
        <v>7826.9291349967698</v>
      </c>
      <c r="M85" s="860"/>
      <c r="N85" s="51"/>
    </row>
    <row r="86" spans="1:14" ht="15.75" thickBot="1">
      <c r="B86" s="822" t="s">
        <v>953</v>
      </c>
      <c r="C86" s="823"/>
      <c r="D86" s="823"/>
      <c r="E86" s="823"/>
      <c r="F86" s="823"/>
      <c r="G86" s="823"/>
      <c r="H86" s="823"/>
      <c r="I86" s="823"/>
      <c r="J86" s="823"/>
      <c r="K86" s="823"/>
      <c r="L86" s="823"/>
      <c r="M86" s="824"/>
      <c r="N86" s="52">
        <f>L83+L84+L85</f>
        <v>46961.574809980615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203500.157509916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45</v>
      </c>
      <c r="N37" s="272">
        <f>K37/M37</f>
        <v>3331.3066276393934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9077.4933041443874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76114.12982976764</v>
      </c>
      <c r="N48" s="272">
        <f>K48*M48</f>
        <v>98948.368778697943</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525.84520171615566</v>
      </c>
      <c r="N49" s="272">
        <f>K49*M49</f>
        <v>47326.068154454006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146274.43693315194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1524.1599608973943</v>
      </c>
      <c r="M59" s="910"/>
      <c r="N59" s="287">
        <f>K59*L59</f>
        <v>1981.4079491666125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157930.4166409474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31586.083328189481</v>
      </c>
      <c r="M83" s="858"/>
      <c r="N83" s="51"/>
    </row>
    <row r="84" spans="1:14">
      <c r="B84" s="89" t="s">
        <v>973</v>
      </c>
      <c r="C84" s="90"/>
      <c r="D84" s="90"/>
      <c r="E84" s="90"/>
      <c r="F84" s="90"/>
      <c r="G84" s="90"/>
      <c r="H84" s="90"/>
      <c r="I84" s="87"/>
      <c r="J84" s="88"/>
      <c r="K84" s="304">
        <v>0.05</v>
      </c>
      <c r="L84" s="857">
        <f>N78*K84</f>
        <v>7896.5208320473703</v>
      </c>
      <c r="M84" s="858"/>
      <c r="N84" s="51"/>
    </row>
    <row r="85" spans="1:14" ht="15.75" thickBot="1">
      <c r="B85" s="91" t="s">
        <v>974</v>
      </c>
      <c r="C85" s="92"/>
      <c r="D85" s="92"/>
      <c r="E85" s="92"/>
      <c r="F85" s="92"/>
      <c r="G85" s="92"/>
      <c r="H85" s="92"/>
      <c r="I85" s="93"/>
      <c r="J85" s="94"/>
      <c r="K85" s="305">
        <v>0.05</v>
      </c>
      <c r="L85" s="859">
        <f>N78*K85</f>
        <v>7896.5208320473703</v>
      </c>
      <c r="M85" s="860"/>
      <c r="N85" s="51"/>
    </row>
    <row r="86" spans="1:14" ht="15.75" thickBot="1">
      <c r="B86" s="822" t="s">
        <v>953</v>
      </c>
      <c r="C86" s="823"/>
      <c r="D86" s="823"/>
      <c r="E86" s="823"/>
      <c r="F86" s="823"/>
      <c r="G86" s="823"/>
      <c r="H86" s="823"/>
      <c r="I86" s="823"/>
      <c r="J86" s="823"/>
      <c r="K86" s="823"/>
      <c r="L86" s="823"/>
      <c r="M86" s="824"/>
      <c r="N86" s="52">
        <f>L83+L84+L85</f>
        <v>47379.124992284218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205309.54163323162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45</v>
      </c>
      <c r="N37" s="272">
        <f>K37/M37</f>
        <v>3331.3066276393934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9077.4933041443874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75043.488336681476</v>
      </c>
      <c r="N48" s="272">
        <f>K48*M48</f>
        <v>97556.534837685918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525.84520171615566</v>
      </c>
      <c r="N49" s="272">
        <f>K49*M49</f>
        <v>47326.068154454006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144882.60299213993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1524.1599608973943</v>
      </c>
      <c r="M59" s="910"/>
      <c r="N59" s="287">
        <f>K59*L59</f>
        <v>1981.4079491666125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156538.58269993539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31307.716539987079</v>
      </c>
      <c r="M83" s="858"/>
      <c r="N83" s="51"/>
    </row>
    <row r="84" spans="1:14">
      <c r="B84" s="89" t="s">
        <v>973</v>
      </c>
      <c r="C84" s="90"/>
      <c r="D84" s="90"/>
      <c r="E84" s="90"/>
      <c r="F84" s="90"/>
      <c r="G84" s="90"/>
      <c r="H84" s="90"/>
      <c r="I84" s="87"/>
      <c r="J84" s="88"/>
      <c r="K84" s="304">
        <v>0.05</v>
      </c>
      <c r="L84" s="857">
        <f>N78*K84</f>
        <v>7826.9291349967698</v>
      </c>
      <c r="M84" s="858"/>
      <c r="N84" s="51"/>
    </row>
    <row r="85" spans="1:14" ht="15.75" thickBot="1">
      <c r="B85" s="91" t="s">
        <v>974</v>
      </c>
      <c r="C85" s="92"/>
      <c r="D85" s="92"/>
      <c r="E85" s="92"/>
      <c r="F85" s="92"/>
      <c r="G85" s="92"/>
      <c r="H85" s="92"/>
      <c r="I85" s="93"/>
      <c r="J85" s="94"/>
      <c r="K85" s="305">
        <v>0.05</v>
      </c>
      <c r="L85" s="859">
        <f>N78*K85</f>
        <v>7826.9291349967698</v>
      </c>
      <c r="M85" s="860"/>
      <c r="N85" s="51"/>
    </row>
    <row r="86" spans="1:14" ht="15.75" thickBot="1">
      <c r="B86" s="822" t="s">
        <v>953</v>
      </c>
      <c r="C86" s="823"/>
      <c r="D86" s="823"/>
      <c r="E86" s="823"/>
      <c r="F86" s="823"/>
      <c r="G86" s="823"/>
      <c r="H86" s="823"/>
      <c r="I86" s="823"/>
      <c r="J86" s="823"/>
      <c r="K86" s="823"/>
      <c r="L86" s="823"/>
      <c r="M86" s="824"/>
      <c r="N86" s="52">
        <f>L83+L84+L85</f>
        <v>46961.574809980615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203500.157509916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45</v>
      </c>
      <c r="N37" s="272">
        <f>K37/M37</f>
        <v>3331.3066276393934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9077.4933041443874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76114.12982976764</v>
      </c>
      <c r="N48" s="272">
        <f>K48*M48</f>
        <v>98948.368778697943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98948.368778697943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1524.1599608973943</v>
      </c>
      <c r="M59" s="910"/>
      <c r="N59" s="287">
        <f>K59*L59</f>
        <v>1981.4079491666125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110604.3484864934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22120.86969729868</v>
      </c>
      <c r="M83" s="858"/>
      <c r="N83" s="51"/>
    </row>
    <row r="84" spans="1:14">
      <c r="B84" s="89" t="s">
        <v>973</v>
      </c>
      <c r="C84" s="90"/>
      <c r="D84" s="90"/>
      <c r="E84" s="90"/>
      <c r="F84" s="90"/>
      <c r="G84" s="90"/>
      <c r="H84" s="90"/>
      <c r="I84" s="87"/>
      <c r="J84" s="88"/>
      <c r="K84" s="304">
        <v>0.05</v>
      </c>
      <c r="L84" s="857">
        <f>N78*K84</f>
        <v>5530.21742432467</v>
      </c>
      <c r="M84" s="858"/>
      <c r="N84" s="51"/>
    </row>
    <row r="85" spans="1:14" ht="15.75" thickBot="1">
      <c r="B85" s="91" t="s">
        <v>974</v>
      </c>
      <c r="C85" s="92"/>
      <c r="D85" s="92"/>
      <c r="E85" s="92"/>
      <c r="F85" s="92"/>
      <c r="G85" s="92"/>
      <c r="H85" s="92"/>
      <c r="I85" s="93"/>
      <c r="J85" s="94"/>
      <c r="K85" s="305">
        <v>0.05</v>
      </c>
      <c r="L85" s="859">
        <f>N78*K85</f>
        <v>5530.21742432467</v>
      </c>
      <c r="M85" s="860"/>
      <c r="N85" s="51"/>
    </row>
    <row r="86" spans="1:14" ht="15.75" thickBot="1">
      <c r="B86" s="822" t="s">
        <v>953</v>
      </c>
      <c r="C86" s="823"/>
      <c r="D86" s="823"/>
      <c r="E86" s="823"/>
      <c r="F86" s="823"/>
      <c r="G86" s="823"/>
      <c r="H86" s="823"/>
      <c r="I86" s="823"/>
      <c r="J86" s="823"/>
      <c r="K86" s="823"/>
      <c r="L86" s="823"/>
      <c r="M86" s="824"/>
      <c r="N86" s="52">
        <f>L83+L84+L85</f>
        <v>33181.30454594802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143785.65303244142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45</v>
      </c>
      <c r="N37" s="272">
        <f>K37/M37</f>
        <v>3331.3066276393934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9077.4933041443874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75043.488336681476</v>
      </c>
      <c r="N48" s="272">
        <f>K48*M48</f>
        <v>97556.534837685918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97556.534837685918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1524.1599608973943</v>
      </c>
      <c r="M59" s="910"/>
      <c r="N59" s="287">
        <f>K59*L59</f>
        <v>1981.4079491666125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109212.51454548139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21842.502909096278</v>
      </c>
      <c r="M83" s="858"/>
      <c r="N83" s="51"/>
    </row>
    <row r="84" spans="1:14">
      <c r="B84" s="89" t="s">
        <v>973</v>
      </c>
      <c r="C84" s="90"/>
      <c r="D84" s="90"/>
      <c r="E84" s="90"/>
      <c r="F84" s="90"/>
      <c r="G84" s="90"/>
      <c r="H84" s="90"/>
      <c r="I84" s="87"/>
      <c r="J84" s="88"/>
      <c r="K84" s="304">
        <v>0.05</v>
      </c>
      <c r="L84" s="857">
        <f>N78*K84</f>
        <v>5460.6257272740695</v>
      </c>
      <c r="M84" s="858"/>
      <c r="N84" s="51"/>
    </row>
    <row r="85" spans="1:14" ht="15.75" thickBot="1">
      <c r="B85" s="91" t="s">
        <v>974</v>
      </c>
      <c r="C85" s="92"/>
      <c r="D85" s="92"/>
      <c r="E85" s="92"/>
      <c r="F85" s="92"/>
      <c r="G85" s="92"/>
      <c r="H85" s="92"/>
      <c r="I85" s="93"/>
      <c r="J85" s="94"/>
      <c r="K85" s="305">
        <v>0.05</v>
      </c>
      <c r="L85" s="859">
        <f>N78*K85</f>
        <v>5460.6257272740695</v>
      </c>
      <c r="M85" s="860"/>
      <c r="N85" s="51"/>
    </row>
    <row r="86" spans="1:14" ht="15.75" thickBot="1">
      <c r="B86" s="822" t="s">
        <v>953</v>
      </c>
      <c r="C86" s="823"/>
      <c r="D86" s="823"/>
      <c r="E86" s="823"/>
      <c r="F86" s="823"/>
      <c r="G86" s="823"/>
      <c r="H86" s="823"/>
      <c r="I86" s="823"/>
      <c r="J86" s="823"/>
      <c r="K86" s="823"/>
      <c r="L86" s="823"/>
      <c r="M86" s="824"/>
      <c r="N86" s="52">
        <f>L83+L84+L85</f>
        <v>32763.754363644417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141976.26890912582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45</v>
      </c>
      <c r="N37" s="272">
        <f>K37/M37</f>
        <v>3331.3066276393934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9077.4933041443874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76114.12982976764</v>
      </c>
      <c r="N48" s="272">
        <f>K48*M48</f>
        <v>98948.368778697943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98948.368778697943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1524.1599608973943</v>
      </c>
      <c r="M59" s="910"/>
      <c r="N59" s="287">
        <f>K59*L59</f>
        <v>1981.4079491666125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110604.3484864934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22120.86969729868</v>
      </c>
      <c r="M83" s="858"/>
      <c r="N83" s="51"/>
    </row>
    <row r="84" spans="1:14">
      <c r="B84" s="89" t="s">
        <v>973</v>
      </c>
      <c r="C84" s="90"/>
      <c r="D84" s="90"/>
      <c r="E84" s="90"/>
      <c r="F84" s="90"/>
      <c r="G84" s="90"/>
      <c r="H84" s="90"/>
      <c r="I84" s="87"/>
      <c r="J84" s="88"/>
      <c r="K84" s="304">
        <v>0.05</v>
      </c>
      <c r="L84" s="857">
        <f>N78*K84</f>
        <v>5530.21742432467</v>
      </c>
      <c r="M84" s="858"/>
      <c r="N84" s="51"/>
    </row>
    <row r="85" spans="1:14" ht="15.75" thickBot="1">
      <c r="B85" s="91" t="s">
        <v>974</v>
      </c>
      <c r="C85" s="92"/>
      <c r="D85" s="92"/>
      <c r="E85" s="92"/>
      <c r="F85" s="92"/>
      <c r="G85" s="92"/>
      <c r="H85" s="92"/>
      <c r="I85" s="93"/>
      <c r="J85" s="94"/>
      <c r="K85" s="305">
        <v>0.05</v>
      </c>
      <c r="L85" s="859">
        <f>N78*K85</f>
        <v>5530.21742432467</v>
      </c>
      <c r="M85" s="860"/>
      <c r="N85" s="51"/>
    </row>
    <row r="86" spans="1:14" ht="15.75" thickBot="1">
      <c r="B86" s="822" t="s">
        <v>953</v>
      </c>
      <c r="C86" s="823"/>
      <c r="D86" s="823"/>
      <c r="E86" s="823"/>
      <c r="F86" s="823"/>
      <c r="G86" s="823"/>
      <c r="H86" s="823"/>
      <c r="I86" s="823"/>
      <c r="J86" s="823"/>
      <c r="K86" s="823"/>
      <c r="L86" s="823"/>
      <c r="M86" s="824"/>
      <c r="N86" s="52">
        <f>L83+L84+L85</f>
        <v>33181.30454594802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143785.65303244142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45</v>
      </c>
      <c r="N37" s="272">
        <f>K37/M37</f>
        <v>3331.3066276393934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9077.4933041443874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75043.488336681476</v>
      </c>
      <c r="N48" s="272">
        <f>K48*M48</f>
        <v>97556.534837685918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97556.534837685918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1524.1599608973943</v>
      </c>
      <c r="M59" s="910"/>
      <c r="N59" s="287">
        <f>K59*L59</f>
        <v>1981.4079491666125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109212.51454548139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21842.502909096278</v>
      </c>
      <c r="M83" s="858"/>
      <c r="N83" s="51"/>
    </row>
    <row r="84" spans="1:14">
      <c r="B84" s="89" t="s">
        <v>973</v>
      </c>
      <c r="C84" s="90"/>
      <c r="D84" s="90"/>
      <c r="E84" s="90"/>
      <c r="F84" s="90"/>
      <c r="G84" s="90"/>
      <c r="H84" s="90"/>
      <c r="I84" s="87"/>
      <c r="J84" s="88"/>
      <c r="K84" s="304">
        <v>0.05</v>
      </c>
      <c r="L84" s="857">
        <f>N78*K84</f>
        <v>5460.6257272740695</v>
      </c>
      <c r="M84" s="858"/>
      <c r="N84" s="51"/>
    </row>
    <row r="85" spans="1:14" ht="15.75" thickBot="1">
      <c r="B85" s="91" t="s">
        <v>974</v>
      </c>
      <c r="C85" s="92"/>
      <c r="D85" s="92"/>
      <c r="E85" s="92"/>
      <c r="F85" s="92"/>
      <c r="G85" s="92"/>
      <c r="H85" s="92"/>
      <c r="I85" s="93"/>
      <c r="J85" s="94"/>
      <c r="K85" s="305">
        <v>0.05</v>
      </c>
      <c r="L85" s="859">
        <f>N78*K85</f>
        <v>5460.6257272740695</v>
      </c>
      <c r="M85" s="860"/>
      <c r="N85" s="51"/>
    </row>
    <row r="86" spans="1:14" ht="15.75" thickBot="1">
      <c r="B86" s="822" t="s">
        <v>953</v>
      </c>
      <c r="C86" s="823"/>
      <c r="D86" s="823"/>
      <c r="E86" s="823"/>
      <c r="F86" s="823"/>
      <c r="G86" s="823"/>
      <c r="H86" s="823"/>
      <c r="I86" s="823"/>
      <c r="J86" s="823"/>
      <c r="K86" s="823"/>
      <c r="L86" s="823"/>
      <c r="M86" s="824"/>
      <c r="N86" s="52">
        <f>L83+L84+L85</f>
        <v>32763.754363644417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141976.26890912582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525.84520171615566</v>
      </c>
      <c r="N48" s="272">
        <f>K48*M48</f>
        <v>525.84520171615566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525.84520171615566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525.84520171615566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105.16904034323113</v>
      </c>
      <c r="M83" s="858"/>
      <c r="N83" s="51"/>
    </row>
    <row r="84" spans="1:14">
      <c r="B84" s="89" t="s">
        <v>973</v>
      </c>
      <c r="C84" s="90"/>
      <c r="D84" s="90"/>
      <c r="E84" s="90"/>
      <c r="F84" s="90"/>
      <c r="G84" s="90"/>
      <c r="H84" s="90"/>
      <c r="I84" s="87"/>
      <c r="J84" s="88"/>
      <c r="K84" s="304">
        <v>0.05</v>
      </c>
      <c r="L84" s="857">
        <f>N78*K84</f>
        <v>26.292260085807783</v>
      </c>
      <c r="M84" s="858"/>
      <c r="N84" s="51"/>
    </row>
    <row r="85" spans="1:14" ht="15.75" thickBot="1">
      <c r="B85" s="91" t="s">
        <v>974</v>
      </c>
      <c r="C85" s="92"/>
      <c r="D85" s="92"/>
      <c r="E85" s="92"/>
      <c r="F85" s="92"/>
      <c r="G85" s="92"/>
      <c r="H85" s="92"/>
      <c r="I85" s="93"/>
      <c r="J85" s="94"/>
      <c r="K85" s="305">
        <v>0.05</v>
      </c>
      <c r="L85" s="859">
        <f>N78*K85</f>
        <v>26.292260085807783</v>
      </c>
      <c r="M85" s="860"/>
      <c r="N85" s="51"/>
    </row>
    <row r="86" spans="1:14" ht="15.75" thickBot="1">
      <c r="B86" s="822" t="s">
        <v>953</v>
      </c>
      <c r="C86" s="823"/>
      <c r="D86" s="823"/>
      <c r="E86" s="823"/>
      <c r="F86" s="823"/>
      <c r="G86" s="823"/>
      <c r="H86" s="823"/>
      <c r="I86" s="823"/>
      <c r="J86" s="823"/>
      <c r="K86" s="823"/>
      <c r="L86" s="823"/>
      <c r="M86" s="824"/>
      <c r="N86" s="52">
        <f>L83+L84+L85</f>
        <v>157.7535605148467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683.59876223100241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45</v>
      </c>
      <c r="N37" s="272">
        <f>K37/M37</f>
        <v>3331.3066276393934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9077.4933041443874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75043.488336681476</v>
      </c>
      <c r="N48" s="272">
        <f>K48*M48</f>
        <v>97556.534837685918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525.84520171615566</v>
      </c>
      <c r="N49" s="272">
        <f>K49*M49</f>
        <v>47326.068154454006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144882.60299213993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1524.1599608973943</v>
      </c>
      <c r="M59" s="910"/>
      <c r="N59" s="287">
        <f>K59*L59</f>
        <v>1981.4079491666125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156538.58269993539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31307.716539987079</v>
      </c>
      <c r="M83" s="858"/>
      <c r="N83" s="51"/>
    </row>
    <row r="84" spans="1:14">
      <c r="B84" s="89" t="s">
        <v>973</v>
      </c>
      <c r="C84" s="90"/>
      <c r="D84" s="90"/>
      <c r="E84" s="90"/>
      <c r="F84" s="90"/>
      <c r="G84" s="90"/>
      <c r="H84" s="90"/>
      <c r="I84" s="87"/>
      <c r="J84" s="88"/>
      <c r="K84" s="304">
        <v>0.05</v>
      </c>
      <c r="L84" s="857">
        <f>N78*K84</f>
        <v>7826.9291349967698</v>
      </c>
      <c r="M84" s="858"/>
      <c r="N84" s="51"/>
    </row>
    <row r="85" spans="1:14" ht="15.75" thickBot="1">
      <c r="B85" s="91" t="s">
        <v>974</v>
      </c>
      <c r="C85" s="92"/>
      <c r="D85" s="92"/>
      <c r="E85" s="92"/>
      <c r="F85" s="92"/>
      <c r="G85" s="92"/>
      <c r="H85" s="92"/>
      <c r="I85" s="93"/>
      <c r="J85" s="94"/>
      <c r="K85" s="305">
        <v>0.05</v>
      </c>
      <c r="L85" s="859">
        <f>N78*K85</f>
        <v>7826.9291349967698</v>
      </c>
      <c r="M85" s="860"/>
      <c r="N85" s="51"/>
    </row>
    <row r="86" spans="1:14" ht="15.75" thickBot="1">
      <c r="B86" s="822" t="s">
        <v>953</v>
      </c>
      <c r="C86" s="823"/>
      <c r="D86" s="823"/>
      <c r="E86" s="823"/>
      <c r="F86" s="823"/>
      <c r="G86" s="823"/>
      <c r="H86" s="823"/>
      <c r="I86" s="823"/>
      <c r="J86" s="823"/>
      <c r="K86" s="823"/>
      <c r="L86" s="823"/>
      <c r="M86" s="824"/>
      <c r="N86" s="52">
        <f>L83+L84+L85</f>
        <v>46961.574809980615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203500.157509916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45</v>
      </c>
      <c r="N37" s="272">
        <f>K37/M37</f>
        <v>3331.3066276393934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9077.4933041443874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75043.488336681476</v>
      </c>
      <c r="N48" s="272">
        <f>K48*M48</f>
        <v>97556.534837685918</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525.84520171615566</v>
      </c>
      <c r="N49" s="272">
        <f>K49*M49</f>
        <v>47326.068154454006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144882.60299213993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1524.1599608973943</v>
      </c>
      <c r="M59" s="910"/>
      <c r="N59" s="287">
        <f>K59*L59</f>
        <v>1981.4079491666125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156538.58269993539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31307.716539987079</v>
      </c>
      <c r="M83" s="858"/>
      <c r="N83" s="51"/>
    </row>
    <row r="84" spans="1:14">
      <c r="B84" s="89" t="s">
        <v>973</v>
      </c>
      <c r="C84" s="90"/>
      <c r="D84" s="90"/>
      <c r="E84" s="90"/>
      <c r="F84" s="90"/>
      <c r="G84" s="90"/>
      <c r="H84" s="90"/>
      <c r="I84" s="87"/>
      <c r="J84" s="88"/>
      <c r="K84" s="304">
        <v>0.05</v>
      </c>
      <c r="L84" s="857">
        <f>N78*K84</f>
        <v>7826.9291349967698</v>
      </c>
      <c r="M84" s="858"/>
      <c r="N84" s="51"/>
    </row>
    <row r="85" spans="1:14" ht="15.75" thickBot="1">
      <c r="B85" s="91" t="s">
        <v>974</v>
      </c>
      <c r="C85" s="92"/>
      <c r="D85" s="92"/>
      <c r="E85" s="92"/>
      <c r="F85" s="92"/>
      <c r="G85" s="92"/>
      <c r="H85" s="92"/>
      <c r="I85" s="93"/>
      <c r="J85" s="94"/>
      <c r="K85" s="305">
        <v>0.05</v>
      </c>
      <c r="L85" s="859">
        <f>N78*K85</f>
        <v>7826.9291349967698</v>
      </c>
      <c r="M85" s="860"/>
      <c r="N85" s="51"/>
    </row>
    <row r="86" spans="1:14" ht="15.75" thickBot="1">
      <c r="B86" s="822" t="s">
        <v>953</v>
      </c>
      <c r="C86" s="823"/>
      <c r="D86" s="823"/>
      <c r="E86" s="823"/>
      <c r="F86" s="823"/>
      <c r="G86" s="823"/>
      <c r="H86" s="823"/>
      <c r="I86" s="823"/>
      <c r="J86" s="823"/>
      <c r="K86" s="823"/>
      <c r="L86" s="823"/>
      <c r="M86" s="824"/>
      <c r="N86" s="52">
        <f>L83+L84+L85</f>
        <v>46961.574809980615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203500.157509916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45</v>
      </c>
      <c r="N37" s="272">
        <f>K37/M37</f>
        <v>3331.3066276393934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9077.4933041443874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75043.488336681476</v>
      </c>
      <c r="N48" s="272">
        <f>K48*M48</f>
        <v>97556.534837685918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97556.534837685918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1524.1599608973943</v>
      </c>
      <c r="M59" s="910"/>
      <c r="N59" s="287">
        <f>K59*L59</f>
        <v>1981.4079491666125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109212.51454548139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21842.502909096278</v>
      </c>
      <c r="M83" s="858"/>
      <c r="N83" s="51"/>
    </row>
    <row r="84" spans="1:14">
      <c r="B84" s="89" t="s">
        <v>973</v>
      </c>
      <c r="C84" s="90"/>
      <c r="D84" s="90"/>
      <c r="E84" s="90"/>
      <c r="F84" s="90"/>
      <c r="G84" s="90"/>
      <c r="H84" s="90"/>
      <c r="I84" s="87"/>
      <c r="J84" s="88"/>
      <c r="K84" s="304">
        <v>0.05</v>
      </c>
      <c r="L84" s="857">
        <f>N78*K84</f>
        <v>5460.6257272740695</v>
      </c>
      <c r="M84" s="858"/>
      <c r="N84" s="51"/>
    </row>
    <row r="85" spans="1:14" ht="15.75" thickBot="1">
      <c r="B85" s="91" t="s">
        <v>974</v>
      </c>
      <c r="C85" s="92"/>
      <c r="D85" s="92"/>
      <c r="E85" s="92"/>
      <c r="F85" s="92"/>
      <c r="G85" s="92"/>
      <c r="H85" s="92"/>
      <c r="I85" s="93"/>
      <c r="J85" s="94"/>
      <c r="K85" s="305">
        <v>0.05</v>
      </c>
      <c r="L85" s="859">
        <f>N78*K85</f>
        <v>5460.6257272740695</v>
      </c>
      <c r="M85" s="860"/>
      <c r="N85" s="51"/>
    </row>
    <row r="86" spans="1:14" ht="15.75" thickBot="1">
      <c r="B86" s="822" t="s">
        <v>953</v>
      </c>
      <c r="C86" s="823"/>
      <c r="D86" s="823"/>
      <c r="E86" s="823"/>
      <c r="F86" s="823"/>
      <c r="G86" s="823"/>
      <c r="H86" s="823"/>
      <c r="I86" s="823"/>
      <c r="J86" s="823"/>
      <c r="K86" s="823"/>
      <c r="L86" s="823"/>
      <c r="M86" s="824"/>
      <c r="N86" s="52">
        <f>L83+L84+L85</f>
        <v>32763.754363644417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141976.26890912582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45</v>
      </c>
      <c r="N36" s="272">
        <f>K36/M36</f>
        <v>1981.7433635296795</v>
      </c>
    </row>
    <row r="37" spans="1:14">
      <c r="A37" s="113" t="s">
        <v>271</v>
      </c>
      <c r="B37" s="871" t="str">
        <f>VLOOKUP(A37,EQUIPOS!A7:D154,3,FALSE)</f>
        <v>Motoniveladora, potencia 140 HP, ancho de cuchilla 3,66 m, peso 11 ton.</v>
      </c>
      <c r="C37" s="872"/>
      <c r="D37" s="872"/>
      <c r="E37" s="872"/>
      <c r="F37" s="872"/>
      <c r="G37" s="872"/>
      <c r="H37" s="873"/>
      <c r="I37" s="267"/>
      <c r="J37" s="268"/>
      <c r="K37" s="269">
        <f>VLOOKUP(A37,EQUIPOS!A7:D164,4,FALSE)</f>
        <v>149908.7982437727</v>
      </c>
      <c r="L37" s="270"/>
      <c r="M37" s="271">
        <v>45</v>
      </c>
      <c r="N37" s="272">
        <f>K37/M37</f>
        <v>3331.3066276393934</v>
      </c>
    </row>
    <row r="38" spans="1:14">
      <c r="A38" t="s">
        <v>365</v>
      </c>
      <c r="B38" s="871" t="str">
        <f>VLOOKUP(A38,EQUIPOS!A8:D154,3,FALSE)</f>
        <v xml:space="preserve">Vibrocompatador, potencia 153 HP, peso 10 Ton. </v>
      </c>
      <c r="C38" s="872"/>
      <c r="D38" s="872"/>
      <c r="E38" s="872"/>
      <c r="F38" s="872"/>
      <c r="G38" s="872"/>
      <c r="H38" s="873"/>
      <c r="I38" s="267"/>
      <c r="J38" s="268"/>
      <c r="K38" s="269">
        <f>VLOOKUP(A38,EQUIPOS!A8:D165,4,FALSE)</f>
        <v>169131.2637793711</v>
      </c>
      <c r="L38" s="270"/>
      <c r="M38" s="271">
        <v>45</v>
      </c>
      <c r="N38" s="272">
        <f>K38/M38</f>
        <v>3758.4725284304691</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5.9707845448446664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9077.4933041443874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75043.488336681476</v>
      </c>
      <c r="N48" s="272">
        <f>K48*M48</f>
        <v>97556.534837685918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97556.534837685918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909">
        <f>VLOOKUP(A59,TRANSPORTE!A5:D123,4,FALSE)</f>
        <v>1524.1599608973943</v>
      </c>
      <c r="M59" s="910"/>
      <c r="N59" s="287">
        <f>K59*L59</f>
        <v>1981.4079491666125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822" t="s">
        <v>953</v>
      </c>
      <c r="C76" s="823"/>
      <c r="D76" s="823"/>
      <c r="E76" s="823"/>
      <c r="F76" s="823"/>
      <c r="G76" s="823"/>
      <c r="H76" s="823"/>
      <c r="I76" s="865"/>
      <c r="J76" s="865"/>
      <c r="K76" s="865"/>
      <c r="L76" s="865"/>
      <c r="M76" s="866"/>
      <c r="N76" s="460">
        <f>SUM(N70:N75)</f>
        <v>597.07845448446665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109212.51454548139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21842.502909096278</v>
      </c>
      <c r="M83" s="858"/>
      <c r="N83" s="51"/>
    </row>
    <row r="84" spans="1:14">
      <c r="B84" s="89" t="s">
        <v>973</v>
      </c>
      <c r="C84" s="90"/>
      <c r="D84" s="90"/>
      <c r="E84" s="90"/>
      <c r="F84" s="90"/>
      <c r="G84" s="90"/>
      <c r="H84" s="90"/>
      <c r="I84" s="87"/>
      <c r="J84" s="88"/>
      <c r="K84" s="304">
        <v>0.05</v>
      </c>
      <c r="L84" s="857">
        <f>N78*K84</f>
        <v>5460.6257272740695</v>
      </c>
      <c r="M84" s="858"/>
      <c r="N84" s="51"/>
    </row>
    <row r="85" spans="1:14" ht="15.75" thickBot="1">
      <c r="B85" s="91" t="s">
        <v>974</v>
      </c>
      <c r="C85" s="92"/>
      <c r="D85" s="92"/>
      <c r="E85" s="92"/>
      <c r="F85" s="92"/>
      <c r="G85" s="92"/>
      <c r="H85" s="92"/>
      <c r="I85" s="93"/>
      <c r="J85" s="94"/>
      <c r="K85" s="305">
        <v>0.05</v>
      </c>
      <c r="L85" s="859">
        <f>N78*K85</f>
        <v>5460.6257272740695</v>
      </c>
      <c r="M85" s="860"/>
      <c r="N85" s="51"/>
    </row>
    <row r="86" spans="1:14" ht="15.75" thickBot="1">
      <c r="B86" s="822" t="s">
        <v>953</v>
      </c>
      <c r="C86" s="823"/>
      <c r="D86" s="823"/>
      <c r="E86" s="823"/>
      <c r="F86" s="823"/>
      <c r="G86" s="823"/>
      <c r="H86" s="823"/>
      <c r="I86" s="823"/>
      <c r="J86" s="823"/>
      <c r="K86" s="823"/>
      <c r="L86" s="823"/>
      <c r="M86" s="824"/>
      <c r="N86" s="52">
        <f>L83+L84+L85</f>
        <v>32763.754363644417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141976.26890912582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525.84520171615566</v>
      </c>
      <c r="N48" s="272">
        <f>K48*M48</f>
        <v>525.84520171615566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525.84520171615566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525.84520171615566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105.16904034323113</v>
      </c>
      <c r="M83" s="858"/>
      <c r="N83" s="51"/>
    </row>
    <row r="84" spans="1:14">
      <c r="B84" s="89" t="s">
        <v>973</v>
      </c>
      <c r="C84" s="90"/>
      <c r="D84" s="90"/>
      <c r="E84" s="90"/>
      <c r="F84" s="90"/>
      <c r="G84" s="90"/>
      <c r="H84" s="90"/>
      <c r="I84" s="87"/>
      <c r="J84" s="88"/>
      <c r="K84" s="304">
        <v>0.05</v>
      </c>
      <c r="L84" s="857">
        <f>N78*K84</f>
        <v>26.292260085807783</v>
      </c>
      <c r="M84" s="858"/>
      <c r="N84" s="51"/>
    </row>
    <row r="85" spans="1:14" ht="15.75" thickBot="1">
      <c r="B85" s="91" t="s">
        <v>974</v>
      </c>
      <c r="C85" s="92"/>
      <c r="D85" s="92"/>
      <c r="E85" s="92"/>
      <c r="F85" s="92"/>
      <c r="G85" s="92"/>
      <c r="H85" s="92"/>
      <c r="I85" s="93"/>
      <c r="J85" s="94"/>
      <c r="K85" s="305">
        <v>0.05</v>
      </c>
      <c r="L85" s="859">
        <f>N78*K85</f>
        <v>26.292260085807783</v>
      </c>
      <c r="M85" s="860"/>
      <c r="N85" s="51"/>
    </row>
    <row r="86" spans="1:14" ht="15.75" thickBot="1">
      <c r="B86" s="822" t="s">
        <v>953</v>
      </c>
      <c r="C86" s="823"/>
      <c r="D86" s="823"/>
      <c r="E86" s="823"/>
      <c r="F86" s="823"/>
      <c r="G86" s="823"/>
      <c r="H86" s="823"/>
      <c r="I86" s="823"/>
      <c r="J86" s="823"/>
      <c r="K86" s="823"/>
      <c r="L86" s="823"/>
      <c r="M86" s="824"/>
      <c r="N86" s="52">
        <f>L83+L84+L85</f>
        <v>157.7535605148467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683.59876223100241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452"/>
      <c r="L30" s="798" t="s">
        <v>945</v>
      </c>
      <c r="M30" s="799"/>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2337.3905863910654</v>
      </c>
      <c r="N48" s="272">
        <f>K48*M48</f>
        <v>2337.3905863910654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2337.3905863910654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2337.3905863910654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467.47811727821312</v>
      </c>
      <c r="M83" s="858"/>
      <c r="N83" s="51"/>
    </row>
    <row r="84" spans="1:14">
      <c r="B84" s="89" t="s">
        <v>973</v>
      </c>
      <c r="C84" s="90"/>
      <c r="D84" s="90"/>
      <c r="E84" s="90"/>
      <c r="F84" s="90"/>
      <c r="G84" s="90"/>
      <c r="H84" s="90"/>
      <c r="I84" s="87"/>
      <c r="J84" s="88"/>
      <c r="K84" s="304">
        <v>0.05</v>
      </c>
      <c r="L84" s="857">
        <f>N78*K84</f>
        <v>116.86952931955328</v>
      </c>
      <c r="M84" s="858"/>
      <c r="N84" s="51"/>
    </row>
    <row r="85" spans="1:14" ht="15.75" thickBot="1">
      <c r="B85" s="91" t="s">
        <v>974</v>
      </c>
      <c r="C85" s="92"/>
      <c r="D85" s="92"/>
      <c r="E85" s="92"/>
      <c r="F85" s="92"/>
      <c r="G85" s="92"/>
      <c r="H85" s="92"/>
      <c r="I85" s="93"/>
      <c r="J85" s="94"/>
      <c r="K85" s="305">
        <v>0.05</v>
      </c>
      <c r="L85" s="859">
        <f>N78*K85</f>
        <v>116.86952931955328</v>
      </c>
      <c r="M85" s="860"/>
      <c r="N85" s="51"/>
    </row>
    <row r="86" spans="1:14" ht="15.75" thickBot="1">
      <c r="B86" s="822" t="s">
        <v>953</v>
      </c>
      <c r="C86" s="823"/>
      <c r="D86" s="823"/>
      <c r="E86" s="823"/>
      <c r="F86" s="823"/>
      <c r="G86" s="823"/>
      <c r="H86" s="823"/>
      <c r="I86" s="823"/>
      <c r="J86" s="823"/>
      <c r="K86" s="823"/>
      <c r="L86" s="823"/>
      <c r="M86" s="824"/>
      <c r="N86" s="52">
        <f>L83+L84+L85</f>
        <v>701.21717591731965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3038.6077623083852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2218.6659851775507</v>
      </c>
      <c r="N48" s="272">
        <f>K48*M48</f>
        <v>2218.6659851775507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2218.6659851775507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2218.6659851775507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443.73319703551016</v>
      </c>
      <c r="M83" s="858"/>
      <c r="N83" s="51"/>
    </row>
    <row r="84" spans="1:14">
      <c r="B84" s="89" t="s">
        <v>973</v>
      </c>
      <c r="C84" s="90"/>
      <c r="D84" s="90"/>
      <c r="E84" s="90"/>
      <c r="F84" s="90"/>
      <c r="G84" s="90"/>
      <c r="H84" s="90"/>
      <c r="I84" s="87"/>
      <c r="J84" s="88"/>
      <c r="K84" s="304">
        <v>0.05</v>
      </c>
      <c r="L84" s="857">
        <f>N78*K84</f>
        <v>110.93329925887754</v>
      </c>
      <c r="M84" s="858"/>
      <c r="N84" s="51"/>
    </row>
    <row r="85" spans="1:14" ht="15.75" thickBot="1">
      <c r="B85" s="91" t="s">
        <v>974</v>
      </c>
      <c r="C85" s="92"/>
      <c r="D85" s="92"/>
      <c r="E85" s="92"/>
      <c r="F85" s="92"/>
      <c r="G85" s="92"/>
      <c r="H85" s="92"/>
      <c r="I85" s="93"/>
      <c r="J85" s="94"/>
      <c r="K85" s="305">
        <v>0.05</v>
      </c>
      <c r="L85" s="859">
        <f>N78*K85</f>
        <v>110.93329925887754</v>
      </c>
      <c r="M85" s="860"/>
      <c r="N85" s="51"/>
    </row>
    <row r="86" spans="1:14" ht="15.75" thickBot="1">
      <c r="B86" s="822" t="s">
        <v>953</v>
      </c>
      <c r="C86" s="823"/>
      <c r="D86" s="823"/>
      <c r="E86" s="823"/>
      <c r="F86" s="823"/>
      <c r="G86" s="823"/>
      <c r="H86" s="823"/>
      <c r="I86" s="823"/>
      <c r="J86" s="823"/>
      <c r="K86" s="823"/>
      <c r="L86" s="823"/>
      <c r="M86" s="824"/>
      <c r="N86" s="52">
        <f>L83+L84+L85</f>
        <v>665.59979555326527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2884.265780730816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2166.7239721466385</v>
      </c>
      <c r="N48" s="272">
        <f>K48*M48</f>
        <v>2166.7239721466385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2166.7239721466385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2166.7239721466385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433.34479442932775</v>
      </c>
      <c r="M83" s="858"/>
      <c r="N83" s="51"/>
    </row>
    <row r="84" spans="1:14">
      <c r="B84" s="89" t="s">
        <v>973</v>
      </c>
      <c r="C84" s="90"/>
      <c r="D84" s="90"/>
      <c r="E84" s="90"/>
      <c r="F84" s="90"/>
      <c r="G84" s="90"/>
      <c r="H84" s="90"/>
      <c r="I84" s="87"/>
      <c r="J84" s="88"/>
      <c r="K84" s="304">
        <v>0.05</v>
      </c>
      <c r="L84" s="857">
        <f>N78*K84</f>
        <v>108.33619860733194</v>
      </c>
      <c r="M84" s="858"/>
      <c r="N84" s="51"/>
    </row>
    <row r="85" spans="1:14" ht="15.75" thickBot="1">
      <c r="B85" s="91" t="s">
        <v>974</v>
      </c>
      <c r="C85" s="92"/>
      <c r="D85" s="92"/>
      <c r="E85" s="92"/>
      <c r="F85" s="92"/>
      <c r="G85" s="92"/>
      <c r="H85" s="92"/>
      <c r="I85" s="93"/>
      <c r="J85" s="94"/>
      <c r="K85" s="305">
        <v>0.05</v>
      </c>
      <c r="L85" s="859">
        <f>N78*K85</f>
        <v>108.33619860733194</v>
      </c>
      <c r="M85" s="860"/>
      <c r="N85" s="51"/>
    </row>
    <row r="86" spans="1:14" ht="15.75" thickBot="1">
      <c r="B86" s="822" t="s">
        <v>953</v>
      </c>
      <c r="C86" s="823"/>
      <c r="D86" s="823"/>
      <c r="E86" s="823"/>
      <c r="F86" s="823"/>
      <c r="G86" s="823"/>
      <c r="H86" s="823"/>
      <c r="I86" s="823"/>
      <c r="J86" s="823"/>
      <c r="K86" s="823"/>
      <c r="L86" s="823"/>
      <c r="M86" s="824"/>
      <c r="N86" s="52">
        <f>L83+L84+L85</f>
        <v>650.01719164399151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2816.7411637906298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2414.7735853963022</v>
      </c>
      <c r="N48" s="272">
        <f>K48*M48</f>
        <v>2414.7735853963022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2414.7735853963022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2414.7735853963022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482.95471707926049</v>
      </c>
      <c r="M83" s="858"/>
      <c r="N83" s="51"/>
    </row>
    <row r="84" spans="1:14">
      <c r="B84" s="89" t="s">
        <v>973</v>
      </c>
      <c r="C84" s="90"/>
      <c r="D84" s="90"/>
      <c r="E84" s="90"/>
      <c r="F84" s="90"/>
      <c r="G84" s="90"/>
      <c r="H84" s="90"/>
      <c r="I84" s="87"/>
      <c r="J84" s="88"/>
      <c r="K84" s="304">
        <v>0.05</v>
      </c>
      <c r="L84" s="857">
        <f>N78*K84</f>
        <v>120.73867926981512</v>
      </c>
      <c r="M84" s="858"/>
      <c r="N84" s="51"/>
    </row>
    <row r="85" spans="1:14" ht="15.75" thickBot="1">
      <c r="B85" s="91" t="s">
        <v>974</v>
      </c>
      <c r="C85" s="92"/>
      <c r="D85" s="92"/>
      <c r="E85" s="92"/>
      <c r="F85" s="92"/>
      <c r="G85" s="92"/>
      <c r="H85" s="92"/>
      <c r="I85" s="93"/>
      <c r="J85" s="94"/>
      <c r="K85" s="305">
        <v>0.05</v>
      </c>
      <c r="L85" s="859">
        <f>N78*K85</f>
        <v>120.73867926981512</v>
      </c>
      <c r="M85" s="860"/>
      <c r="N85" s="51"/>
    </row>
    <row r="86" spans="1:14" ht="15.75" thickBot="1">
      <c r="B86" s="822" t="s">
        <v>953</v>
      </c>
      <c r="C86" s="823"/>
      <c r="D86" s="823"/>
      <c r="E86" s="823"/>
      <c r="F86" s="823"/>
      <c r="G86" s="823"/>
      <c r="H86" s="823"/>
      <c r="I86" s="823"/>
      <c r="J86" s="823"/>
      <c r="K86" s="823"/>
      <c r="L86" s="823"/>
      <c r="M86" s="824"/>
      <c r="N86" s="52">
        <f>L83+L84+L85</f>
        <v>724.43207561889062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3139.2056610151931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2994.6160573944485</v>
      </c>
      <c r="N48" s="272">
        <f>K48*M48</f>
        <v>2994.6160573944485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2994.6160573944485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2994.6160573944485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598.9232114788897</v>
      </c>
      <c r="M83" s="858"/>
      <c r="N83" s="51"/>
    </row>
    <row r="84" spans="1:14">
      <c r="B84" s="89" t="s">
        <v>973</v>
      </c>
      <c r="C84" s="90"/>
      <c r="D84" s="90"/>
      <c r="E84" s="90"/>
      <c r="F84" s="90"/>
      <c r="G84" s="90"/>
      <c r="H84" s="90"/>
      <c r="I84" s="87"/>
      <c r="J84" s="88"/>
      <c r="K84" s="304">
        <v>0.05</v>
      </c>
      <c r="L84" s="857">
        <f>N78*K84</f>
        <v>149.73080286972242</v>
      </c>
      <c r="M84" s="858"/>
      <c r="N84" s="51"/>
    </row>
    <row r="85" spans="1:14" ht="15.75" thickBot="1">
      <c r="B85" s="91" t="s">
        <v>974</v>
      </c>
      <c r="C85" s="92"/>
      <c r="D85" s="92"/>
      <c r="E85" s="92"/>
      <c r="F85" s="92"/>
      <c r="G85" s="92"/>
      <c r="H85" s="92"/>
      <c r="I85" s="93"/>
      <c r="J85" s="94"/>
      <c r="K85" s="305">
        <v>0.05</v>
      </c>
      <c r="L85" s="859">
        <f>N78*K85</f>
        <v>149.73080286972242</v>
      </c>
      <c r="M85" s="860"/>
      <c r="N85" s="51"/>
    </row>
    <row r="86" spans="1:14" ht="15.75" thickBot="1">
      <c r="B86" s="822" t="s">
        <v>953</v>
      </c>
      <c r="C86" s="823"/>
      <c r="D86" s="823"/>
      <c r="E86" s="823"/>
      <c r="F86" s="823"/>
      <c r="G86" s="823"/>
      <c r="H86" s="823"/>
      <c r="I86" s="823"/>
      <c r="J86" s="823"/>
      <c r="K86" s="823"/>
      <c r="L86" s="823"/>
      <c r="M86" s="824"/>
      <c r="N86" s="52">
        <f>L83+L84+L85</f>
        <v>898.38481721833455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3893.0008746127833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3490.7152838937764</v>
      </c>
      <c r="N48" s="272">
        <f>K48*M48</f>
        <v>3490.7152838937764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3490.7152838937764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3490.7152838937764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698.14305677875529</v>
      </c>
      <c r="M83" s="858"/>
      <c r="N83" s="51"/>
    </row>
    <row r="84" spans="1:14">
      <c r="B84" s="89" t="s">
        <v>973</v>
      </c>
      <c r="C84" s="90"/>
      <c r="D84" s="90"/>
      <c r="E84" s="90"/>
      <c r="F84" s="90"/>
      <c r="G84" s="90"/>
      <c r="H84" s="90"/>
      <c r="I84" s="87"/>
      <c r="J84" s="88"/>
      <c r="K84" s="304">
        <v>0.05</v>
      </c>
      <c r="L84" s="857">
        <f>N78*K84</f>
        <v>174.53576419468882</v>
      </c>
      <c r="M84" s="858"/>
      <c r="N84" s="51"/>
    </row>
    <row r="85" spans="1:14" ht="15.75" thickBot="1">
      <c r="B85" s="91" t="s">
        <v>974</v>
      </c>
      <c r="C85" s="92"/>
      <c r="D85" s="92"/>
      <c r="E85" s="92"/>
      <c r="F85" s="92"/>
      <c r="G85" s="92"/>
      <c r="H85" s="92"/>
      <c r="I85" s="93"/>
      <c r="J85" s="94"/>
      <c r="K85" s="305">
        <v>0.05</v>
      </c>
      <c r="L85" s="859">
        <f>N78*K85</f>
        <v>174.53576419468882</v>
      </c>
      <c r="M85" s="860"/>
      <c r="N85" s="51"/>
    </row>
    <row r="86" spans="1:14" ht="15.75" thickBot="1">
      <c r="B86" s="822" t="s">
        <v>953</v>
      </c>
      <c r="C86" s="823"/>
      <c r="D86" s="823"/>
      <c r="E86" s="823"/>
      <c r="F86" s="823"/>
      <c r="G86" s="823"/>
      <c r="H86" s="823"/>
      <c r="I86" s="823"/>
      <c r="J86" s="823"/>
      <c r="K86" s="823"/>
      <c r="L86" s="823"/>
      <c r="M86" s="824"/>
      <c r="N86" s="52">
        <f>L83+L84+L85</f>
        <v>1047.214585168133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4537.9298690619089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2812.2889912451228</v>
      </c>
      <c r="N48" s="272">
        <f>K48*M48</f>
        <v>2812.2889912451228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2812.2889912451228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2812.2889912451228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562.45779824902456</v>
      </c>
      <c r="M83" s="858"/>
      <c r="N83" s="51"/>
    </row>
    <row r="84" spans="1:14">
      <c r="B84" s="89" t="s">
        <v>973</v>
      </c>
      <c r="C84" s="90"/>
      <c r="D84" s="90"/>
      <c r="E84" s="90"/>
      <c r="F84" s="90"/>
      <c r="G84" s="90"/>
      <c r="H84" s="90"/>
      <c r="I84" s="87"/>
      <c r="J84" s="88"/>
      <c r="K84" s="304">
        <v>0.05</v>
      </c>
      <c r="L84" s="857">
        <f>N78*K84</f>
        <v>140.61444956225614</v>
      </c>
      <c r="M84" s="858"/>
      <c r="N84" s="51"/>
    </row>
    <row r="85" spans="1:14" ht="15.75" thickBot="1">
      <c r="B85" s="91" t="s">
        <v>974</v>
      </c>
      <c r="C85" s="92"/>
      <c r="D85" s="92"/>
      <c r="E85" s="92"/>
      <c r="F85" s="92"/>
      <c r="G85" s="92"/>
      <c r="H85" s="92"/>
      <c r="I85" s="93"/>
      <c r="J85" s="94"/>
      <c r="K85" s="305">
        <v>0.05</v>
      </c>
      <c r="L85" s="859">
        <f>N78*K85</f>
        <v>140.61444956225614</v>
      </c>
      <c r="M85" s="860"/>
      <c r="N85" s="51"/>
    </row>
    <row r="86" spans="1:14" ht="15.75" thickBot="1">
      <c r="B86" s="822" t="s">
        <v>953</v>
      </c>
      <c r="C86" s="823"/>
      <c r="D86" s="823"/>
      <c r="E86" s="823"/>
      <c r="F86" s="823"/>
      <c r="G86" s="823"/>
      <c r="H86" s="823"/>
      <c r="I86" s="823"/>
      <c r="J86" s="823"/>
      <c r="K86" s="823"/>
      <c r="L86" s="823"/>
      <c r="M86" s="824"/>
      <c r="N86" s="52">
        <f>L83+L84+L85</f>
        <v>843.68669737353684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3655.9756886186597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3549.0175434182706</v>
      </c>
      <c r="N48" s="272">
        <f>K48*M48</f>
        <v>3549.0175434182706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3549.0175434182706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3549.0175434182706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709.80350868365417</v>
      </c>
      <c r="M83" s="858"/>
      <c r="N83" s="51"/>
    </row>
    <row r="84" spans="1:14">
      <c r="B84" s="89" t="s">
        <v>973</v>
      </c>
      <c r="C84" s="90"/>
      <c r="D84" s="90"/>
      <c r="E84" s="90"/>
      <c r="F84" s="90"/>
      <c r="G84" s="90"/>
      <c r="H84" s="90"/>
      <c r="I84" s="87"/>
      <c r="J84" s="88"/>
      <c r="K84" s="304">
        <v>0.05</v>
      </c>
      <c r="L84" s="857">
        <f>N78*K84</f>
        <v>177.45087717091354</v>
      </c>
      <c r="M84" s="858"/>
      <c r="N84" s="51"/>
    </row>
    <row r="85" spans="1:14" ht="15.75" thickBot="1">
      <c r="B85" s="91" t="s">
        <v>974</v>
      </c>
      <c r="C85" s="92"/>
      <c r="D85" s="92"/>
      <c r="E85" s="92"/>
      <c r="F85" s="92"/>
      <c r="G85" s="92"/>
      <c r="H85" s="92"/>
      <c r="I85" s="93"/>
      <c r="J85" s="94"/>
      <c r="K85" s="305">
        <v>0.05</v>
      </c>
      <c r="L85" s="859">
        <f>N78*K85</f>
        <v>177.45087717091354</v>
      </c>
      <c r="M85" s="860"/>
      <c r="N85" s="51"/>
    </row>
    <row r="86" spans="1:14" ht="15.75" thickBot="1">
      <c r="B86" s="822" t="s">
        <v>953</v>
      </c>
      <c r="C86" s="823"/>
      <c r="D86" s="823"/>
      <c r="E86" s="823"/>
      <c r="F86" s="823"/>
      <c r="G86" s="823"/>
      <c r="H86" s="823"/>
      <c r="I86" s="823"/>
      <c r="J86" s="823"/>
      <c r="K86" s="823"/>
      <c r="L86" s="823"/>
      <c r="M86" s="824"/>
      <c r="N86" s="52">
        <f>L83+L84+L85</f>
        <v>1064.7052630254814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4613.7228064437522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3651.841528397832</v>
      </c>
      <c r="N48" s="272">
        <f>K48*M48</f>
        <v>3651.841528397832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3651.841528397832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822" t="s">
        <v>953</v>
      </c>
      <c r="C76" s="823"/>
      <c r="D76" s="823"/>
      <c r="E76" s="823"/>
      <c r="F76" s="823"/>
      <c r="G76" s="823"/>
      <c r="H76" s="823"/>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3651.841528397832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730.36830567956645</v>
      </c>
      <c r="M83" s="858"/>
      <c r="N83" s="51"/>
    </row>
    <row r="84" spans="1:14">
      <c r="B84" s="89" t="s">
        <v>973</v>
      </c>
      <c r="C84" s="90"/>
      <c r="D84" s="90"/>
      <c r="E84" s="90"/>
      <c r="F84" s="90"/>
      <c r="G84" s="90"/>
      <c r="H84" s="90"/>
      <c r="I84" s="87"/>
      <c r="J84" s="88"/>
      <c r="K84" s="304">
        <v>0.05</v>
      </c>
      <c r="L84" s="857">
        <f>N78*K84</f>
        <v>182.59207641989161</v>
      </c>
      <c r="M84" s="858"/>
      <c r="N84" s="51"/>
    </row>
    <row r="85" spans="1:14" ht="15.75" thickBot="1">
      <c r="B85" s="91" t="s">
        <v>974</v>
      </c>
      <c r="C85" s="92"/>
      <c r="D85" s="92"/>
      <c r="E85" s="92"/>
      <c r="F85" s="92"/>
      <c r="G85" s="92"/>
      <c r="H85" s="92"/>
      <c r="I85" s="93"/>
      <c r="J85" s="94"/>
      <c r="K85" s="305">
        <v>0.05</v>
      </c>
      <c r="L85" s="859">
        <f>N78*K85</f>
        <v>182.59207641989161</v>
      </c>
      <c r="M85" s="860"/>
      <c r="N85" s="51"/>
    </row>
    <row r="86" spans="1:14" ht="15.75" thickBot="1">
      <c r="B86" s="822" t="s">
        <v>953</v>
      </c>
      <c r="C86" s="823"/>
      <c r="D86" s="823"/>
      <c r="E86" s="823"/>
      <c r="F86" s="823"/>
      <c r="G86" s="823"/>
      <c r="H86" s="823"/>
      <c r="I86" s="823"/>
      <c r="J86" s="823"/>
      <c r="K86" s="823"/>
      <c r="L86" s="823"/>
      <c r="M86" s="824"/>
      <c r="N86" s="52">
        <f>L83+L84+L85</f>
        <v>1095.5524585193496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4747.3939869171818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3764.2058831177651</v>
      </c>
      <c r="N48" s="272">
        <f>K48*M48</f>
        <v>3764.2058831177651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3764.2058831177651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3764.2058831177651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752.84117662355311</v>
      </c>
      <c r="M83" s="858"/>
      <c r="N83" s="51"/>
    </row>
    <row r="84" spans="1:14">
      <c r="B84" s="89" t="s">
        <v>973</v>
      </c>
      <c r="C84" s="90"/>
      <c r="D84" s="90"/>
      <c r="E84" s="90"/>
      <c r="F84" s="90"/>
      <c r="G84" s="90"/>
      <c r="H84" s="90"/>
      <c r="I84" s="87"/>
      <c r="J84" s="88"/>
      <c r="K84" s="304">
        <v>0.05</v>
      </c>
      <c r="L84" s="857">
        <f>N78*K84</f>
        <v>188.21029415588828</v>
      </c>
      <c r="M84" s="858"/>
      <c r="N84" s="51"/>
    </row>
    <row r="85" spans="1:14" ht="15.75" thickBot="1">
      <c r="B85" s="91" t="s">
        <v>974</v>
      </c>
      <c r="C85" s="92"/>
      <c r="D85" s="92"/>
      <c r="E85" s="92"/>
      <c r="F85" s="92"/>
      <c r="G85" s="92"/>
      <c r="H85" s="92"/>
      <c r="I85" s="93"/>
      <c r="J85" s="94"/>
      <c r="K85" s="305">
        <v>0.05</v>
      </c>
      <c r="L85" s="859">
        <f>N78*K85</f>
        <v>188.21029415588828</v>
      </c>
      <c r="M85" s="860"/>
      <c r="N85" s="51"/>
    </row>
    <row r="86" spans="1:14" ht="15.75" thickBot="1">
      <c r="B86" s="822" t="s">
        <v>953</v>
      </c>
      <c r="C86" s="823"/>
      <c r="D86" s="823"/>
      <c r="E86" s="823"/>
      <c r="F86" s="823"/>
      <c r="G86" s="823"/>
      <c r="H86" s="823"/>
      <c r="I86" s="823"/>
      <c r="J86" s="823"/>
      <c r="K86" s="823"/>
      <c r="L86" s="823"/>
      <c r="M86" s="824"/>
      <c r="N86" s="52">
        <f>L83+L84+L85</f>
        <v>1129.2617649353297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4893.4676480530943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3545.8374201714796</v>
      </c>
      <c r="N48" s="272">
        <f>K48*M48</f>
        <v>3545.8374201714796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3545.8374201714796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3545.8374201714796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709.16748403429597</v>
      </c>
      <c r="M83" s="858"/>
      <c r="N83" s="51"/>
    </row>
    <row r="84" spans="1:14">
      <c r="B84" s="89" t="s">
        <v>973</v>
      </c>
      <c r="C84" s="90"/>
      <c r="D84" s="90"/>
      <c r="E84" s="90"/>
      <c r="F84" s="90"/>
      <c r="G84" s="90"/>
      <c r="H84" s="90"/>
      <c r="I84" s="87"/>
      <c r="J84" s="88"/>
      <c r="K84" s="304">
        <v>0.05</v>
      </c>
      <c r="L84" s="857">
        <f>N78*K84</f>
        <v>177.29187100857399</v>
      </c>
      <c r="M84" s="858"/>
      <c r="N84" s="51"/>
    </row>
    <row r="85" spans="1:14" ht="15.75" thickBot="1">
      <c r="B85" s="91" t="s">
        <v>974</v>
      </c>
      <c r="C85" s="92"/>
      <c r="D85" s="92"/>
      <c r="E85" s="92"/>
      <c r="F85" s="92"/>
      <c r="G85" s="92"/>
      <c r="H85" s="92"/>
      <c r="I85" s="93"/>
      <c r="J85" s="94"/>
      <c r="K85" s="305">
        <v>0.05</v>
      </c>
      <c r="L85" s="859">
        <f>N78*K85</f>
        <v>177.29187100857399</v>
      </c>
      <c r="M85" s="860"/>
      <c r="N85" s="51"/>
    </row>
    <row r="86" spans="1:14" ht="15.75" thickBot="1">
      <c r="B86" s="822" t="s">
        <v>953</v>
      </c>
      <c r="C86" s="823"/>
      <c r="D86" s="823"/>
      <c r="E86" s="823"/>
      <c r="F86" s="823"/>
      <c r="G86" s="823"/>
      <c r="H86" s="823"/>
      <c r="I86" s="823"/>
      <c r="J86" s="823"/>
      <c r="K86" s="823"/>
      <c r="L86" s="823"/>
      <c r="M86" s="824"/>
      <c r="N86" s="52">
        <f>L83+L84+L85</f>
        <v>1063.7512260514438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4609.5886462229237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4649.3401868078054</v>
      </c>
      <c r="N48" s="272">
        <f>K48*M48</f>
        <v>4649.3401868078054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4649.3401868078054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4649.3401868078054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929.86803736156116</v>
      </c>
      <c r="M83" s="858"/>
      <c r="N83" s="51"/>
    </row>
    <row r="84" spans="1:14">
      <c r="B84" s="89" t="s">
        <v>973</v>
      </c>
      <c r="C84" s="90"/>
      <c r="D84" s="90"/>
      <c r="E84" s="90"/>
      <c r="F84" s="90"/>
      <c r="G84" s="90"/>
      <c r="H84" s="90"/>
      <c r="I84" s="87"/>
      <c r="J84" s="88"/>
      <c r="K84" s="304">
        <v>0.05</v>
      </c>
      <c r="L84" s="857">
        <f>N78*K84</f>
        <v>232.46700934039029</v>
      </c>
      <c r="M84" s="858"/>
      <c r="N84" s="51"/>
    </row>
    <row r="85" spans="1:14" ht="15.75" thickBot="1">
      <c r="B85" s="91" t="s">
        <v>974</v>
      </c>
      <c r="C85" s="92"/>
      <c r="D85" s="92"/>
      <c r="E85" s="92"/>
      <c r="F85" s="92"/>
      <c r="G85" s="92"/>
      <c r="H85" s="92"/>
      <c r="I85" s="93"/>
      <c r="J85" s="94"/>
      <c r="K85" s="305">
        <v>0.05</v>
      </c>
      <c r="L85" s="859">
        <f>N78*K85</f>
        <v>232.46700934039029</v>
      </c>
      <c r="M85" s="860"/>
      <c r="N85" s="51"/>
    </row>
    <row r="86" spans="1:14" ht="15.75" thickBot="1">
      <c r="B86" s="822" t="s">
        <v>953</v>
      </c>
      <c r="C86" s="823"/>
      <c r="D86" s="823"/>
      <c r="E86" s="823"/>
      <c r="F86" s="823"/>
      <c r="G86" s="823"/>
      <c r="H86" s="823"/>
      <c r="I86" s="823"/>
      <c r="J86" s="823"/>
      <c r="K86" s="823"/>
      <c r="L86" s="823"/>
      <c r="M86" s="824"/>
      <c r="N86" s="52">
        <f>L83+L84+L85</f>
        <v>1394.8020560423415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6044.1422428501464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4649.3401868078054</v>
      </c>
      <c r="N48" s="272">
        <f>K48*M48</f>
        <v>4649.3401868078054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4649.3401868078054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4649.3401868078054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929.86803736156116</v>
      </c>
      <c r="M83" s="858"/>
      <c r="N83" s="51"/>
    </row>
    <row r="84" spans="1:14">
      <c r="B84" s="89" t="s">
        <v>973</v>
      </c>
      <c r="C84" s="90"/>
      <c r="D84" s="90"/>
      <c r="E84" s="90"/>
      <c r="F84" s="90"/>
      <c r="G84" s="90"/>
      <c r="H84" s="90"/>
      <c r="I84" s="87"/>
      <c r="J84" s="88"/>
      <c r="K84" s="304">
        <v>0.05</v>
      </c>
      <c r="L84" s="857">
        <f>N78*K84</f>
        <v>232.46700934039029</v>
      </c>
      <c r="M84" s="858"/>
      <c r="N84" s="51"/>
    </row>
    <row r="85" spans="1:14" ht="15.75" thickBot="1">
      <c r="B85" s="91" t="s">
        <v>974</v>
      </c>
      <c r="C85" s="92"/>
      <c r="D85" s="92"/>
      <c r="E85" s="92"/>
      <c r="F85" s="92"/>
      <c r="G85" s="92"/>
      <c r="H85" s="92"/>
      <c r="I85" s="93"/>
      <c r="J85" s="94"/>
      <c r="K85" s="305">
        <v>0.05</v>
      </c>
      <c r="L85" s="859">
        <f>N78*K85</f>
        <v>232.46700934039029</v>
      </c>
      <c r="M85" s="860"/>
      <c r="N85" s="51"/>
    </row>
    <row r="86" spans="1:14" ht="15.75" thickBot="1">
      <c r="B86" s="822" t="s">
        <v>953</v>
      </c>
      <c r="C86" s="823"/>
      <c r="D86" s="823"/>
      <c r="E86" s="823"/>
      <c r="F86" s="823"/>
      <c r="G86" s="823"/>
      <c r="H86" s="823"/>
      <c r="I86" s="823"/>
      <c r="J86" s="823"/>
      <c r="K86" s="823"/>
      <c r="L86" s="823"/>
      <c r="M86" s="824"/>
      <c r="N86" s="52">
        <f>L83+L84+L85</f>
        <v>1394.8020560423415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6044.1422428501464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3771.6261706936098</v>
      </c>
      <c r="N48" s="272">
        <f>K48*M48</f>
        <v>3771.6261706936098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3771.6261706936098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3771.6261706936098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754.32523413872195</v>
      </c>
      <c r="M83" s="858"/>
      <c r="N83" s="51"/>
    </row>
    <row r="84" spans="1:14">
      <c r="B84" s="89" t="s">
        <v>973</v>
      </c>
      <c r="C84" s="90"/>
      <c r="D84" s="90"/>
      <c r="E84" s="90"/>
      <c r="F84" s="90"/>
      <c r="G84" s="90"/>
      <c r="H84" s="90"/>
      <c r="I84" s="87"/>
      <c r="J84" s="88"/>
      <c r="K84" s="304">
        <v>0.05</v>
      </c>
      <c r="L84" s="857">
        <f>N78*K84</f>
        <v>188.58130853468049</v>
      </c>
      <c r="M84" s="858"/>
      <c r="N84" s="51"/>
    </row>
    <row r="85" spans="1:14" ht="15.75" thickBot="1">
      <c r="B85" s="91" t="s">
        <v>974</v>
      </c>
      <c r="C85" s="92"/>
      <c r="D85" s="92"/>
      <c r="E85" s="92"/>
      <c r="F85" s="92"/>
      <c r="G85" s="92"/>
      <c r="H85" s="92"/>
      <c r="I85" s="93"/>
      <c r="J85" s="94"/>
      <c r="K85" s="305">
        <v>0.05</v>
      </c>
      <c r="L85" s="859">
        <f>N78*K85</f>
        <v>188.58130853468049</v>
      </c>
      <c r="M85" s="860"/>
      <c r="N85" s="51"/>
    </row>
    <row r="86" spans="1:14" ht="15.75" thickBot="1">
      <c r="B86" s="822" t="s">
        <v>953</v>
      </c>
      <c r="C86" s="823"/>
      <c r="D86" s="823"/>
      <c r="E86" s="823"/>
      <c r="F86" s="823"/>
      <c r="G86" s="823"/>
      <c r="H86" s="823"/>
      <c r="I86" s="823"/>
      <c r="J86" s="823"/>
      <c r="K86" s="823"/>
      <c r="L86" s="823"/>
      <c r="M86" s="824"/>
      <c r="N86" s="52">
        <f>L83+L84+L85</f>
        <v>1131.4878512080829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4903.1140219016925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4045.1167699175985</v>
      </c>
      <c r="N48" s="272">
        <f>K48*M48</f>
        <v>4045.1167699175985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4045.1167699175985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4045.1167699175985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809.02335398351977</v>
      </c>
      <c r="M83" s="858"/>
      <c r="N83" s="51"/>
    </row>
    <row r="84" spans="1:14">
      <c r="B84" s="89" t="s">
        <v>973</v>
      </c>
      <c r="C84" s="90"/>
      <c r="D84" s="90"/>
      <c r="E84" s="90"/>
      <c r="F84" s="90"/>
      <c r="G84" s="90"/>
      <c r="H84" s="90"/>
      <c r="I84" s="87"/>
      <c r="J84" s="88"/>
      <c r="K84" s="304">
        <v>0.05</v>
      </c>
      <c r="L84" s="857">
        <f>N78*K84</f>
        <v>202.25583849587994</v>
      </c>
      <c r="M84" s="858"/>
      <c r="N84" s="51"/>
    </row>
    <row r="85" spans="1:14" ht="15.75" thickBot="1">
      <c r="B85" s="91" t="s">
        <v>974</v>
      </c>
      <c r="C85" s="92"/>
      <c r="D85" s="92"/>
      <c r="E85" s="92"/>
      <c r="F85" s="92"/>
      <c r="G85" s="92"/>
      <c r="H85" s="92"/>
      <c r="I85" s="93"/>
      <c r="J85" s="94"/>
      <c r="K85" s="305">
        <v>0.05</v>
      </c>
      <c r="L85" s="859">
        <f>N78*K85</f>
        <v>202.25583849587994</v>
      </c>
      <c r="M85" s="860"/>
      <c r="N85" s="51"/>
    </row>
    <row r="86" spans="1:14" ht="15.75" thickBot="1">
      <c r="B86" s="822" t="s">
        <v>953</v>
      </c>
      <c r="C86" s="823"/>
      <c r="D86" s="823"/>
      <c r="E86" s="823"/>
      <c r="F86" s="823"/>
      <c r="G86" s="823"/>
      <c r="H86" s="823"/>
      <c r="I86" s="823"/>
      <c r="J86" s="823"/>
      <c r="K86" s="823"/>
      <c r="L86" s="823"/>
      <c r="M86" s="824"/>
      <c r="N86" s="52">
        <f>L83+L84+L85</f>
        <v>1213.5350309752796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5258.6518008928779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4370.5493821724995</v>
      </c>
      <c r="N48" s="272">
        <f>K48*M48</f>
        <v>4370.5493821724995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4370.5493821724995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4370.5493821724995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874.10987643449994</v>
      </c>
      <c r="M83" s="858"/>
      <c r="N83" s="51"/>
    </row>
    <row r="84" spans="1:14">
      <c r="B84" s="89" t="s">
        <v>973</v>
      </c>
      <c r="C84" s="90"/>
      <c r="D84" s="90"/>
      <c r="E84" s="90"/>
      <c r="F84" s="90"/>
      <c r="G84" s="90"/>
      <c r="H84" s="90"/>
      <c r="I84" s="87"/>
      <c r="J84" s="88"/>
      <c r="K84" s="304">
        <v>0.05</v>
      </c>
      <c r="L84" s="857">
        <f>N78*K84</f>
        <v>218.52746910862498</v>
      </c>
      <c r="M84" s="858"/>
      <c r="N84" s="51"/>
    </row>
    <row r="85" spans="1:14" ht="15.75" thickBot="1">
      <c r="B85" s="91" t="s">
        <v>974</v>
      </c>
      <c r="C85" s="92"/>
      <c r="D85" s="92"/>
      <c r="E85" s="92"/>
      <c r="F85" s="92"/>
      <c r="G85" s="92"/>
      <c r="H85" s="92"/>
      <c r="I85" s="93"/>
      <c r="J85" s="94"/>
      <c r="K85" s="305">
        <v>0.05</v>
      </c>
      <c r="L85" s="859">
        <f>N78*K85</f>
        <v>218.52746910862498</v>
      </c>
      <c r="M85" s="860"/>
      <c r="N85" s="51"/>
    </row>
    <row r="86" spans="1:14" ht="15.75" thickBot="1">
      <c r="B86" s="822" t="s">
        <v>953</v>
      </c>
      <c r="C86" s="823"/>
      <c r="D86" s="823"/>
      <c r="E86" s="823"/>
      <c r="F86" s="823"/>
      <c r="G86" s="823"/>
      <c r="H86" s="823"/>
      <c r="I86" s="823"/>
      <c r="J86" s="823"/>
      <c r="K86" s="823"/>
      <c r="L86" s="823"/>
      <c r="M86" s="824"/>
      <c r="N86" s="52">
        <f>L83+L84+L85</f>
        <v>1311.1648146517498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5681.7141968242495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3439.8333119451272</v>
      </c>
      <c r="N48" s="272">
        <f>K48*M48</f>
        <v>3439.8333119451272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3439.8333119451272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3439.8333119451272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687.96666238902549</v>
      </c>
      <c r="M83" s="858"/>
      <c r="N83" s="51"/>
    </row>
    <row r="84" spans="1:14">
      <c r="B84" s="89" t="s">
        <v>973</v>
      </c>
      <c r="C84" s="90"/>
      <c r="D84" s="90"/>
      <c r="E84" s="90"/>
      <c r="F84" s="90"/>
      <c r="G84" s="90"/>
      <c r="H84" s="90"/>
      <c r="I84" s="87"/>
      <c r="J84" s="88"/>
      <c r="K84" s="304">
        <v>0.05</v>
      </c>
      <c r="L84" s="857">
        <f>N78*K84</f>
        <v>171.99166559725637</v>
      </c>
      <c r="M84" s="858"/>
      <c r="N84" s="51"/>
    </row>
    <row r="85" spans="1:14" ht="15.75" thickBot="1">
      <c r="B85" s="91" t="s">
        <v>974</v>
      </c>
      <c r="C85" s="92"/>
      <c r="D85" s="92"/>
      <c r="E85" s="92"/>
      <c r="F85" s="92"/>
      <c r="G85" s="92"/>
      <c r="H85" s="92"/>
      <c r="I85" s="93"/>
      <c r="J85" s="94"/>
      <c r="K85" s="305">
        <v>0.05</v>
      </c>
      <c r="L85" s="859">
        <f>N78*K85</f>
        <v>171.99166559725637</v>
      </c>
      <c r="M85" s="860"/>
      <c r="N85" s="51"/>
    </row>
    <row r="86" spans="1:14" ht="15.75" thickBot="1">
      <c r="B86" s="822" t="s">
        <v>953</v>
      </c>
      <c r="C86" s="823"/>
      <c r="D86" s="823"/>
      <c r="E86" s="823"/>
      <c r="F86" s="823"/>
      <c r="G86" s="823"/>
      <c r="H86" s="823"/>
      <c r="I86" s="823"/>
      <c r="J86" s="823"/>
      <c r="K86" s="823"/>
      <c r="L86" s="823"/>
      <c r="M86" s="824"/>
      <c r="N86" s="52">
        <f>L83+L84+L85</f>
        <v>1031.9499935835381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4471.7833055286656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500</v>
      </c>
      <c r="N36" s="272">
        <f>K36/M36</f>
        <v>270.61056705594007</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500</v>
      </c>
      <c r="N37" s="272">
        <f>K37/M37</f>
        <v>197.92272388943135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469.0746009453714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2830.3096896436023</v>
      </c>
      <c r="N48" s="272">
        <f>K48*M48</f>
        <v>2830.3096896436023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2830.3096896436023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900"/>
      <c r="M64" s="901"/>
      <c r="N64" s="127"/>
    </row>
    <row r="65" spans="1:14" ht="15.75" thickBot="1">
      <c r="B65" s="911" t="s">
        <v>953</v>
      </c>
      <c r="C65" s="865"/>
      <c r="D65" s="865"/>
      <c r="E65" s="865"/>
      <c r="F65" s="865"/>
      <c r="G65" s="865"/>
      <c r="H65" s="865"/>
      <c r="I65" s="865"/>
      <c r="J65" s="865"/>
      <c r="K65" s="865"/>
      <c r="L65" s="865"/>
      <c r="M65" s="866"/>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61" t="s">
        <v>963</v>
      </c>
      <c r="C69" s="862"/>
      <c r="D69" s="862"/>
      <c r="E69" s="862"/>
      <c r="F69" s="862"/>
      <c r="G69" s="862"/>
      <c r="H69" s="862"/>
      <c r="I69" s="73" t="s">
        <v>964</v>
      </c>
      <c r="J69" s="75" t="s">
        <v>1410</v>
      </c>
      <c r="K69" s="74" t="s">
        <v>966</v>
      </c>
      <c r="L69" s="863" t="s">
        <v>950</v>
      </c>
      <c r="M69" s="864"/>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98"/>
      <c r="C74" s="899"/>
      <c r="D74" s="899"/>
      <c r="E74" s="899"/>
      <c r="F74" s="899"/>
      <c r="G74" s="899"/>
      <c r="H74" s="899"/>
      <c r="I74" s="126"/>
      <c r="J74" s="126"/>
      <c r="K74" s="126"/>
      <c r="L74" s="912"/>
      <c r="M74" s="912"/>
      <c r="N74" s="45"/>
    </row>
    <row r="75" spans="1:14" ht="15.75" thickBot="1">
      <c r="B75" s="911" t="s">
        <v>953</v>
      </c>
      <c r="C75" s="865"/>
      <c r="D75" s="865"/>
      <c r="E75" s="865"/>
      <c r="F75" s="865"/>
      <c r="G75" s="865"/>
      <c r="H75" s="865"/>
      <c r="I75" s="865"/>
      <c r="J75" s="865"/>
      <c r="K75" s="865"/>
      <c r="L75" s="865"/>
      <c r="M75" s="866"/>
      <c r="N75" s="301">
        <f>SUM(N70:N74)</f>
        <v>54.131</v>
      </c>
    </row>
    <row r="76" spans="1:14" ht="15.75" thickBot="1">
      <c r="B76" s="33"/>
      <c r="C76" s="34"/>
      <c r="D76" s="34"/>
      <c r="E76" s="34"/>
      <c r="F76" s="34"/>
      <c r="G76" s="34"/>
      <c r="H76" s="34"/>
      <c r="I76" s="34"/>
      <c r="J76" s="34"/>
      <c r="K76" s="34"/>
      <c r="L76" s="34"/>
      <c r="M76" s="34"/>
      <c r="N76" s="35"/>
    </row>
    <row r="77" spans="1:14" ht="15.75" thickBot="1">
      <c r="B77" s="822" t="s">
        <v>967</v>
      </c>
      <c r="C77" s="823"/>
      <c r="D77" s="823"/>
      <c r="E77" s="823"/>
      <c r="F77" s="823"/>
      <c r="G77" s="823"/>
      <c r="H77" s="823"/>
      <c r="I77" s="823"/>
      <c r="J77" s="823"/>
      <c r="K77" s="823"/>
      <c r="L77" s="823"/>
      <c r="M77" s="824"/>
      <c r="N77" s="99">
        <f>N43+N54+N65+N75</f>
        <v>3353.5152905889736</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670.70305811779474</v>
      </c>
      <c r="M82" s="858"/>
      <c r="N82" s="51"/>
    </row>
    <row r="83" spans="1:14">
      <c r="B83" s="89" t="s">
        <v>973</v>
      </c>
      <c r="C83" s="90"/>
      <c r="D83" s="90"/>
      <c r="E83" s="90"/>
      <c r="F83" s="90"/>
      <c r="G83" s="90"/>
      <c r="H83" s="90"/>
      <c r="I83" s="87"/>
      <c r="J83" s="88"/>
      <c r="K83" s="304">
        <v>0.05</v>
      </c>
      <c r="L83" s="857">
        <f>N77*K83</f>
        <v>167.67576452944868</v>
      </c>
      <c r="M83" s="858"/>
      <c r="N83" s="51"/>
    </row>
    <row r="84" spans="1:14" ht="15.75" thickBot="1">
      <c r="B84" s="91" t="s">
        <v>974</v>
      </c>
      <c r="C84" s="92"/>
      <c r="D84" s="92"/>
      <c r="E84" s="92"/>
      <c r="F84" s="92"/>
      <c r="G84" s="92"/>
      <c r="H84" s="92"/>
      <c r="I84" s="93"/>
      <c r="J84" s="94"/>
      <c r="K84" s="305">
        <v>0.05</v>
      </c>
      <c r="L84" s="859">
        <f>N77*K84</f>
        <v>167.67576452944868</v>
      </c>
      <c r="M84" s="860"/>
      <c r="N84" s="51"/>
    </row>
    <row r="85" spans="1:14" ht="15.75" thickBot="1">
      <c r="B85" s="822" t="s">
        <v>953</v>
      </c>
      <c r="C85" s="823"/>
      <c r="D85" s="823"/>
      <c r="E85" s="823"/>
      <c r="F85" s="823"/>
      <c r="G85" s="823"/>
      <c r="H85" s="823"/>
      <c r="I85" s="823"/>
      <c r="J85" s="823"/>
      <c r="K85" s="823"/>
      <c r="L85" s="823"/>
      <c r="M85" s="824"/>
      <c r="N85" s="52">
        <f>L82+L83+L84</f>
        <v>1006.0545871766921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4359.5698777656653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500</v>
      </c>
      <c r="N36" s="272">
        <f>K36/M36</f>
        <v>270.61056705594007</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500</v>
      </c>
      <c r="N37" s="272">
        <f>K37/M37</f>
        <v>197.92272388943135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469.0746009453714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2822.8894020677581</v>
      </c>
      <c r="N48" s="272">
        <f>K48*M48</f>
        <v>2822.8894020677581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2822.8894020677581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3346.0950030131294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669.2190006026259</v>
      </c>
      <c r="M83" s="858"/>
      <c r="N83" s="51"/>
    </row>
    <row r="84" spans="1:14">
      <c r="B84" s="89" t="s">
        <v>973</v>
      </c>
      <c r="C84" s="90"/>
      <c r="D84" s="90"/>
      <c r="E84" s="90"/>
      <c r="F84" s="90"/>
      <c r="G84" s="90"/>
      <c r="H84" s="90"/>
      <c r="I84" s="87"/>
      <c r="J84" s="88"/>
      <c r="K84" s="304">
        <v>0.05</v>
      </c>
      <c r="L84" s="857">
        <f>N78*K84</f>
        <v>167.30475015065647</v>
      </c>
      <c r="M84" s="858"/>
      <c r="N84" s="51"/>
    </row>
    <row r="85" spans="1:14" ht="15.75" thickBot="1">
      <c r="B85" s="91" t="s">
        <v>974</v>
      </c>
      <c r="C85" s="92"/>
      <c r="D85" s="92"/>
      <c r="E85" s="92"/>
      <c r="F85" s="92"/>
      <c r="G85" s="92"/>
      <c r="H85" s="92"/>
      <c r="I85" s="93"/>
      <c r="J85" s="94"/>
      <c r="K85" s="305">
        <v>0.05</v>
      </c>
      <c r="L85" s="859">
        <f>N78*K85</f>
        <v>167.30475015065647</v>
      </c>
      <c r="M85" s="860"/>
      <c r="N85" s="51"/>
    </row>
    <row r="86" spans="1:14" ht="15.75" thickBot="1">
      <c r="B86" s="822" t="s">
        <v>953</v>
      </c>
      <c r="C86" s="823"/>
      <c r="D86" s="823"/>
      <c r="E86" s="823"/>
      <c r="F86" s="823"/>
      <c r="G86" s="823"/>
      <c r="H86" s="823"/>
      <c r="I86" s="823"/>
      <c r="J86" s="823"/>
      <c r="K86" s="823"/>
      <c r="L86" s="823"/>
      <c r="M86" s="824"/>
      <c r="N86" s="52">
        <f>L83+L84+L85</f>
        <v>1003.8285009039388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4349.923503917068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500</v>
      </c>
      <c r="N36" s="272">
        <f>K36/M36</f>
        <v>270.61056705594007</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500</v>
      </c>
      <c r="N37" s="272">
        <f>K37/M37</f>
        <v>197.92272388943135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469.0746009453714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11643.49124758252</v>
      </c>
      <c r="N48" s="272">
        <f>K48*M48</f>
        <v>3493.0473742747558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3493.0473742747558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4016.2529752201272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803.25059504402543</v>
      </c>
      <c r="M83" s="858"/>
      <c r="N83" s="51"/>
    </row>
    <row r="84" spans="1:14">
      <c r="B84" s="89" t="s">
        <v>973</v>
      </c>
      <c r="C84" s="90"/>
      <c r="D84" s="90"/>
      <c r="E84" s="90"/>
      <c r="F84" s="90"/>
      <c r="G84" s="90"/>
      <c r="H84" s="90"/>
      <c r="I84" s="87"/>
      <c r="J84" s="88"/>
      <c r="K84" s="304">
        <v>0.05</v>
      </c>
      <c r="L84" s="857">
        <f>N78*K84</f>
        <v>200.81264876100636</v>
      </c>
      <c r="M84" s="858"/>
      <c r="N84" s="51"/>
    </row>
    <row r="85" spans="1:14" ht="15.75" thickBot="1">
      <c r="B85" s="91" t="s">
        <v>974</v>
      </c>
      <c r="C85" s="92"/>
      <c r="D85" s="92"/>
      <c r="E85" s="92"/>
      <c r="F85" s="92"/>
      <c r="G85" s="92"/>
      <c r="H85" s="92"/>
      <c r="I85" s="93"/>
      <c r="J85" s="94"/>
      <c r="K85" s="305">
        <v>0.05</v>
      </c>
      <c r="L85" s="859">
        <f>N78*K85</f>
        <v>200.81264876100636</v>
      </c>
      <c r="M85" s="860"/>
      <c r="N85" s="51"/>
    </row>
    <row r="86" spans="1:14" ht="15.75" thickBot="1">
      <c r="B86" s="822" t="s">
        <v>953</v>
      </c>
      <c r="C86" s="823"/>
      <c r="D86" s="823"/>
      <c r="E86" s="823"/>
      <c r="F86" s="823"/>
      <c r="G86" s="823"/>
      <c r="H86" s="823"/>
      <c r="I86" s="823"/>
      <c r="J86" s="823"/>
      <c r="K86" s="823"/>
      <c r="L86" s="823"/>
      <c r="M86" s="824"/>
      <c r="N86" s="52">
        <f>L83+L84+L85</f>
        <v>1204.8758925660381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5221.1288677861648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135305.28352797002</v>
      </c>
      <c r="L36" s="270"/>
      <c r="M36" s="271">
        <v>500</v>
      </c>
      <c r="N36" s="272">
        <f>K36/M36</f>
        <v>270.61056705594007</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98961.361944715682</v>
      </c>
      <c r="L37" s="270"/>
      <c r="M37" s="271">
        <v>500</v>
      </c>
      <c r="N37" s="272">
        <f>K37/M37</f>
        <v>197.92272388943135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469.0746009453714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2769.8873479545819</v>
      </c>
      <c r="N48" s="272">
        <f>K48*M48</f>
        <v>1246.4493065795618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1246.4493065795618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1769.6549075249334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353.93098150498668</v>
      </c>
      <c r="M83" s="858"/>
      <c r="N83" s="51"/>
    </row>
    <row r="84" spans="1:14">
      <c r="B84" s="89" t="s">
        <v>973</v>
      </c>
      <c r="C84" s="90"/>
      <c r="D84" s="90"/>
      <c r="E84" s="90"/>
      <c r="F84" s="90"/>
      <c r="G84" s="90"/>
      <c r="H84" s="90"/>
      <c r="I84" s="87"/>
      <c r="J84" s="88"/>
      <c r="K84" s="304">
        <v>0.05</v>
      </c>
      <c r="L84" s="857">
        <f>N78*K84</f>
        <v>88.482745376246669</v>
      </c>
      <c r="M84" s="858"/>
      <c r="N84" s="51"/>
    </row>
    <row r="85" spans="1:14" ht="15.75" thickBot="1">
      <c r="B85" s="91" t="s">
        <v>974</v>
      </c>
      <c r="C85" s="92"/>
      <c r="D85" s="92"/>
      <c r="E85" s="92"/>
      <c r="F85" s="92"/>
      <c r="G85" s="92"/>
      <c r="H85" s="92"/>
      <c r="I85" s="93"/>
      <c r="J85" s="94"/>
      <c r="K85" s="305">
        <v>0.05</v>
      </c>
      <c r="L85" s="859">
        <f>N78*K85</f>
        <v>88.482745376246669</v>
      </c>
      <c r="M85" s="860"/>
      <c r="N85" s="51"/>
    </row>
    <row r="86" spans="1:14" ht="15.75" thickBot="1">
      <c r="B86" s="822" t="s">
        <v>953</v>
      </c>
      <c r="C86" s="823"/>
      <c r="D86" s="823"/>
      <c r="E86" s="823"/>
      <c r="F86" s="823"/>
      <c r="G86" s="823"/>
      <c r="H86" s="823"/>
      <c r="I86" s="823"/>
      <c r="J86" s="823"/>
      <c r="K86" s="823"/>
      <c r="L86" s="823"/>
      <c r="M86" s="824"/>
      <c r="N86" s="52">
        <f>L83+L84+L85</f>
        <v>530.89647225748001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2300.5513797824133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206"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500</v>
      </c>
      <c r="N36" s="272">
        <f>K36/M36</f>
        <v>270.61056705594007</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500</v>
      </c>
      <c r="N37" s="272">
        <f>K37/M37</f>
        <v>197.92272388943135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469.0746009453714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2727.4857046640409</v>
      </c>
      <c r="N48" s="272">
        <f>K48*M48</f>
        <v>1227.3685670988184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1227.3685670988184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1750.5741680441899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350.11483360883801</v>
      </c>
      <c r="M83" s="858"/>
      <c r="N83" s="51"/>
    </row>
    <row r="84" spans="1:14">
      <c r="B84" s="89" t="s">
        <v>973</v>
      </c>
      <c r="C84" s="90"/>
      <c r="D84" s="90"/>
      <c r="E84" s="90"/>
      <c r="F84" s="90"/>
      <c r="G84" s="90"/>
      <c r="H84" s="90"/>
      <c r="I84" s="87"/>
      <c r="J84" s="88"/>
      <c r="K84" s="304">
        <v>0.05</v>
      </c>
      <c r="L84" s="857">
        <f>N78*K84</f>
        <v>87.528708402209503</v>
      </c>
      <c r="M84" s="858"/>
      <c r="N84" s="51"/>
    </row>
    <row r="85" spans="1:14" ht="15.75" thickBot="1">
      <c r="B85" s="91" t="s">
        <v>974</v>
      </c>
      <c r="C85" s="92"/>
      <c r="D85" s="92"/>
      <c r="E85" s="92"/>
      <c r="F85" s="92"/>
      <c r="G85" s="92"/>
      <c r="H85" s="92"/>
      <c r="I85" s="93"/>
      <c r="J85" s="94"/>
      <c r="K85" s="305">
        <v>0.05</v>
      </c>
      <c r="L85" s="859">
        <f>N78*K85</f>
        <v>87.528708402209503</v>
      </c>
      <c r="M85" s="860"/>
      <c r="N85" s="51"/>
    </row>
    <row r="86" spans="1:14" ht="15.75" thickBot="1">
      <c r="B86" s="822" t="s">
        <v>953</v>
      </c>
      <c r="C86" s="823"/>
      <c r="D86" s="823"/>
      <c r="E86" s="823"/>
      <c r="F86" s="823"/>
      <c r="G86" s="823"/>
      <c r="H86" s="823"/>
      <c r="I86" s="823"/>
      <c r="J86" s="823"/>
      <c r="K86" s="823"/>
      <c r="L86" s="823"/>
      <c r="M86" s="824"/>
      <c r="N86" s="52">
        <f>L83+L84+L85</f>
        <v>525.17225041325707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2275.7464184574469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500</v>
      </c>
      <c r="N36" s="272">
        <f>K36/M36</f>
        <v>270.61056705594007</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500</v>
      </c>
      <c r="N37" s="272">
        <f>K37/M37</f>
        <v>197.92272388943135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469.0746009453714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2774.127512283636</v>
      </c>
      <c r="N48" s="272">
        <f>K48*M48</f>
        <v>1248.3573805276362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1248.3573805276362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1771.5629814730078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354.31259629460158</v>
      </c>
      <c r="M83" s="858"/>
      <c r="N83" s="51"/>
    </row>
    <row r="84" spans="1:14">
      <c r="B84" s="89" t="s">
        <v>973</v>
      </c>
      <c r="C84" s="90"/>
      <c r="D84" s="90"/>
      <c r="E84" s="90"/>
      <c r="F84" s="90"/>
      <c r="G84" s="90"/>
      <c r="H84" s="90"/>
      <c r="I84" s="87"/>
      <c r="J84" s="88"/>
      <c r="K84" s="304">
        <v>0.05</v>
      </c>
      <c r="L84" s="857">
        <f>N78*K84</f>
        <v>88.578149073650394</v>
      </c>
      <c r="M84" s="858"/>
      <c r="N84" s="51"/>
    </row>
    <row r="85" spans="1:14" ht="15.75" thickBot="1">
      <c r="B85" s="91" t="s">
        <v>974</v>
      </c>
      <c r="C85" s="92"/>
      <c r="D85" s="92"/>
      <c r="E85" s="92"/>
      <c r="F85" s="92"/>
      <c r="G85" s="92"/>
      <c r="H85" s="92"/>
      <c r="I85" s="93"/>
      <c r="J85" s="94"/>
      <c r="K85" s="305">
        <v>0.05</v>
      </c>
      <c r="L85" s="859">
        <f>N78*K85</f>
        <v>88.578149073650394</v>
      </c>
      <c r="M85" s="860"/>
      <c r="N85" s="51"/>
    </row>
    <row r="86" spans="1:14" ht="15.75" thickBot="1">
      <c r="B86" s="822" t="s">
        <v>953</v>
      </c>
      <c r="C86" s="823"/>
      <c r="D86" s="823"/>
      <c r="E86" s="823"/>
      <c r="F86" s="823"/>
      <c r="G86" s="823"/>
      <c r="H86" s="823"/>
      <c r="I86" s="823"/>
      <c r="J86" s="823"/>
      <c r="K86" s="823"/>
      <c r="L86" s="823"/>
      <c r="M86" s="824"/>
      <c r="N86" s="52">
        <f>L83+L84+L85</f>
        <v>531.46889444190231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2303.03187591491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500</v>
      </c>
      <c r="N36" s="272">
        <f>K36/M36</f>
        <v>270.61056705594007</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500</v>
      </c>
      <c r="N37" s="272">
        <f>K37/M37</f>
        <v>197.92272388943135</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0.54131000000000007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469.0746009453714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3240.5455884795856</v>
      </c>
      <c r="N48" s="272">
        <f>K48*M48</f>
        <v>1458.2455148158135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1458.2455148158135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54.131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1981.4511157611851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396.29022315223705</v>
      </c>
      <c r="M83" s="858"/>
      <c r="N83" s="51"/>
    </row>
    <row r="84" spans="1:14">
      <c r="B84" s="89" t="s">
        <v>973</v>
      </c>
      <c r="C84" s="90"/>
      <c r="D84" s="90"/>
      <c r="E84" s="90"/>
      <c r="F84" s="90"/>
      <c r="G84" s="90"/>
      <c r="H84" s="90"/>
      <c r="I84" s="87"/>
      <c r="J84" s="88"/>
      <c r="K84" s="304">
        <v>0.05</v>
      </c>
      <c r="L84" s="857">
        <f>N78*K84</f>
        <v>99.072555788059262</v>
      </c>
      <c r="M84" s="858"/>
      <c r="N84" s="51"/>
    </row>
    <row r="85" spans="1:14" ht="15.75" thickBot="1">
      <c r="B85" s="91" t="s">
        <v>974</v>
      </c>
      <c r="C85" s="92"/>
      <c r="D85" s="92"/>
      <c r="E85" s="92"/>
      <c r="F85" s="92"/>
      <c r="G85" s="92"/>
      <c r="H85" s="92"/>
      <c r="I85" s="93"/>
      <c r="J85" s="94"/>
      <c r="K85" s="305">
        <v>0.05</v>
      </c>
      <c r="L85" s="859">
        <f>N78*K85</f>
        <v>99.072555788059262</v>
      </c>
      <c r="M85" s="860"/>
      <c r="N85" s="51"/>
    </row>
    <row r="86" spans="1:14" ht="15.75" thickBot="1">
      <c r="B86" s="822" t="s">
        <v>953</v>
      </c>
      <c r="C86" s="823"/>
      <c r="D86" s="823"/>
      <c r="E86" s="823"/>
      <c r="F86" s="823"/>
      <c r="G86" s="823"/>
      <c r="H86" s="823"/>
      <c r="I86" s="823"/>
      <c r="J86" s="823"/>
      <c r="K86" s="823"/>
      <c r="L86" s="823"/>
      <c r="M86" s="824"/>
      <c r="N86" s="52">
        <f>L83+L84+L85</f>
        <v>594.43533472835554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2575.8864504895405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400</v>
      </c>
      <c r="N36" s="272">
        <f>K36/M36</f>
        <v>338.26320881992507</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400</v>
      </c>
      <c r="N37" s="272">
        <f>K37/M37</f>
        <v>442.04653741692897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98961.361944715682</v>
      </c>
      <c r="L38" s="270"/>
      <c r="M38" s="271">
        <v>400</v>
      </c>
      <c r="N38" s="272">
        <f>K38/M38</f>
        <v>247.4034048617892</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102309.0793972933</v>
      </c>
      <c r="L39" s="876">
        <v>400</v>
      </c>
      <c r="M39" s="877"/>
      <c r="N39" s="272">
        <f>K39/L39</f>
        <v>255.77269849323326</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1284.4958816031715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2727.4857046640409</v>
      </c>
      <c r="N48" s="272">
        <f>K48*M48</f>
        <v>4991.2988395351949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98268.988449075245</v>
      </c>
      <c r="N49" s="272">
        <f>K49*M49</f>
        <v>1867.1107805324295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6858.4096200676249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977.85154962040906</v>
      </c>
      <c r="M58" s="910"/>
      <c r="N58" s="287">
        <f>K58*L58</f>
        <v>18.579179442787773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18.579179442787773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8262.4878822430874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1652.4975764486176</v>
      </c>
      <c r="M82" s="858"/>
      <c r="N82" s="51"/>
    </row>
    <row r="83" spans="1:14">
      <c r="B83" s="89" t="s">
        <v>973</v>
      </c>
      <c r="C83" s="90"/>
      <c r="D83" s="90"/>
      <c r="E83" s="90"/>
      <c r="F83" s="90"/>
      <c r="G83" s="90"/>
      <c r="H83" s="90"/>
      <c r="I83" s="87"/>
      <c r="J83" s="88"/>
      <c r="K83" s="304">
        <v>0.05</v>
      </c>
      <c r="L83" s="857">
        <f>N77*K83</f>
        <v>413.12439411215439</v>
      </c>
      <c r="M83" s="858"/>
      <c r="N83" s="51"/>
    </row>
    <row r="84" spans="1:14" ht="15.75" thickBot="1">
      <c r="B84" s="91" t="s">
        <v>974</v>
      </c>
      <c r="C84" s="92"/>
      <c r="D84" s="92"/>
      <c r="E84" s="92"/>
      <c r="F84" s="92"/>
      <c r="G84" s="92"/>
      <c r="H84" s="92"/>
      <c r="I84" s="93"/>
      <c r="J84" s="94"/>
      <c r="K84" s="305">
        <v>0.05</v>
      </c>
      <c r="L84" s="859">
        <f>N77*K84</f>
        <v>413.12439411215439</v>
      </c>
      <c r="M84" s="860"/>
      <c r="N84" s="51"/>
    </row>
    <row r="85" spans="1:14" ht="15.75" thickBot="1">
      <c r="B85" s="822" t="s">
        <v>953</v>
      </c>
      <c r="C85" s="823"/>
      <c r="D85" s="823"/>
      <c r="E85" s="823"/>
      <c r="F85" s="823"/>
      <c r="G85" s="823"/>
      <c r="H85" s="823"/>
      <c r="I85" s="823"/>
      <c r="J85" s="823"/>
      <c r="K85" s="823"/>
      <c r="L85" s="823"/>
      <c r="M85" s="824"/>
      <c r="N85" s="52">
        <f>L82+L83+L84</f>
        <v>2478.7463646729261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10741.234246916014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400</v>
      </c>
      <c r="N36" s="272">
        <f>K36/M36</f>
        <v>338.26320881992507</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400</v>
      </c>
      <c r="N37" s="272">
        <f>K37/M37</f>
        <v>442.04653741692897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98961.361944715682</v>
      </c>
      <c r="L38" s="270"/>
      <c r="M38" s="271">
        <v>400</v>
      </c>
      <c r="N38" s="272">
        <f>K38/M38</f>
        <v>247.4034048617892</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102309.0793972933</v>
      </c>
      <c r="L39" s="876">
        <v>400</v>
      </c>
      <c r="M39" s="877"/>
      <c r="N39" s="272">
        <f>K39/L39</f>
        <v>255.77269849323326</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1284.4958816031715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2727.4857046640409</v>
      </c>
      <c r="N48" s="272">
        <f>K48*M48</f>
        <v>4091.2285569960613</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98268.988449075245</v>
      </c>
      <c r="N49" s="272">
        <f>K49*M49</f>
        <v>1277.4968498379781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5368.7254068340389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977.85154962040906</v>
      </c>
      <c r="M58" s="910"/>
      <c r="N58" s="287">
        <f>K58*L58</f>
        <v>12.712070145065317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12.712070145065317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6766.9365597117776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1353.3873119423556</v>
      </c>
      <c r="M83" s="858"/>
      <c r="N83" s="51"/>
    </row>
    <row r="84" spans="1:14">
      <c r="B84" s="89" t="s">
        <v>973</v>
      </c>
      <c r="C84" s="90"/>
      <c r="D84" s="90"/>
      <c r="E84" s="90"/>
      <c r="F84" s="90"/>
      <c r="G84" s="90"/>
      <c r="H84" s="90"/>
      <c r="I84" s="87"/>
      <c r="J84" s="88"/>
      <c r="K84" s="304">
        <v>0.05</v>
      </c>
      <c r="L84" s="857">
        <f>N78*K84</f>
        <v>338.3468279855889</v>
      </c>
      <c r="M84" s="858"/>
      <c r="N84" s="51"/>
    </row>
    <row r="85" spans="1:14" ht="15.75" thickBot="1">
      <c r="B85" s="91" t="s">
        <v>974</v>
      </c>
      <c r="C85" s="92"/>
      <c r="D85" s="92"/>
      <c r="E85" s="92"/>
      <c r="F85" s="92"/>
      <c r="G85" s="92"/>
      <c r="H85" s="92"/>
      <c r="I85" s="93"/>
      <c r="J85" s="94"/>
      <c r="K85" s="305">
        <v>0.05</v>
      </c>
      <c r="L85" s="859">
        <f>N78*K85</f>
        <v>338.3468279855889</v>
      </c>
      <c r="M85" s="860"/>
      <c r="N85" s="51"/>
    </row>
    <row r="86" spans="1:14" ht="15.75" thickBot="1">
      <c r="B86" s="822" t="s">
        <v>953</v>
      </c>
      <c r="C86" s="823"/>
      <c r="D86" s="823"/>
      <c r="E86" s="823"/>
      <c r="F86" s="823"/>
      <c r="G86" s="823"/>
      <c r="H86" s="823"/>
      <c r="I86" s="823"/>
      <c r="J86" s="823"/>
      <c r="K86" s="823"/>
      <c r="L86" s="823"/>
      <c r="M86" s="824"/>
      <c r="N86" s="52">
        <f>L83+L84+L85</f>
        <v>2030.0809679135332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8797.0175276253103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400</v>
      </c>
      <c r="N36" s="272">
        <f>K36/M36</f>
        <v>338.26320881992507</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400</v>
      </c>
      <c r="N37" s="272">
        <f>K37/M37</f>
        <v>442.04653741692897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98961.361944715682</v>
      </c>
      <c r="L38" s="270"/>
      <c r="M38" s="271">
        <v>400</v>
      </c>
      <c r="N38" s="272">
        <f>K38/M38</f>
        <v>247.4034048617892</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102309.0793972933</v>
      </c>
      <c r="L39" s="876">
        <v>400</v>
      </c>
      <c r="M39" s="877"/>
      <c r="N39" s="272">
        <f>K39/L39</f>
        <v>255.77269849323326</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1284.4958816031715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2727.4857046640409</v>
      </c>
      <c r="N48" s="272">
        <f>K48*M48</f>
        <v>4991.2988395351949</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98268.988449075245</v>
      </c>
      <c r="N49" s="272">
        <f>K49*M49</f>
        <v>1867.1107805324295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6858.4096200676249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909">
        <f>VLOOKUP(A58,TRANSPORTE!A5:D117,4,FALSE)</f>
        <v>977.85154962040906</v>
      </c>
      <c r="M58" s="910"/>
      <c r="N58" s="287">
        <f>K58*L58</f>
        <v>18.579179442787773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18.579179442787773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8262.4878822430874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1652.4975764486176</v>
      </c>
      <c r="M83" s="858"/>
      <c r="N83" s="51"/>
    </row>
    <row r="84" spans="1:14">
      <c r="B84" s="89" t="s">
        <v>973</v>
      </c>
      <c r="C84" s="90"/>
      <c r="D84" s="90"/>
      <c r="E84" s="90"/>
      <c r="F84" s="90"/>
      <c r="G84" s="90"/>
      <c r="H84" s="90"/>
      <c r="I84" s="87"/>
      <c r="J84" s="88"/>
      <c r="K84" s="304">
        <v>0.05</v>
      </c>
      <c r="L84" s="857">
        <f>N78*K84</f>
        <v>413.12439411215439</v>
      </c>
      <c r="M84" s="858"/>
      <c r="N84" s="51"/>
    </row>
    <row r="85" spans="1:14" ht="15.75" thickBot="1">
      <c r="B85" s="91" t="s">
        <v>974</v>
      </c>
      <c r="C85" s="92"/>
      <c r="D85" s="92"/>
      <c r="E85" s="92"/>
      <c r="F85" s="92"/>
      <c r="G85" s="92"/>
      <c r="H85" s="92"/>
      <c r="I85" s="93"/>
      <c r="J85" s="94"/>
      <c r="K85" s="305">
        <v>0.05</v>
      </c>
      <c r="L85" s="859">
        <f>N78*K85</f>
        <v>413.12439411215439</v>
      </c>
      <c r="M85" s="860"/>
      <c r="N85" s="51"/>
    </row>
    <row r="86" spans="1:14" ht="15.75" thickBot="1">
      <c r="B86" s="822" t="s">
        <v>953</v>
      </c>
      <c r="C86" s="823"/>
      <c r="D86" s="823"/>
      <c r="E86" s="823"/>
      <c r="F86" s="823"/>
      <c r="G86" s="823"/>
      <c r="H86" s="823"/>
      <c r="I86" s="823"/>
      <c r="J86" s="823"/>
      <c r="K86" s="823"/>
      <c r="L86" s="823"/>
      <c r="M86" s="824"/>
      <c r="N86" s="52">
        <f>L83+L84+L85</f>
        <v>2478.7463646729261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10741.234246916014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400</v>
      </c>
      <c r="N36" s="272">
        <f>K36/M36</f>
        <v>338.26320881992507</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400</v>
      </c>
      <c r="N37" s="272">
        <f>K37/M37</f>
        <v>442.04653741692897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98961.361944715682</v>
      </c>
      <c r="L38" s="270"/>
      <c r="M38" s="271">
        <v>400</v>
      </c>
      <c r="N38" s="272">
        <f>K38/M38</f>
        <v>247.4034048617892</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102309.0793972933</v>
      </c>
      <c r="L39" s="876">
        <v>400</v>
      </c>
      <c r="M39" s="877"/>
      <c r="N39" s="272">
        <f>K39/L39</f>
        <v>255.77269849323326</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1.010032011295025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1284.4958816031715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98268.988449075245</v>
      </c>
      <c r="N48" s="272">
        <f>K48*M48</f>
        <v>1277.4968498379781</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2727.4857046640409</v>
      </c>
      <c r="N49" s="272">
        <f>K49*M49</f>
        <v>4091.2285569960613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5368.7254068340389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909">
        <f>VLOOKUP(A58,TRANSPORTE!A5:D117,4,FALSE)</f>
        <v>977.85154962040906</v>
      </c>
      <c r="M58" s="910"/>
      <c r="N58" s="287">
        <f>K58*L58</f>
        <v>12.712070145065317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12.712070145065317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101.00320112950249</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6766.9365597117776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1353.3873119423556</v>
      </c>
      <c r="M83" s="858"/>
      <c r="N83" s="51"/>
    </row>
    <row r="84" spans="1:14">
      <c r="B84" s="89" t="s">
        <v>973</v>
      </c>
      <c r="C84" s="90"/>
      <c r="D84" s="90"/>
      <c r="E84" s="90"/>
      <c r="F84" s="90"/>
      <c r="G84" s="90"/>
      <c r="H84" s="90"/>
      <c r="I84" s="87"/>
      <c r="J84" s="88"/>
      <c r="K84" s="304">
        <v>0.05</v>
      </c>
      <c r="L84" s="857">
        <f>N78*K84</f>
        <v>338.3468279855889</v>
      </c>
      <c r="M84" s="858"/>
      <c r="N84" s="51"/>
    </row>
    <row r="85" spans="1:14" ht="15.75" thickBot="1">
      <c r="B85" s="91" t="s">
        <v>974</v>
      </c>
      <c r="C85" s="92"/>
      <c r="D85" s="92"/>
      <c r="E85" s="92"/>
      <c r="F85" s="92"/>
      <c r="G85" s="92"/>
      <c r="H85" s="92"/>
      <c r="I85" s="93"/>
      <c r="J85" s="94"/>
      <c r="K85" s="305">
        <v>0.05</v>
      </c>
      <c r="L85" s="859">
        <f>N78*K85</f>
        <v>338.3468279855889</v>
      </c>
      <c r="M85" s="860"/>
      <c r="N85" s="51"/>
    </row>
    <row r="86" spans="1:14" ht="15.75" thickBot="1">
      <c r="B86" s="822" t="s">
        <v>953</v>
      </c>
      <c r="C86" s="823"/>
      <c r="D86" s="823"/>
      <c r="E86" s="823"/>
      <c r="F86" s="823"/>
      <c r="G86" s="823"/>
      <c r="H86" s="823"/>
      <c r="I86" s="823"/>
      <c r="J86" s="823"/>
      <c r="K86" s="823"/>
      <c r="L86" s="823"/>
      <c r="M86" s="824"/>
      <c r="N86" s="52">
        <f>L83+L84+L85</f>
        <v>2030.0809679135332</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8797.0175276253103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83">
        <v>275</v>
      </c>
      <c r="N36" s="272">
        <f>K36/M36</f>
        <v>492.01921282898189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83">
        <f>M36</f>
        <v>275</v>
      </c>
      <c r="N37" s="272">
        <f>K37/M37</f>
        <v>642.97678169735127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98961.361944715682</v>
      </c>
      <c r="L38" s="270"/>
      <c r="M38" s="283">
        <v>275</v>
      </c>
      <c r="N38" s="272">
        <f>K38/M38</f>
        <v>359.85949798078428</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102309.0793972933</v>
      </c>
      <c r="L39" s="952">
        <v>275</v>
      </c>
      <c r="M39" s="953"/>
      <c r="N39" s="272">
        <f>K39/L39</f>
        <v>372.03301599015748</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1868.3576459682495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94883.217232325551</v>
      </c>
      <c r="N48" s="272">
        <f>K48*M48</f>
        <v>2372.0804308081388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94883.217232325551</v>
      </c>
      <c r="N49" s="272">
        <f>K49*M49</f>
        <v>1233.4818240202321</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2727.4857046640409</v>
      </c>
      <c r="N50" s="272">
        <f>K50*M50</f>
        <v>11564.539387775534</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15170.101642603906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977.85154962040906</v>
      </c>
      <c r="M58" s="910"/>
      <c r="N58" s="287">
        <f>K58*L58</f>
        <v>37.158358885575545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37.158358885575545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17222.531394555186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3444.5062789110375</v>
      </c>
      <c r="M83" s="858"/>
      <c r="N83" s="51"/>
    </row>
    <row r="84" spans="1:14">
      <c r="B84" s="89" t="s">
        <v>973</v>
      </c>
      <c r="C84" s="90"/>
      <c r="D84" s="90"/>
      <c r="E84" s="90"/>
      <c r="F84" s="90"/>
      <c r="G84" s="90"/>
      <c r="H84" s="90"/>
      <c r="I84" s="87"/>
      <c r="J84" s="88"/>
      <c r="K84" s="304">
        <v>0.05</v>
      </c>
      <c r="L84" s="857">
        <f>N78*K84</f>
        <v>861.12656972775937</v>
      </c>
      <c r="M84" s="858"/>
      <c r="N84" s="51"/>
    </row>
    <row r="85" spans="1:14" ht="15.75" thickBot="1">
      <c r="B85" s="91" t="s">
        <v>974</v>
      </c>
      <c r="C85" s="92"/>
      <c r="D85" s="92"/>
      <c r="E85" s="92"/>
      <c r="F85" s="92"/>
      <c r="G85" s="92"/>
      <c r="H85" s="92"/>
      <c r="I85" s="93"/>
      <c r="J85" s="94"/>
      <c r="K85" s="305">
        <v>0.05</v>
      </c>
      <c r="L85" s="859">
        <f>N78*K85</f>
        <v>861.12656972775937</v>
      </c>
      <c r="M85" s="860"/>
      <c r="N85" s="51"/>
    </row>
    <row r="86" spans="1:14" ht="15.75" thickBot="1">
      <c r="B86" s="822" t="s">
        <v>953</v>
      </c>
      <c r="C86" s="823"/>
      <c r="D86" s="823"/>
      <c r="E86" s="823"/>
      <c r="F86" s="823"/>
      <c r="G86" s="823"/>
      <c r="H86" s="823"/>
      <c r="I86" s="823"/>
      <c r="J86" s="823"/>
      <c r="K86" s="823"/>
      <c r="L86" s="823"/>
      <c r="M86" s="824"/>
      <c r="N86" s="52">
        <f>L83+L84+L85</f>
        <v>5166.759418366556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22389.290812921743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83">
        <v>275</v>
      </c>
      <c r="N36" s="272">
        <f>K36/M36</f>
        <v>492.01921282898189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83">
        <v>275</v>
      </c>
      <c r="N37" s="272">
        <f>K37/M37</f>
        <v>642.97678169735127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98961.361944715682</v>
      </c>
      <c r="L38" s="270"/>
      <c r="M38" s="283">
        <v>275</v>
      </c>
      <c r="N38" s="272">
        <f>K38/M38</f>
        <v>359.85949798078428</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102309.0793972933</v>
      </c>
      <c r="L39" s="952">
        <v>275</v>
      </c>
      <c r="M39" s="953"/>
      <c r="N39" s="272">
        <f>K39/L39</f>
        <v>372.03301599015748</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1868.3576459682495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94883.217232325551</v>
      </c>
      <c r="N48" s="272">
        <f>K48*M48</f>
        <v>1802.7811274141854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94883.217232325551</v>
      </c>
      <c r="N49" s="272">
        <f>K49*M49</f>
        <v>948.83217232325558</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2727.4857046640409</v>
      </c>
      <c r="N50" s="272">
        <f>K50*M50</f>
        <v>8837.0536831114932</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11588.666982848934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977.85154962040906</v>
      </c>
      <c r="M58" s="910"/>
      <c r="N58" s="287">
        <f>K58*L58</f>
        <v>28.357694938991862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28.357694938991862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13632.296070853634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2726.4592141707271</v>
      </c>
      <c r="M83" s="858"/>
      <c r="N83" s="51"/>
    </row>
    <row r="84" spans="1:14">
      <c r="B84" s="89" t="s">
        <v>973</v>
      </c>
      <c r="C84" s="90"/>
      <c r="D84" s="90"/>
      <c r="E84" s="90"/>
      <c r="F84" s="90"/>
      <c r="G84" s="90"/>
      <c r="H84" s="90"/>
      <c r="I84" s="87"/>
      <c r="J84" s="88"/>
      <c r="K84" s="304">
        <v>0.05</v>
      </c>
      <c r="L84" s="857">
        <f>N78*K84</f>
        <v>681.61480354268178</v>
      </c>
      <c r="M84" s="858"/>
      <c r="N84" s="51"/>
    </row>
    <row r="85" spans="1:14" ht="15.75" thickBot="1">
      <c r="B85" s="91" t="s">
        <v>974</v>
      </c>
      <c r="C85" s="92"/>
      <c r="D85" s="92"/>
      <c r="E85" s="92"/>
      <c r="F85" s="92"/>
      <c r="G85" s="92"/>
      <c r="H85" s="92"/>
      <c r="I85" s="93"/>
      <c r="J85" s="94"/>
      <c r="K85" s="305">
        <v>0.05</v>
      </c>
      <c r="L85" s="859">
        <f>N78*K85</f>
        <v>681.61480354268178</v>
      </c>
      <c r="M85" s="860"/>
      <c r="N85" s="51"/>
    </row>
    <row r="86" spans="1:14" ht="15.75" thickBot="1">
      <c r="B86" s="822" t="s">
        <v>953</v>
      </c>
      <c r="C86" s="823"/>
      <c r="D86" s="823"/>
      <c r="E86" s="823"/>
      <c r="F86" s="823"/>
      <c r="G86" s="823"/>
      <c r="H86" s="823"/>
      <c r="I86" s="823"/>
      <c r="J86" s="823"/>
      <c r="K86" s="823"/>
      <c r="L86" s="823"/>
      <c r="M86" s="824"/>
      <c r="N86" s="52">
        <f>L83+L84+L85</f>
        <v>4089.6888212560907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17721.984892109725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275</v>
      </c>
      <c r="N36" s="272">
        <f>K36/M36</f>
        <v>492.01921282898189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275</v>
      </c>
      <c r="N37" s="272">
        <f>K37/M37</f>
        <v>642.97678169735127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98961.361944715682</v>
      </c>
      <c r="L38" s="270"/>
      <c r="M38" s="271">
        <v>275</v>
      </c>
      <c r="N38" s="272">
        <f>K38/M38</f>
        <v>359.85949798078428</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102309.0793972933</v>
      </c>
      <c r="L39" s="876">
        <v>275</v>
      </c>
      <c r="M39" s="877"/>
      <c r="N39" s="272">
        <f>K39/L39</f>
        <v>372.03301599015748</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1868.3576459682495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94883.217232325551</v>
      </c>
      <c r="N48" s="272">
        <f>K48*M48</f>
        <v>2372.0804308081388</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94883.217232325551</v>
      </c>
      <c r="N49" s="272">
        <f>K49*M49</f>
        <v>1233.4818240202321</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3240.5455884795856</v>
      </c>
      <c r="N50" s="272">
        <f>K50*M50</f>
        <v>13739.913295153443</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17345.475549981813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909">
        <f>VLOOKUP(A58,TRANSPORTE!A5:D117,4,FALSE)</f>
        <v>977.85154962040906</v>
      </c>
      <c r="M58" s="910"/>
      <c r="N58" s="287">
        <f>K58*L58</f>
        <v>37.158358885575545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37.158358885575545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19397.905301933093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3879.5810603866189</v>
      </c>
      <c r="M83" s="858"/>
      <c r="N83" s="51"/>
    </row>
    <row r="84" spans="1:14">
      <c r="B84" s="89" t="s">
        <v>973</v>
      </c>
      <c r="C84" s="90"/>
      <c r="D84" s="90"/>
      <c r="E84" s="90"/>
      <c r="F84" s="90"/>
      <c r="G84" s="90"/>
      <c r="H84" s="90"/>
      <c r="I84" s="87"/>
      <c r="J84" s="88"/>
      <c r="K84" s="304">
        <v>0.05</v>
      </c>
      <c r="L84" s="857">
        <f>N78*K84</f>
        <v>969.89526509665473</v>
      </c>
      <c r="M84" s="858"/>
      <c r="N84" s="51"/>
    </row>
    <row r="85" spans="1:14" ht="15.75" thickBot="1">
      <c r="B85" s="91" t="s">
        <v>974</v>
      </c>
      <c r="C85" s="92"/>
      <c r="D85" s="92"/>
      <c r="E85" s="92"/>
      <c r="F85" s="92"/>
      <c r="G85" s="92"/>
      <c r="H85" s="92"/>
      <c r="I85" s="93"/>
      <c r="J85" s="94"/>
      <c r="K85" s="305">
        <v>0.05</v>
      </c>
      <c r="L85" s="859">
        <f>N78*K85</f>
        <v>969.89526509665473</v>
      </c>
      <c r="M85" s="860"/>
      <c r="N85" s="51"/>
    </row>
    <row r="86" spans="1:14" ht="15.75" thickBot="1">
      <c r="B86" s="822" t="s">
        <v>953</v>
      </c>
      <c r="C86" s="823"/>
      <c r="D86" s="823"/>
      <c r="E86" s="823"/>
      <c r="F86" s="823"/>
      <c r="G86" s="823"/>
      <c r="H86" s="823"/>
      <c r="I86" s="823"/>
      <c r="J86" s="823"/>
      <c r="K86" s="823"/>
      <c r="L86" s="823"/>
      <c r="M86" s="824"/>
      <c r="N86" s="52">
        <f>L83+L84+L85</f>
        <v>5819.3715905799281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25217.276892513022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275</v>
      </c>
      <c r="N36" s="272">
        <f>K36/M36</f>
        <v>492.01921282898189</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275</v>
      </c>
      <c r="N37" s="272">
        <f>K37/M37</f>
        <v>642.97678169735127</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98961.361944715682</v>
      </c>
      <c r="L38" s="270"/>
      <c r="M38" s="271">
        <v>275</v>
      </c>
      <c r="N38" s="272">
        <f>K38/M38</f>
        <v>359.85949798078428</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69">
        <f>VLOOKUP(A39,EQUIPOS!A9:D166,4,FALSE)</f>
        <v>102309.0793972933</v>
      </c>
      <c r="L39" s="876">
        <v>275</v>
      </c>
      <c r="M39" s="877"/>
      <c r="N39" s="272">
        <f>K39/L39</f>
        <v>372.03301599015748</v>
      </c>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1.4691374709745819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1868.3576459682495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94883.217232325551</v>
      </c>
      <c r="N48" s="272">
        <f>K48*M48</f>
        <v>1802.7811274141854</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94883.217232325551</v>
      </c>
      <c r="N49" s="272">
        <f>K49*M49</f>
        <v>948.83217232325558</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3240.5455884795856</v>
      </c>
      <c r="N50" s="272">
        <f>K50*M50</f>
        <v>10499.367706673858</v>
      </c>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13250.981006411299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909">
        <f>VLOOKUP(A58,TRANSPORTE!A5:D117,4,FALSE)</f>
        <v>977.85154962040906</v>
      </c>
      <c r="M58" s="910"/>
      <c r="N58" s="287">
        <f>K58*L58</f>
        <v>28.357694938991862</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28.357694938991862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146.91374709745818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15294.610094415999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3058.9220188832001</v>
      </c>
      <c r="M83" s="858"/>
      <c r="N83" s="51"/>
    </row>
    <row r="84" spans="1:14">
      <c r="B84" s="89" t="s">
        <v>973</v>
      </c>
      <c r="C84" s="90"/>
      <c r="D84" s="90"/>
      <c r="E84" s="90"/>
      <c r="F84" s="90"/>
      <c r="G84" s="90"/>
      <c r="H84" s="90"/>
      <c r="I84" s="87"/>
      <c r="J84" s="88"/>
      <c r="K84" s="304">
        <v>0.05</v>
      </c>
      <c r="L84" s="857">
        <f>N78*K84</f>
        <v>764.73050472080001</v>
      </c>
      <c r="M84" s="858"/>
      <c r="N84" s="51"/>
    </row>
    <row r="85" spans="1:14" ht="15.75" thickBot="1">
      <c r="B85" s="91" t="s">
        <v>974</v>
      </c>
      <c r="C85" s="92"/>
      <c r="D85" s="92"/>
      <c r="E85" s="92"/>
      <c r="F85" s="92"/>
      <c r="G85" s="92"/>
      <c r="H85" s="92"/>
      <c r="I85" s="93"/>
      <c r="J85" s="94"/>
      <c r="K85" s="305">
        <v>0.05</v>
      </c>
      <c r="L85" s="859">
        <f>N78*K85</f>
        <v>764.73050472080001</v>
      </c>
      <c r="M85" s="860"/>
      <c r="N85" s="51"/>
    </row>
    <row r="86" spans="1:14" ht="15.75" thickBot="1">
      <c r="B86" s="822" t="s">
        <v>953</v>
      </c>
      <c r="C86" s="823"/>
      <c r="D86" s="823"/>
      <c r="E86" s="823"/>
      <c r="F86" s="823"/>
      <c r="G86" s="823"/>
      <c r="H86" s="823"/>
      <c r="I86" s="823"/>
      <c r="J86" s="823"/>
      <c r="K86" s="823"/>
      <c r="L86" s="823"/>
      <c r="M86" s="824"/>
      <c r="N86" s="52">
        <f>L83+L84+L85</f>
        <v>4588.3830283247999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19882.993122740798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418</v>
      </c>
      <c r="N36" s="272">
        <f>K36/M36</f>
        <v>323.69685054538286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418</v>
      </c>
      <c r="N37" s="272">
        <f>K37/M37</f>
        <v>423.01104059036265</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102309.0793972933</v>
      </c>
      <c r="L38" s="270"/>
      <c r="M38" s="271">
        <v>418</v>
      </c>
      <c r="N38" s="272">
        <f>K38/M38</f>
        <v>244.75856315141939</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0.96653780985169846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992.43299209701661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63495.40078650268</v>
      </c>
      <c r="N48" s="272">
        <f>K48*M48</f>
        <v>634.95400786502682</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2727.4857046640409</v>
      </c>
      <c r="N49" s="272">
        <f>K49*M49</f>
        <v>3409.3571308300511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4044.3111386950777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977.85154962040906</v>
      </c>
      <c r="M58" s="910"/>
      <c r="N58" s="287">
        <f>K58*L58</f>
        <v>9.7785154962040917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9.7785154962040917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96.653780985169846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5143.1764272734681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1028.6352854546938</v>
      </c>
      <c r="M83" s="858"/>
      <c r="N83" s="51"/>
    </row>
    <row r="84" spans="1:14">
      <c r="B84" s="89" t="s">
        <v>973</v>
      </c>
      <c r="C84" s="90"/>
      <c r="D84" s="90"/>
      <c r="E84" s="90"/>
      <c r="F84" s="90"/>
      <c r="G84" s="90"/>
      <c r="H84" s="90"/>
      <c r="I84" s="87"/>
      <c r="J84" s="88"/>
      <c r="K84" s="304">
        <v>0.05</v>
      </c>
      <c r="L84" s="857">
        <f>N78*K84</f>
        <v>257.15882136367344</v>
      </c>
      <c r="M84" s="858"/>
      <c r="N84" s="51"/>
    </row>
    <row r="85" spans="1:14" ht="15.75" thickBot="1">
      <c r="B85" s="91" t="s">
        <v>974</v>
      </c>
      <c r="C85" s="92"/>
      <c r="D85" s="92"/>
      <c r="E85" s="92"/>
      <c r="F85" s="92"/>
      <c r="G85" s="92"/>
      <c r="H85" s="92"/>
      <c r="I85" s="93"/>
      <c r="J85" s="94"/>
      <c r="K85" s="305">
        <v>0.05</v>
      </c>
      <c r="L85" s="859">
        <f>N78*K85</f>
        <v>257.15882136367344</v>
      </c>
      <c r="M85" s="860"/>
      <c r="N85" s="51"/>
    </row>
    <row r="86" spans="1:14" ht="15.75" thickBot="1">
      <c r="B86" s="822" t="s">
        <v>953</v>
      </c>
      <c r="C86" s="823"/>
      <c r="D86" s="823"/>
      <c r="E86" s="823"/>
      <c r="F86" s="823"/>
      <c r="G86" s="823"/>
      <c r="H86" s="823"/>
      <c r="I86" s="823"/>
      <c r="J86" s="823"/>
      <c r="K86" s="823"/>
      <c r="L86" s="823"/>
      <c r="M86" s="824"/>
      <c r="N86" s="52">
        <f>L83+L84+L85</f>
        <v>1542.9529281820408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6686.1293554555086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154</v>
      </c>
      <c r="B36" s="871" t="str">
        <f>VLOOKUP(A36,EQUIPOS!A6:D154,3,FALSE)</f>
        <v>Carrotanque Irrigador de asfalto, 1000 GALONES DE CAPACIDAD</v>
      </c>
      <c r="C36" s="872"/>
      <c r="D36" s="872"/>
      <c r="E36" s="872"/>
      <c r="F36" s="872"/>
      <c r="G36" s="872"/>
      <c r="H36" s="873"/>
      <c r="I36" s="267"/>
      <c r="J36" s="268"/>
      <c r="K36" s="269">
        <f>VLOOKUP(A36,EQUIPOS!A6:D163,4,FALSE)</f>
        <v>135305.28352797002</v>
      </c>
      <c r="L36" s="270"/>
      <c r="M36" s="271">
        <v>418</v>
      </c>
      <c r="N36" s="272">
        <f>K36/M36</f>
        <v>323.69685054538286</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418</v>
      </c>
      <c r="N37" s="272">
        <f>K37/M37</f>
        <v>423.01104059036265</v>
      </c>
    </row>
    <row r="38" spans="1:14">
      <c r="A38" t="s">
        <v>225</v>
      </c>
      <c r="B38" s="871" t="str">
        <f>VLOOKUP(A38,EQUIPOS!A8:D154,3,FALSE)</f>
        <v>Esparcidor de gravilla, Ancho de esparcimiento 3100mm, Velocidad de trabajo 10—20km2/h</v>
      </c>
      <c r="C38" s="872"/>
      <c r="D38" s="872"/>
      <c r="E38" s="872"/>
      <c r="F38" s="872"/>
      <c r="G38" s="872"/>
      <c r="H38" s="873"/>
      <c r="I38" s="267"/>
      <c r="J38" s="268"/>
      <c r="K38" s="269">
        <f>VLOOKUP(A38,EQUIPOS!A8:D165,4,FALSE)</f>
        <v>102309.0793972933</v>
      </c>
      <c r="L38" s="270"/>
      <c r="M38" s="271">
        <v>418</v>
      </c>
      <c r="N38" s="272">
        <f>K38/M38</f>
        <v>244.75856315141939</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0.96653780985169846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992.43299209701661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63495.40078650268</v>
      </c>
      <c r="N48" s="272">
        <f>K48*M48</f>
        <v>634.95400786502682</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2769.8873479545819</v>
      </c>
      <c r="N49" s="272">
        <f>K49*M49</f>
        <v>3462.3591849432273</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904"/>
      <c r="C52" s="905"/>
      <c r="D52" s="905"/>
      <c r="E52" s="905"/>
      <c r="F52" s="905"/>
      <c r="G52" s="905"/>
      <c r="H52" s="905"/>
      <c r="I52" s="875"/>
      <c r="J52" s="42"/>
      <c r="K52" s="44"/>
      <c r="L52" s="906"/>
      <c r="M52" s="907"/>
      <c r="N52" s="45"/>
    </row>
    <row r="53" spans="1:72" ht="15.75" thickBot="1">
      <c r="B53" s="822" t="s">
        <v>953</v>
      </c>
      <c r="C53" s="823"/>
      <c r="D53" s="823"/>
      <c r="E53" s="823"/>
      <c r="F53" s="823"/>
      <c r="G53" s="823"/>
      <c r="H53" s="823"/>
      <c r="I53" s="823"/>
      <c r="J53" s="823"/>
      <c r="K53" s="823"/>
      <c r="L53" s="823"/>
      <c r="M53" s="824"/>
      <c r="N53" s="394">
        <f>SUM(N48:N52)</f>
        <v>4097.3131928082539</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908" t="s">
        <v>961</v>
      </c>
      <c r="M57" s="887"/>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909">
        <f>VLOOKUP(A58,TRANSPORTE!A5:D117,4,FALSE)</f>
        <v>977.85154962040906</v>
      </c>
      <c r="M58" s="910"/>
      <c r="N58" s="287">
        <f>K58*L58</f>
        <v>9.7785154962040917</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900"/>
      <c r="M63" s="901"/>
      <c r="N63" s="127"/>
    </row>
    <row r="64" spans="1:72" ht="15.75" thickBot="1">
      <c r="B64" s="911" t="s">
        <v>953</v>
      </c>
      <c r="C64" s="865"/>
      <c r="D64" s="865"/>
      <c r="E64" s="865"/>
      <c r="F64" s="865"/>
      <c r="G64" s="865"/>
      <c r="H64" s="865"/>
      <c r="I64" s="865"/>
      <c r="J64" s="865"/>
      <c r="K64" s="865"/>
      <c r="L64" s="865"/>
      <c r="M64" s="866"/>
      <c r="N64" s="104">
        <f>N58+N59+N60+N61+N62</f>
        <v>9.7785154962040917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96.653780985169846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5196.1784813866443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1039.235696277329</v>
      </c>
      <c r="M83" s="858"/>
      <c r="N83" s="51"/>
    </row>
    <row r="84" spans="1:14">
      <c r="B84" s="89" t="s">
        <v>973</v>
      </c>
      <c r="C84" s="90"/>
      <c r="D84" s="90"/>
      <c r="E84" s="90"/>
      <c r="F84" s="90"/>
      <c r="G84" s="90"/>
      <c r="H84" s="90"/>
      <c r="I84" s="87"/>
      <c r="J84" s="88"/>
      <c r="K84" s="304">
        <v>0.05</v>
      </c>
      <c r="L84" s="857">
        <f>N78*K84</f>
        <v>259.80892406933225</v>
      </c>
      <c r="M84" s="858"/>
      <c r="N84" s="51"/>
    </row>
    <row r="85" spans="1:14" ht="15.75" thickBot="1">
      <c r="B85" s="91" t="s">
        <v>974</v>
      </c>
      <c r="C85" s="92"/>
      <c r="D85" s="92"/>
      <c r="E85" s="92"/>
      <c r="F85" s="92"/>
      <c r="G85" s="92"/>
      <c r="H85" s="92"/>
      <c r="I85" s="93"/>
      <c r="J85" s="94"/>
      <c r="K85" s="305">
        <v>0.05</v>
      </c>
      <c r="L85" s="859">
        <f>N78*K85</f>
        <v>259.80892406933225</v>
      </c>
      <c r="M85" s="860"/>
      <c r="N85" s="51"/>
    </row>
    <row r="86" spans="1:14" ht="15.75" thickBot="1">
      <c r="B86" s="822" t="s">
        <v>953</v>
      </c>
      <c r="C86" s="823"/>
      <c r="D86" s="823"/>
      <c r="E86" s="823"/>
      <c r="F86" s="823"/>
      <c r="G86" s="823"/>
      <c r="H86" s="823"/>
      <c r="I86" s="823"/>
      <c r="J86" s="823"/>
      <c r="K86" s="823"/>
      <c r="L86" s="823"/>
      <c r="M86" s="824"/>
      <c r="N86" s="52">
        <f>L83+L84+L85</f>
        <v>1558.8535444159936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6755.0320258026377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238320.14951070704</v>
      </c>
      <c r="L36" s="270"/>
      <c r="M36" s="271">
        <v>600</v>
      </c>
      <c r="N36" s="272">
        <f>K36/M36</f>
        <v>397.20024918451173</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600</v>
      </c>
      <c r="N37" s="272">
        <f>K37/M37</f>
        <v>164.93560324119281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562.8092070999013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89772.759174733117</v>
      </c>
      <c r="N48" s="272">
        <f>K48*M48</f>
        <v>1122.1594896841641</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2812.2889912451228</v>
      </c>
      <c r="N49" s="272">
        <f>K49*M49</f>
        <v>4112.9726496959929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5235.1321393801572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977.85154962040906</v>
      </c>
      <c r="M58" s="910"/>
      <c r="N58" s="287">
        <f>K58*L58</f>
        <v>12.223144370255113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12.223144370255113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5877.4999582699811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1175.4999916539962</v>
      </c>
      <c r="M83" s="858"/>
      <c r="N83" s="51"/>
    </row>
    <row r="84" spans="1:14">
      <c r="B84" s="89" t="s">
        <v>973</v>
      </c>
      <c r="C84" s="90"/>
      <c r="D84" s="90"/>
      <c r="E84" s="90"/>
      <c r="F84" s="90"/>
      <c r="G84" s="90"/>
      <c r="H84" s="90"/>
      <c r="I84" s="87"/>
      <c r="J84" s="88"/>
      <c r="K84" s="304">
        <v>0.05</v>
      </c>
      <c r="L84" s="857">
        <f>N78*K84</f>
        <v>293.87499791349904</v>
      </c>
      <c r="M84" s="858"/>
      <c r="N84" s="51"/>
    </row>
    <row r="85" spans="1:14" ht="15.75" thickBot="1">
      <c r="B85" s="91" t="s">
        <v>974</v>
      </c>
      <c r="C85" s="92"/>
      <c r="D85" s="92"/>
      <c r="E85" s="92"/>
      <c r="F85" s="92"/>
      <c r="G85" s="92"/>
      <c r="H85" s="92"/>
      <c r="I85" s="93"/>
      <c r="J85" s="94"/>
      <c r="K85" s="305">
        <v>0.05</v>
      </c>
      <c r="L85" s="859">
        <f>N78*K85</f>
        <v>293.87499791349904</v>
      </c>
      <c r="M85" s="860"/>
      <c r="N85" s="51"/>
    </row>
    <row r="86" spans="1:14" ht="15.75" thickBot="1">
      <c r="B86" s="822" t="s">
        <v>953</v>
      </c>
      <c r="C86" s="823"/>
      <c r="D86" s="823"/>
      <c r="E86" s="823"/>
      <c r="F86" s="823"/>
      <c r="G86" s="823"/>
      <c r="H86" s="823"/>
      <c r="I86" s="823"/>
      <c r="J86" s="823"/>
      <c r="K86" s="823"/>
      <c r="L86" s="823"/>
      <c r="M86" s="824"/>
      <c r="N86" s="52">
        <f>L83+L84+L85</f>
        <v>1763.2499874809944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7640.7499457509757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238320.14951070704</v>
      </c>
      <c r="L36" s="270"/>
      <c r="M36" s="271">
        <v>600</v>
      </c>
      <c r="N36" s="272">
        <f>K36/M36</f>
        <v>397.20024918451173</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600</v>
      </c>
      <c r="N37" s="272">
        <f>K37/M37</f>
        <v>164.93560324119281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562.8092070999013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89772.759174733117</v>
      </c>
      <c r="N48" s="272">
        <f>K48*M48</f>
        <v>852.84121215996458</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2812.2889912451228</v>
      </c>
      <c r="N49" s="272">
        <f>K49*M49</f>
        <v>3967.4366943990567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4820.2779065590212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977.85154962040906</v>
      </c>
      <c r="M58" s="910"/>
      <c r="N58" s="287">
        <f>K58*L58</f>
        <v>9.2895897213938863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9.2895897213938863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5459.7121707999841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1091.9424341599968</v>
      </c>
      <c r="M83" s="858"/>
      <c r="N83" s="51"/>
    </row>
    <row r="84" spans="1:14">
      <c r="B84" s="89" t="s">
        <v>973</v>
      </c>
      <c r="C84" s="90"/>
      <c r="D84" s="90"/>
      <c r="E84" s="90"/>
      <c r="F84" s="90"/>
      <c r="G84" s="90"/>
      <c r="H84" s="90"/>
      <c r="I84" s="87"/>
      <c r="J84" s="88"/>
      <c r="K84" s="304">
        <v>0.05</v>
      </c>
      <c r="L84" s="857">
        <f>N78*K84</f>
        <v>272.98560853999919</v>
      </c>
      <c r="M84" s="858"/>
      <c r="N84" s="51"/>
    </row>
    <row r="85" spans="1:14" ht="15.75" thickBot="1">
      <c r="B85" s="91" t="s">
        <v>974</v>
      </c>
      <c r="C85" s="92"/>
      <c r="D85" s="92"/>
      <c r="E85" s="92"/>
      <c r="F85" s="92"/>
      <c r="G85" s="92"/>
      <c r="H85" s="92"/>
      <c r="I85" s="93"/>
      <c r="J85" s="94"/>
      <c r="K85" s="305">
        <v>0.05</v>
      </c>
      <c r="L85" s="859">
        <f>N78*K85</f>
        <v>272.98560853999919</v>
      </c>
      <c r="M85" s="860"/>
      <c r="N85" s="51"/>
    </row>
    <row r="86" spans="1:14" ht="15.75" thickBot="1">
      <c r="B86" s="822" t="s">
        <v>953</v>
      </c>
      <c r="C86" s="823"/>
      <c r="D86" s="823"/>
      <c r="E86" s="823"/>
      <c r="F86" s="823"/>
      <c r="G86" s="823"/>
      <c r="H86" s="823"/>
      <c r="I86" s="823"/>
      <c r="J86" s="823"/>
      <c r="K86" s="823"/>
      <c r="L86" s="823"/>
      <c r="M86" s="824"/>
      <c r="N86" s="52">
        <f>L83+L84+L85</f>
        <v>1637.9136512399953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7097.6258220399795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238320.14951070704</v>
      </c>
      <c r="L36" s="270"/>
      <c r="M36" s="271">
        <v>600</v>
      </c>
      <c r="N36" s="272">
        <f>K36/M36</f>
        <v>397.20024918451173</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600</v>
      </c>
      <c r="N37" s="272">
        <f>K37/M37</f>
        <v>164.93560324119281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562.8092070999013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89772.759174733117</v>
      </c>
      <c r="N48" s="272">
        <f>K48*M48</f>
        <v>852.84121215996458</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2812.2889912451228</v>
      </c>
      <c r="N49" s="272">
        <f>K49*M49</f>
        <v>4809.0141750291596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SUM(N48:N53)</f>
        <v>5661.8553871891245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909">
        <f>VLOOKUP(A59,TRANSPORTE!A5:D117,4,FALSE)</f>
        <v>977.85154962040906</v>
      </c>
      <c r="M59" s="910"/>
      <c r="N59" s="287">
        <f>K59*L59</f>
        <v>9.2895897213938863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9.2895897213938863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6301.2896514300874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1260.2579302860177</v>
      </c>
      <c r="M83" s="858"/>
      <c r="N83" s="51"/>
    </row>
    <row r="84" spans="1:14">
      <c r="B84" s="89" t="s">
        <v>973</v>
      </c>
      <c r="C84" s="90"/>
      <c r="D84" s="90"/>
      <c r="E84" s="90"/>
      <c r="F84" s="90"/>
      <c r="G84" s="90"/>
      <c r="H84" s="90"/>
      <c r="I84" s="87"/>
      <c r="J84" s="88"/>
      <c r="K84" s="304">
        <v>0.05</v>
      </c>
      <c r="L84" s="857">
        <f>N78*K84</f>
        <v>315.06448257150441</v>
      </c>
      <c r="M84" s="858"/>
      <c r="N84" s="51"/>
    </row>
    <row r="85" spans="1:14" ht="15.75" thickBot="1">
      <c r="B85" s="91" t="s">
        <v>974</v>
      </c>
      <c r="C85" s="92"/>
      <c r="D85" s="92"/>
      <c r="E85" s="92"/>
      <c r="F85" s="92"/>
      <c r="G85" s="92"/>
      <c r="H85" s="92"/>
      <c r="I85" s="93"/>
      <c r="J85" s="94"/>
      <c r="K85" s="305">
        <v>0.05</v>
      </c>
      <c r="L85" s="859">
        <f>N78*K85</f>
        <v>315.06448257150441</v>
      </c>
      <c r="M85" s="860"/>
      <c r="N85" s="51"/>
    </row>
    <row r="86" spans="1:14" ht="15.75" thickBot="1">
      <c r="B86" s="822" t="s">
        <v>953</v>
      </c>
      <c r="C86" s="823"/>
      <c r="D86" s="823"/>
      <c r="E86" s="823"/>
      <c r="F86" s="823"/>
      <c r="G86" s="823"/>
      <c r="H86" s="823"/>
      <c r="I86" s="823"/>
      <c r="J86" s="823"/>
      <c r="K86" s="823"/>
      <c r="L86" s="823"/>
      <c r="M86" s="824"/>
      <c r="N86" s="52">
        <f>L83+L84+L85</f>
        <v>1890.3868954290265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8191.6765468591138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238320.14951070704</v>
      </c>
      <c r="L36" s="270"/>
      <c r="M36" s="271">
        <v>600</v>
      </c>
      <c r="N36" s="272">
        <f>K36/M36</f>
        <v>397.20024918451173</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600</v>
      </c>
      <c r="N37" s="272">
        <f>K37/M37</f>
        <v>164.93560324119281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562.8092070999013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89772.759174733117</v>
      </c>
      <c r="N48" s="272">
        <f>K48*M48</f>
        <v>426.42060607998229</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2812.2889912451228</v>
      </c>
      <c r="N49" s="272">
        <f>K49*M49</f>
        <v>3005.6338593932246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3432.0544654732071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977.85154962040906</v>
      </c>
      <c r="M58" s="910"/>
      <c r="N58" s="287">
        <f>K58*L58</f>
        <v>4.6447948606969431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4.6447948606969431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4066.8439348534739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813.36878697069483</v>
      </c>
      <c r="M83" s="858"/>
      <c r="N83" s="51"/>
    </row>
    <row r="84" spans="1:14">
      <c r="B84" s="89" t="s">
        <v>973</v>
      </c>
      <c r="C84" s="90"/>
      <c r="D84" s="90"/>
      <c r="E84" s="90"/>
      <c r="F84" s="90"/>
      <c r="G84" s="90"/>
      <c r="H84" s="90"/>
      <c r="I84" s="87"/>
      <c r="J84" s="88"/>
      <c r="K84" s="304">
        <v>0.05</v>
      </c>
      <c r="L84" s="857">
        <f>N78*K84</f>
        <v>203.34219674267371</v>
      </c>
      <c r="M84" s="858"/>
      <c r="N84" s="51"/>
    </row>
    <row r="85" spans="1:14" ht="15.75" thickBot="1">
      <c r="B85" s="91" t="s">
        <v>974</v>
      </c>
      <c r="C85" s="92"/>
      <c r="D85" s="92"/>
      <c r="E85" s="92"/>
      <c r="F85" s="92"/>
      <c r="G85" s="92"/>
      <c r="H85" s="92"/>
      <c r="I85" s="93"/>
      <c r="J85" s="94"/>
      <c r="K85" s="305">
        <v>0.05</v>
      </c>
      <c r="L85" s="859">
        <f>N78*K85</f>
        <v>203.34219674267371</v>
      </c>
      <c r="M85" s="860"/>
      <c r="N85" s="51"/>
    </row>
    <row r="86" spans="1:14" ht="15.75" thickBot="1">
      <c r="B86" s="822" t="s">
        <v>953</v>
      </c>
      <c r="C86" s="823"/>
      <c r="D86" s="823"/>
      <c r="E86" s="823"/>
      <c r="F86" s="823"/>
      <c r="G86" s="823"/>
      <c r="H86" s="823"/>
      <c r="I86" s="823"/>
      <c r="J86" s="823"/>
      <c r="K86" s="823"/>
      <c r="L86" s="823"/>
      <c r="M86" s="824"/>
      <c r="N86" s="52">
        <f>L83+L84+L85</f>
        <v>1220.0531804560421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5286.8971153095163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238320.14951070704</v>
      </c>
      <c r="L36" s="270"/>
      <c r="M36" s="271">
        <v>600</v>
      </c>
      <c r="N36" s="272">
        <f>K36/M36</f>
        <v>397.20024918451173</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600</v>
      </c>
      <c r="N37" s="272">
        <f>K37/M37</f>
        <v>164.93560324119281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562.8092070999013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89772.759174733117</v>
      </c>
      <c r="N48" s="272">
        <f>K48*M48</f>
        <v>1122.1594896841641</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3490.7152838937764</v>
      </c>
      <c r="N49" s="272">
        <f>K49*M49</f>
        <v>5105.1711026946487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6227.330592378813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909">
        <f>VLOOKUP(A58,TRANSPORTE!A5:D117,4,FALSE)</f>
        <v>977.85154962040906</v>
      </c>
      <c r="M58" s="910"/>
      <c r="N58" s="287">
        <f>K58*L58</f>
        <v>12.223144370255113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12.223144370255113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6869.6984112686368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1373.9396822537274</v>
      </c>
      <c r="M83" s="858"/>
      <c r="N83" s="51"/>
    </row>
    <row r="84" spans="1:14">
      <c r="B84" s="89" t="s">
        <v>973</v>
      </c>
      <c r="C84" s="90"/>
      <c r="D84" s="90"/>
      <c r="E84" s="90"/>
      <c r="F84" s="90"/>
      <c r="G84" s="90"/>
      <c r="H84" s="90"/>
      <c r="I84" s="87"/>
      <c r="J84" s="88"/>
      <c r="K84" s="304">
        <v>0.05</v>
      </c>
      <c r="L84" s="857">
        <f>N78*K84</f>
        <v>343.48492056343184</v>
      </c>
      <c r="M84" s="858"/>
      <c r="N84" s="51"/>
    </row>
    <row r="85" spans="1:14" ht="15.75" thickBot="1">
      <c r="B85" s="91" t="s">
        <v>974</v>
      </c>
      <c r="C85" s="92"/>
      <c r="D85" s="92"/>
      <c r="E85" s="92"/>
      <c r="F85" s="92"/>
      <c r="G85" s="92"/>
      <c r="H85" s="92"/>
      <c r="I85" s="93"/>
      <c r="J85" s="94"/>
      <c r="K85" s="305">
        <v>0.05</v>
      </c>
      <c r="L85" s="859">
        <f>N78*K85</f>
        <v>343.48492056343184</v>
      </c>
      <c r="M85" s="860"/>
      <c r="N85" s="51"/>
    </row>
    <row r="86" spans="1:14" ht="15.75" thickBot="1">
      <c r="B86" s="822" t="s">
        <v>953</v>
      </c>
      <c r="C86" s="823"/>
      <c r="D86" s="823"/>
      <c r="E86" s="823"/>
      <c r="F86" s="823"/>
      <c r="G86" s="823"/>
      <c r="H86" s="823"/>
      <c r="I86" s="823"/>
      <c r="J86" s="823"/>
      <c r="K86" s="823"/>
      <c r="L86" s="823"/>
      <c r="M86" s="824"/>
      <c r="N86" s="52">
        <f>L83+L84+L85</f>
        <v>2060.9095233805911</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8930.6079346492279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238320.14951070704</v>
      </c>
      <c r="L36" s="270"/>
      <c r="M36" s="271">
        <v>600</v>
      </c>
      <c r="N36" s="272">
        <f>K36/M36</f>
        <v>397.20024918451173</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600</v>
      </c>
      <c r="N37" s="272">
        <f>K37/M37</f>
        <v>164.93560324119281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562.8092070999013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89772.759174733117</v>
      </c>
      <c r="N48" s="272">
        <f>K48*M48</f>
        <v>852.84121215996458</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3490.7152838937764</v>
      </c>
      <c r="N49" s="272">
        <f>K49*M49</f>
        <v>4924.5265867531452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5777.3677989131102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909">
        <f>VLOOKUP(A58,TRANSPORTE!A5:D117,4,FALSE)</f>
        <v>977.85154962040906</v>
      </c>
      <c r="M58" s="910"/>
      <c r="N58" s="287">
        <f>K58*L58</f>
        <v>9.2895897213938863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9.2895897213938863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6416.802063154073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1283.3604126308146</v>
      </c>
      <c r="M83" s="858"/>
      <c r="N83" s="51"/>
    </row>
    <row r="84" spans="1:14">
      <c r="B84" s="89" t="s">
        <v>973</v>
      </c>
      <c r="C84" s="90"/>
      <c r="D84" s="90"/>
      <c r="E84" s="90"/>
      <c r="F84" s="90"/>
      <c r="G84" s="90"/>
      <c r="H84" s="90"/>
      <c r="I84" s="87"/>
      <c r="J84" s="88"/>
      <c r="K84" s="304">
        <v>0.05</v>
      </c>
      <c r="L84" s="857">
        <f>N78*K84</f>
        <v>320.84010315770365</v>
      </c>
      <c r="M84" s="858"/>
      <c r="N84" s="51"/>
    </row>
    <row r="85" spans="1:14" ht="15.75" thickBot="1">
      <c r="B85" s="91" t="s">
        <v>974</v>
      </c>
      <c r="C85" s="92"/>
      <c r="D85" s="92"/>
      <c r="E85" s="92"/>
      <c r="F85" s="92"/>
      <c r="G85" s="92"/>
      <c r="H85" s="92"/>
      <c r="I85" s="93"/>
      <c r="J85" s="94"/>
      <c r="K85" s="305">
        <v>0.05</v>
      </c>
      <c r="L85" s="859">
        <f>N78*K85</f>
        <v>320.84010315770365</v>
      </c>
      <c r="M85" s="860"/>
      <c r="N85" s="51"/>
    </row>
    <row r="86" spans="1:14" ht="15.75" thickBot="1">
      <c r="B86" s="822" t="s">
        <v>953</v>
      </c>
      <c r="C86" s="823"/>
      <c r="D86" s="823"/>
      <c r="E86" s="823"/>
      <c r="F86" s="823"/>
      <c r="G86" s="823"/>
      <c r="H86" s="823"/>
      <c r="I86" s="823"/>
      <c r="J86" s="823"/>
      <c r="K86" s="823"/>
      <c r="L86" s="823"/>
      <c r="M86" s="824"/>
      <c r="N86" s="52">
        <f>L83+L84+L85</f>
        <v>1925.0406189462219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8341.842682100294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238320.14951070704</v>
      </c>
      <c r="L36" s="270"/>
      <c r="M36" s="271">
        <v>600</v>
      </c>
      <c r="N36" s="272">
        <f>K36/M36</f>
        <v>397.20024918451173</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600</v>
      </c>
      <c r="N37" s="272">
        <f>K37/M37</f>
        <v>164.93560324119281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562.8092070999013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89772.759174733117</v>
      </c>
      <c r="N48" s="272">
        <f>K48*M48</f>
        <v>852.84121215996458</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3490.7152838937764</v>
      </c>
      <c r="N49" s="272">
        <f>K49*M49</f>
        <v>5969.1231354583579</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6821.9643476183228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909">
        <f>VLOOKUP(A58,TRANSPORTE!A5:D117,4,FALSE)</f>
        <v>977.85154962040906</v>
      </c>
      <c r="M58" s="910"/>
      <c r="N58" s="287">
        <f>K58*L58</f>
        <v>9.2895897213938863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9.2895897213938863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7461.3986118592857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1492.2797223718571</v>
      </c>
      <c r="M83" s="858"/>
      <c r="N83" s="51"/>
    </row>
    <row r="84" spans="1:14">
      <c r="B84" s="89" t="s">
        <v>973</v>
      </c>
      <c r="C84" s="90"/>
      <c r="D84" s="90"/>
      <c r="E84" s="90"/>
      <c r="F84" s="90"/>
      <c r="G84" s="90"/>
      <c r="H84" s="90"/>
      <c r="I84" s="87"/>
      <c r="J84" s="88"/>
      <c r="K84" s="304">
        <v>0.05</v>
      </c>
      <c r="L84" s="857">
        <f>N78*K84</f>
        <v>373.06993059296428</v>
      </c>
      <c r="M84" s="858"/>
      <c r="N84" s="51"/>
    </row>
    <row r="85" spans="1:14" ht="15.75" thickBot="1">
      <c r="B85" s="91" t="s">
        <v>974</v>
      </c>
      <c r="C85" s="92"/>
      <c r="D85" s="92"/>
      <c r="E85" s="92"/>
      <c r="F85" s="92"/>
      <c r="G85" s="92"/>
      <c r="H85" s="92"/>
      <c r="I85" s="93"/>
      <c r="J85" s="94"/>
      <c r="K85" s="305">
        <v>0.05</v>
      </c>
      <c r="L85" s="859">
        <f>N78*K85</f>
        <v>373.06993059296428</v>
      </c>
      <c r="M85" s="860"/>
      <c r="N85" s="51"/>
    </row>
    <row r="86" spans="1:14" ht="15.75" thickBot="1">
      <c r="B86" s="822" t="s">
        <v>953</v>
      </c>
      <c r="C86" s="823"/>
      <c r="D86" s="823"/>
      <c r="E86" s="823"/>
      <c r="F86" s="823"/>
      <c r="G86" s="823"/>
      <c r="H86" s="823"/>
      <c r="I86" s="823"/>
      <c r="J86" s="823"/>
      <c r="K86" s="823"/>
      <c r="L86" s="823"/>
      <c r="M86" s="824"/>
      <c r="N86" s="52">
        <f>L83+L84+L85</f>
        <v>2238.4195835577857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9699.8181954170723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136</v>
      </c>
      <c r="B36" s="871" t="str">
        <f>VLOOKUP(A36,EQUIPOS!A6:D154,3,FALSE)</f>
        <v>Camión de Slurry</v>
      </c>
      <c r="C36" s="872"/>
      <c r="D36" s="872"/>
      <c r="E36" s="872"/>
      <c r="F36" s="872"/>
      <c r="G36" s="872"/>
      <c r="H36" s="873"/>
      <c r="I36" s="267"/>
      <c r="J36" s="268"/>
      <c r="K36" s="269">
        <f>VLOOKUP(A36,EQUIPOS!A6:D163,4,FALSE)</f>
        <v>238320.14951070704</v>
      </c>
      <c r="L36" s="270"/>
      <c r="M36" s="271">
        <v>600</v>
      </c>
      <c r="N36" s="272">
        <f>K36/M36</f>
        <v>397.20024918451173</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600</v>
      </c>
      <c r="N37" s="272">
        <f>K37/M37</f>
        <v>164.93560324119281</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N76*M41</f>
        <v>0.67335467419668338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562.8092070999013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89772.759174733117</v>
      </c>
      <c r="N48" s="272">
        <f>K48*M48</f>
        <v>426.42060607998229</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3490.7152838937764</v>
      </c>
      <c r="N49" s="272">
        <f>K49*M49</f>
        <v>3730.7019596614732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4157.1225657414552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909">
        <f>VLOOKUP(A58,TRANSPORTE!A5:D117,4,FALSE)</f>
        <v>977.85154962040906</v>
      </c>
      <c r="M58" s="910"/>
      <c r="N58" s="287">
        <f>K58*L58</f>
        <v>4.6447948606969431</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4.6447948606969431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SUM(N69:N75)</f>
        <v>67.335467419668333</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N43+N53+N64+N76</f>
        <v>4791.9120351217207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958.38240702434416</v>
      </c>
      <c r="M83" s="858"/>
      <c r="N83" s="51"/>
    </row>
    <row r="84" spans="1:14">
      <c r="B84" s="89" t="s">
        <v>973</v>
      </c>
      <c r="C84" s="90"/>
      <c r="D84" s="90"/>
      <c r="E84" s="90"/>
      <c r="F84" s="90"/>
      <c r="G84" s="90"/>
      <c r="H84" s="90"/>
      <c r="I84" s="87"/>
      <c r="J84" s="88"/>
      <c r="K84" s="304">
        <v>0.05</v>
      </c>
      <c r="L84" s="857">
        <f>N78*K84</f>
        <v>239.59560175608604</v>
      </c>
      <c r="M84" s="858"/>
      <c r="N84" s="51"/>
    </row>
    <row r="85" spans="1:14" ht="15.75" thickBot="1">
      <c r="B85" s="91" t="s">
        <v>974</v>
      </c>
      <c r="C85" s="92"/>
      <c r="D85" s="92"/>
      <c r="E85" s="92"/>
      <c r="F85" s="92"/>
      <c r="G85" s="92"/>
      <c r="H85" s="92"/>
      <c r="I85" s="93"/>
      <c r="J85" s="94"/>
      <c r="K85" s="305">
        <v>0.05</v>
      </c>
      <c r="L85" s="859">
        <f>N78*K85</f>
        <v>239.59560175608604</v>
      </c>
      <c r="M85" s="860"/>
      <c r="N85" s="51"/>
    </row>
    <row r="86" spans="1:14" ht="15.75" thickBot="1">
      <c r="B86" s="822" t="s">
        <v>953</v>
      </c>
      <c r="C86" s="823"/>
      <c r="D86" s="823"/>
      <c r="E86" s="823"/>
      <c r="F86" s="823"/>
      <c r="G86" s="823"/>
      <c r="H86" s="823"/>
      <c r="I86" s="823"/>
      <c r="J86" s="823"/>
      <c r="K86" s="823"/>
      <c r="L86" s="823"/>
      <c r="M86" s="824"/>
      <c r="N86" s="52">
        <f>L83+L84+L85</f>
        <v>1437.5736105365163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6229.4856456582365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290</v>
      </c>
      <c r="B37" s="871" t="str">
        <f>VLOOKUP(A37,EQUIPOS!A7:D154,3,FALSE)</f>
        <v>Planta trituradora</v>
      </c>
      <c r="C37" s="872"/>
      <c r="D37" s="872"/>
      <c r="E37" s="872"/>
      <c r="F37" s="872"/>
      <c r="G37" s="872"/>
      <c r="H37" s="873"/>
      <c r="I37" s="267"/>
      <c r="J37" s="268"/>
      <c r="K37" s="269">
        <f>VLOOKUP(A37,EQUIPOS!A7:D164,4,FALSE)</f>
        <v>431747.9121156233</v>
      </c>
      <c r="L37" s="270"/>
      <c r="M37" s="271">
        <v>30</v>
      </c>
      <c r="N37" s="272">
        <f t="shared" ref="N37:N43" si="0">K37/M37</f>
        <v>14391.597070520776</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99941.015525669412</v>
      </c>
      <c r="L38" s="270"/>
      <c r="M38" s="271">
        <v>9</v>
      </c>
      <c r="N38" s="272">
        <f t="shared" si="0"/>
        <v>11104.557280629935</v>
      </c>
    </row>
    <row r="39" spans="1:14">
      <c r="A39" t="s">
        <v>173</v>
      </c>
      <c r="B39" s="871" t="str">
        <f>VLOOKUP(A39,EQUIPOS!A9:D154,3,FALSE)</f>
        <v>Compactador neumático de Potencia 70 HP, peso de 13 ton</v>
      </c>
      <c r="C39" s="872"/>
      <c r="D39" s="872"/>
      <c r="E39" s="872"/>
      <c r="F39" s="872"/>
      <c r="G39" s="872"/>
      <c r="H39" s="873"/>
      <c r="I39" s="267"/>
      <c r="J39" s="268"/>
      <c r="K39" s="269">
        <f>VLOOKUP(A39,EQUIPOS!A9:D166,4,FALSE)</f>
        <v>176818.61496677159</v>
      </c>
      <c r="L39" s="270"/>
      <c r="M39" s="271">
        <v>9</v>
      </c>
      <c r="N39" s="272">
        <f t="shared" si="0"/>
        <v>19646.512774085732</v>
      </c>
    </row>
    <row r="40" spans="1:14">
      <c r="A40" t="s">
        <v>286</v>
      </c>
      <c r="B40" s="871" t="str">
        <f>VLOOKUP(A40,EQUIPOS!A10:D154,3,FALSE)</f>
        <v>Planta de asfalto en frio</v>
      </c>
      <c r="C40" s="872"/>
      <c r="D40" s="872"/>
      <c r="E40" s="872"/>
      <c r="F40" s="872"/>
      <c r="G40" s="872"/>
      <c r="H40" s="873"/>
      <c r="I40" s="267"/>
      <c r="J40" s="268"/>
      <c r="K40" s="269">
        <f>VLOOKUP(A40,EQUIPOS!A10:D167,4,FALSE)</f>
        <v>219359.28826932717</v>
      </c>
      <c r="L40" s="270"/>
      <c r="M40" s="271">
        <v>9</v>
      </c>
      <c r="N40" s="272">
        <f t="shared" si="0"/>
        <v>24373.254252147464</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9</v>
      </c>
      <c r="N42" s="272">
        <f t="shared" si="0"/>
        <v>39293.025548171463</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9</v>
      </c>
      <c r="N43" s="272">
        <f t="shared" si="0"/>
        <v>7125.9919727232591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N77*M46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131030.28546866435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29288.935102941105</v>
      </c>
      <c r="N53" s="272">
        <f>K53*M53</f>
        <v>41004.509144117546</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74.20287575844651</v>
      </c>
      <c r="N54" s="272">
        <f>K54*M54</f>
        <v>1855.0718939611627</v>
      </c>
    </row>
    <row r="55" spans="1:14" ht="15.75" thickBot="1">
      <c r="B55" s="43"/>
      <c r="C55" s="281"/>
      <c r="D55" s="281"/>
      <c r="E55" s="281"/>
      <c r="F55" s="281"/>
      <c r="G55" s="281"/>
      <c r="H55" s="281"/>
      <c r="I55" s="268"/>
      <c r="J55" s="224"/>
      <c r="K55" s="282"/>
      <c r="L55" s="267"/>
      <c r="M55" s="283"/>
      <c r="N55" s="284"/>
    </row>
    <row r="56" spans="1:14" ht="15.75" thickBot="1">
      <c r="B56" s="822" t="s">
        <v>953</v>
      </c>
      <c r="C56" s="823"/>
      <c r="D56" s="823"/>
      <c r="E56" s="823"/>
      <c r="F56" s="823"/>
      <c r="G56" s="823"/>
      <c r="H56" s="823"/>
      <c r="I56" s="823"/>
      <c r="J56" s="823"/>
      <c r="K56" s="823"/>
      <c r="L56" s="823"/>
      <c r="M56" s="824"/>
      <c r="N56" s="394">
        <f>SUM(N53:N55)</f>
        <v>42859.581038078708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909">
        <f>VLOOKUP(A61,TRANSPORTE!A5:D117,4,FALSE)</f>
        <v>977.85154962040906</v>
      </c>
      <c r="M61" s="910"/>
      <c r="N61" s="287">
        <f>K61*L61</f>
        <v>1222.3144370255113</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909">
        <f>VLOOKUP(A62,TRANSPORTE!A6:D117,4,FALSE)</f>
        <v>977.85154962040906</v>
      </c>
      <c r="M62" s="910"/>
      <c r="N62" s="287">
        <f>K62*L62</f>
        <v>1368.9921694685727</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2591.306606494084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SUM(N72:N76)</f>
        <v>9718.9390143891651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N48+N56+N67+N77</f>
        <v>186200.11212762631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37240.022425525261</v>
      </c>
      <c r="M84" s="858"/>
      <c r="N84" s="51"/>
    </row>
    <row r="85" spans="1:14">
      <c r="B85" s="89" t="s">
        <v>973</v>
      </c>
      <c r="C85" s="90"/>
      <c r="D85" s="90"/>
      <c r="E85" s="90"/>
      <c r="F85" s="90"/>
      <c r="G85" s="90"/>
      <c r="H85" s="90"/>
      <c r="I85" s="87"/>
      <c r="J85" s="88"/>
      <c r="K85" s="304">
        <v>0.05</v>
      </c>
      <c r="L85" s="857">
        <f>N79*K85</f>
        <v>9310.0056063813154</v>
      </c>
      <c r="M85" s="858"/>
      <c r="N85" s="51"/>
    </row>
    <row r="86" spans="1:14" ht="15.75" thickBot="1">
      <c r="B86" s="91" t="s">
        <v>974</v>
      </c>
      <c r="C86" s="92"/>
      <c r="D86" s="92"/>
      <c r="E86" s="92"/>
      <c r="F86" s="92"/>
      <c r="G86" s="92"/>
      <c r="H86" s="92"/>
      <c r="I86" s="93"/>
      <c r="J86" s="94"/>
      <c r="K86" s="305">
        <v>0.05</v>
      </c>
      <c r="L86" s="859">
        <f>N79*K86</f>
        <v>9310.0056063813154</v>
      </c>
      <c r="M86" s="860"/>
      <c r="N86" s="51"/>
    </row>
    <row r="87" spans="1:14" ht="15.75" thickBot="1">
      <c r="B87" s="822" t="s">
        <v>953</v>
      </c>
      <c r="C87" s="823"/>
      <c r="D87" s="823"/>
      <c r="E87" s="823"/>
      <c r="F87" s="823"/>
      <c r="G87" s="823"/>
      <c r="H87" s="823"/>
      <c r="I87" s="823"/>
      <c r="J87" s="823"/>
      <c r="K87" s="823"/>
      <c r="L87" s="823"/>
      <c r="M87" s="824"/>
      <c r="N87" s="52">
        <f>L84+L85+L86</f>
        <v>55860.033638287896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242060.1457659142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99941.015525669412</v>
      </c>
      <c r="L37" s="270"/>
      <c r="M37" s="271">
        <v>9</v>
      </c>
      <c r="N37" s="272">
        <f t="shared" ref="N37:N43" si="0">K37/M37</f>
        <v>11104.557280629935</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176818.61496677159</v>
      </c>
      <c r="L38" s="270"/>
      <c r="M38" s="271">
        <v>9</v>
      </c>
      <c r="N38" s="272">
        <f t="shared" si="0"/>
        <v>19646.512774085732</v>
      </c>
    </row>
    <row r="39" spans="1:14">
      <c r="A39" t="s">
        <v>286</v>
      </c>
      <c r="B39" s="871" t="str">
        <f>VLOOKUP(A39,EQUIPOS!A9:D154,3,FALSE)</f>
        <v>Planta de asfalto en frio</v>
      </c>
      <c r="C39" s="872"/>
      <c r="D39" s="872"/>
      <c r="E39" s="872"/>
      <c r="F39" s="872"/>
      <c r="G39" s="872"/>
      <c r="H39" s="873"/>
      <c r="I39" s="267"/>
      <c r="J39" s="268"/>
      <c r="K39" s="269">
        <f>VLOOKUP(A39,EQUIPOS!A9:D166,4,FALSE)</f>
        <v>219359.28826932717</v>
      </c>
      <c r="L39" s="270"/>
      <c r="M39" s="271">
        <v>9</v>
      </c>
      <c r="N39" s="272">
        <f t="shared" si="0"/>
        <v>24373.254252147464</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9</v>
      </c>
      <c r="N42" s="272">
        <f t="shared" si="0"/>
        <v>39293.025548171463</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9</v>
      </c>
      <c r="N43" s="272">
        <f t="shared" si="0"/>
        <v>7125.9919727232591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971.8939014389166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131030.28546866435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977.85154962040906</v>
      </c>
      <c r="M64" s="910"/>
      <c r="N64" s="287">
        <f>K64*L64</f>
        <v>1368.9921694685727</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909">
        <f>VLOOKUP(A65,TRANSPORTE!A6:D117,4,FALSE)</f>
        <v>977.85154962040906</v>
      </c>
      <c r="M65" s="910"/>
      <c r="N65" s="287">
        <f>K65*L65</f>
        <v>1222.3144370255113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186200.11212762631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37240.022425525261</v>
      </c>
      <c r="M88" s="858"/>
      <c r="N88" s="51"/>
    </row>
    <row r="89" spans="1:14">
      <c r="B89" s="89" t="s">
        <v>973</v>
      </c>
      <c r="C89" s="90"/>
      <c r="D89" s="90"/>
      <c r="E89" s="90"/>
      <c r="F89" s="90"/>
      <c r="G89" s="90"/>
      <c r="H89" s="90"/>
      <c r="I89" s="87"/>
      <c r="J89" s="88"/>
      <c r="K89" s="304">
        <v>0.05</v>
      </c>
      <c r="L89" s="857">
        <f>N83*K89</f>
        <v>9310.0056063813154</v>
      </c>
      <c r="M89" s="858"/>
      <c r="N89" s="51"/>
    </row>
    <row r="90" spans="1:14" ht="15.75" thickBot="1">
      <c r="B90" s="91" t="s">
        <v>974</v>
      </c>
      <c r="C90" s="92"/>
      <c r="D90" s="92"/>
      <c r="E90" s="92"/>
      <c r="F90" s="92"/>
      <c r="G90" s="92"/>
      <c r="H90" s="92"/>
      <c r="I90" s="93"/>
      <c r="J90" s="94"/>
      <c r="K90" s="305">
        <v>0.05</v>
      </c>
      <c r="L90" s="859">
        <f>N83*K90</f>
        <v>9310.0056063813154</v>
      </c>
      <c r="M90" s="860"/>
      <c r="N90" s="51"/>
    </row>
    <row r="91" spans="1:14" ht="15.75" thickBot="1">
      <c r="B91" s="822" t="s">
        <v>953</v>
      </c>
      <c r="C91" s="823"/>
      <c r="D91" s="823"/>
      <c r="E91" s="823"/>
      <c r="F91" s="823"/>
      <c r="G91" s="823"/>
      <c r="H91" s="823"/>
      <c r="I91" s="823"/>
      <c r="J91" s="823"/>
      <c r="K91" s="823"/>
      <c r="L91" s="823"/>
      <c r="M91" s="824"/>
      <c r="N91" s="52">
        <f>L88+L89+L90</f>
        <v>55860.033638287896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242060.1457659142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99941.015525669412</v>
      </c>
      <c r="L37" s="270"/>
      <c r="M37" s="271">
        <v>9</v>
      </c>
      <c r="N37" s="272">
        <f t="shared" ref="N37:N43" si="0">K37/M37</f>
        <v>11104.557280629935</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176818.61496677159</v>
      </c>
      <c r="L38" s="270"/>
      <c r="M38" s="271">
        <v>9</v>
      </c>
      <c r="N38" s="272">
        <f t="shared" si="0"/>
        <v>19646.512774085732</v>
      </c>
    </row>
    <row r="39" spans="1:14">
      <c r="A39" t="s">
        <v>286</v>
      </c>
      <c r="B39" s="871" t="str">
        <f>VLOOKUP(A39,EQUIPOS!A9:D154,3,FALSE)</f>
        <v>Planta de asfalto en frio</v>
      </c>
      <c r="C39" s="872"/>
      <c r="D39" s="872"/>
      <c r="E39" s="872"/>
      <c r="F39" s="872"/>
      <c r="G39" s="872"/>
      <c r="H39" s="873"/>
      <c r="I39" s="267"/>
      <c r="J39" s="268"/>
      <c r="K39" s="269">
        <f>VLOOKUP(A39,EQUIPOS!A9:D166,4,FALSE)</f>
        <v>219359.28826932717</v>
      </c>
      <c r="L39" s="270"/>
      <c r="M39" s="271">
        <v>9</v>
      </c>
      <c r="N39" s="272">
        <f t="shared" si="0"/>
        <v>24373.254252147464</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9</v>
      </c>
      <c r="N42" s="272">
        <f t="shared" si="0"/>
        <v>39293.025548171463</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9</v>
      </c>
      <c r="N43" s="272">
        <f t="shared" si="0"/>
        <v>7125.9919727232591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971.8939014389166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131030.28546866435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411">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909">
        <f>VLOOKUP(A64,TRANSPORTE!A5:D117,4,FALSE)</f>
        <v>977.85154962040906</v>
      </c>
      <c r="M64" s="910"/>
      <c r="N64" s="287">
        <f>K64*L64</f>
        <v>1368.9921694685727</v>
      </c>
    </row>
    <row r="65" spans="1:15">
      <c r="A65" t="s">
        <v>1349</v>
      </c>
      <c r="B65" s="46" t="str">
        <f>VLOOKUP(A65,TRANSPORTE!A6:D117,3,FALSE)</f>
        <v>Transporte de Mezcla en Frio DMF-19</v>
      </c>
      <c r="C65" s="47"/>
      <c r="D65" s="47"/>
      <c r="E65" s="47"/>
      <c r="F65" s="47"/>
      <c r="G65" s="47"/>
      <c r="H65" s="311" t="s">
        <v>1468</v>
      </c>
      <c r="I65" s="279">
        <v>1.25</v>
      </c>
      <c r="J65" s="286">
        <v>1</v>
      </c>
      <c r="K65" s="279">
        <v>1.25</v>
      </c>
      <c r="L65" s="909">
        <f>VLOOKUP(A65,TRANSPORTE!A6:D117,4,FALSE)</f>
        <v>977.85154962040906</v>
      </c>
      <c r="M65" s="910"/>
      <c r="N65" s="287">
        <f>K65*L65</f>
        <v>1222.3144370255113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186200.11212762631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37240.022425525261</v>
      </c>
      <c r="M88" s="858"/>
      <c r="N88" s="51"/>
    </row>
    <row r="89" spans="1:14">
      <c r="B89" s="89" t="s">
        <v>973</v>
      </c>
      <c r="C89" s="90"/>
      <c r="D89" s="90"/>
      <c r="E89" s="90"/>
      <c r="F89" s="90"/>
      <c r="G89" s="90"/>
      <c r="H89" s="90"/>
      <c r="I89" s="87"/>
      <c r="J89" s="88"/>
      <c r="K89" s="304">
        <v>0.05</v>
      </c>
      <c r="L89" s="857">
        <f>N83*K89</f>
        <v>9310.0056063813154</v>
      </c>
      <c r="M89" s="858"/>
      <c r="N89" s="51"/>
    </row>
    <row r="90" spans="1:14" ht="15.75" thickBot="1">
      <c r="B90" s="91" t="s">
        <v>974</v>
      </c>
      <c r="C90" s="92"/>
      <c r="D90" s="92"/>
      <c r="E90" s="92"/>
      <c r="F90" s="92"/>
      <c r="G90" s="92"/>
      <c r="H90" s="92"/>
      <c r="I90" s="93"/>
      <c r="J90" s="94"/>
      <c r="K90" s="305">
        <v>0.05</v>
      </c>
      <c r="L90" s="859">
        <f>N83*K90</f>
        <v>9310.0056063813154</v>
      </c>
      <c r="M90" s="860"/>
      <c r="N90" s="51"/>
    </row>
    <row r="91" spans="1:14" ht="15.75" thickBot="1">
      <c r="B91" s="822" t="s">
        <v>953</v>
      </c>
      <c r="C91" s="823"/>
      <c r="D91" s="823"/>
      <c r="E91" s="823"/>
      <c r="F91" s="823"/>
      <c r="G91" s="823"/>
      <c r="H91" s="823"/>
      <c r="I91" s="823"/>
      <c r="J91" s="823"/>
      <c r="K91" s="823"/>
      <c r="L91" s="823"/>
      <c r="M91" s="824"/>
      <c r="N91" s="52">
        <f>L88+L89+L90</f>
        <v>55860.033638287896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52">
        <f>N83+N91</f>
        <v>242060.1457659142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168</v>
      </c>
      <c r="B37" s="871" t="str">
        <f>VLOOKUP(A37,EQUIPOS!A7:D154,3,FALSE)</f>
        <v>Compactador tipo  POTENCIA: 105 HP, PESO: 6 ton</v>
      </c>
      <c r="C37" s="872"/>
      <c r="D37" s="872"/>
      <c r="E37" s="872"/>
      <c r="F37" s="872"/>
      <c r="G37" s="872"/>
      <c r="H37" s="873"/>
      <c r="I37" s="267"/>
      <c r="J37" s="268"/>
      <c r="K37" s="269">
        <f>VLOOKUP(A37,EQUIPOS!A7:D164,4,FALSE)</f>
        <v>99941.015525669412</v>
      </c>
      <c r="L37" s="270"/>
      <c r="M37" s="271">
        <v>7</v>
      </c>
      <c r="N37" s="272">
        <f t="shared" ref="N37:N43" si="0">K37/M37</f>
        <v>14277.287932238487</v>
      </c>
    </row>
    <row r="38" spans="1:14">
      <c r="A38" t="s">
        <v>173</v>
      </c>
      <c r="B38" s="871" t="str">
        <f>VLOOKUP(A38,EQUIPOS!A8:D154,3,FALSE)</f>
        <v>Compactador neumático de Potencia 70 HP, peso de 13 ton</v>
      </c>
      <c r="C38" s="872"/>
      <c r="D38" s="872"/>
      <c r="E38" s="872"/>
      <c r="F38" s="872"/>
      <c r="G38" s="872"/>
      <c r="H38" s="873"/>
      <c r="I38" s="267"/>
      <c r="J38" s="268"/>
      <c r="K38" s="269">
        <f>VLOOKUP(A38,EQUIPOS!A8:D165,4,FALSE)</f>
        <v>176818.61496677159</v>
      </c>
      <c r="L38" s="270"/>
      <c r="M38" s="271">
        <v>7</v>
      </c>
      <c r="N38" s="272">
        <f t="shared" si="0"/>
        <v>25259.802138110226</v>
      </c>
    </row>
    <row r="39" spans="1:14">
      <c r="A39" t="s">
        <v>286</v>
      </c>
      <c r="B39" s="871" t="str">
        <f>VLOOKUP(A39,EQUIPOS!A9:D154,3,FALSE)</f>
        <v>Planta de asfalto en frio</v>
      </c>
      <c r="C39" s="872"/>
      <c r="D39" s="872"/>
      <c r="E39" s="872"/>
      <c r="F39" s="872"/>
      <c r="G39" s="872"/>
      <c r="H39" s="873"/>
      <c r="I39" s="267"/>
      <c r="J39" s="268"/>
      <c r="K39" s="269">
        <f>VLOOKUP(A39,EQUIPOS!A9:D166,4,FALSE)</f>
        <v>219359.28826932717</v>
      </c>
      <c r="L39" s="270"/>
      <c r="M39" s="271">
        <v>9</v>
      </c>
      <c r="N39" s="272">
        <f t="shared" si="0"/>
        <v>24373.254252147464</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7</v>
      </c>
      <c r="N42" s="272">
        <f t="shared" si="0"/>
        <v>50519.604276220452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9</v>
      </c>
      <c r="N43" s="272">
        <f t="shared" si="0"/>
        <v>7125.9919727232591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1110.7358873587618</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151181.7261982662</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977.85154962040906</v>
      </c>
      <c r="M64" s="910"/>
      <c r="N64" s="287">
        <f>K64*L64</f>
        <v>1368.9921694685727</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977.85154962040906</v>
      </c>
      <c r="N65" s="412">
        <f>K65*M65</f>
        <v>1222.3144370255113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11107.358873587618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207739.97271642662</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41547.994543285327</v>
      </c>
      <c r="M88" s="858"/>
      <c r="N88" s="51"/>
    </row>
    <row r="89" spans="1:14">
      <c r="B89" s="89" t="s">
        <v>973</v>
      </c>
      <c r="C89" s="90"/>
      <c r="D89" s="90"/>
      <c r="E89" s="90"/>
      <c r="F89" s="90"/>
      <c r="G89" s="90"/>
      <c r="H89" s="90"/>
      <c r="I89" s="87"/>
      <c r="J89" s="88"/>
      <c r="K89" s="304">
        <v>0.05</v>
      </c>
      <c r="L89" s="857">
        <f>N83*K89</f>
        <v>10386.998635821332</v>
      </c>
      <c r="M89" s="858"/>
      <c r="N89" s="51"/>
    </row>
    <row r="90" spans="1:14" ht="15.75" thickBot="1">
      <c r="B90" s="91" t="s">
        <v>974</v>
      </c>
      <c r="C90" s="92"/>
      <c r="D90" s="92"/>
      <c r="E90" s="92"/>
      <c r="F90" s="92"/>
      <c r="G90" s="92"/>
      <c r="H90" s="92"/>
      <c r="I90" s="93"/>
      <c r="J90" s="94"/>
      <c r="K90" s="305">
        <v>0.05</v>
      </c>
      <c r="L90" s="859">
        <f>N83*K90</f>
        <v>10386.998635821332</v>
      </c>
      <c r="M90" s="860"/>
      <c r="N90" s="51"/>
    </row>
    <row r="91" spans="1:14" ht="15.75" thickBot="1">
      <c r="B91" s="822" t="s">
        <v>953</v>
      </c>
      <c r="C91" s="823"/>
      <c r="D91" s="823"/>
      <c r="E91" s="823"/>
      <c r="F91" s="823"/>
      <c r="G91" s="823"/>
      <c r="H91" s="823"/>
      <c r="I91" s="823"/>
      <c r="J91" s="823"/>
      <c r="K91" s="823"/>
      <c r="L91" s="823"/>
      <c r="M91" s="824"/>
      <c r="N91" s="52">
        <f>L88+L89+L90</f>
        <v>62321.991814927998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270061.96453135461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9</v>
      </c>
      <c r="N37" s="272">
        <f t="shared" ref="N37:N43" si="0">K37/M37</f>
        <v>19646.512774085732</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99941.015525669412</v>
      </c>
      <c r="L38" s="270"/>
      <c r="M38" s="271">
        <v>9</v>
      </c>
      <c r="N38" s="272">
        <f t="shared" si="0"/>
        <v>11104.557280629935</v>
      </c>
    </row>
    <row r="39" spans="1:14">
      <c r="A39" t="s">
        <v>286</v>
      </c>
      <c r="B39" s="871" t="str">
        <f>VLOOKUP(A39,EQUIPOS!A9:D154,3,FALSE)</f>
        <v>Planta de asfalto en frio</v>
      </c>
      <c r="C39" s="872"/>
      <c r="D39" s="872"/>
      <c r="E39" s="872"/>
      <c r="F39" s="872"/>
      <c r="G39" s="872"/>
      <c r="H39" s="873"/>
      <c r="I39" s="267"/>
      <c r="J39" s="268"/>
      <c r="K39" s="269">
        <f>VLOOKUP(A39,EQUIPOS!A9:D166,4,FALSE)</f>
        <v>219359.28826932717</v>
      </c>
      <c r="L39" s="270"/>
      <c r="M39" s="271">
        <v>9</v>
      </c>
      <c r="N39" s="272">
        <f t="shared" si="0"/>
        <v>24373.254252147464</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9</v>
      </c>
      <c r="N42" s="272">
        <f t="shared" si="0"/>
        <v>39293.025548171463</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9</v>
      </c>
      <c r="N43" s="272">
        <f t="shared" si="0"/>
        <v>7125.9919727232591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131030.28546866435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977.85154962040906</v>
      </c>
      <c r="M64" s="910"/>
      <c r="N64" s="287">
        <f>K64*L64</f>
        <v>1368.9921694685727</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909">
        <f>VLOOKUP(A65,TRANSPORTE!A6:D117,4,FALSE)</f>
        <v>977.85154962040906</v>
      </c>
      <c r="M65" s="910"/>
      <c r="N65" s="287">
        <f>K65*L65</f>
        <v>1222.3144370255113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186200.11212762631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37240.022425525261</v>
      </c>
      <c r="M88" s="858"/>
      <c r="N88" s="51"/>
    </row>
    <row r="89" spans="1:14">
      <c r="B89" s="89" t="s">
        <v>973</v>
      </c>
      <c r="C89" s="90"/>
      <c r="D89" s="90"/>
      <c r="E89" s="90"/>
      <c r="F89" s="90"/>
      <c r="G89" s="90"/>
      <c r="H89" s="90"/>
      <c r="I89" s="87"/>
      <c r="J89" s="88"/>
      <c r="K89" s="304">
        <v>0.05</v>
      </c>
      <c r="L89" s="857">
        <f>N83*K89</f>
        <v>9310.0056063813154</v>
      </c>
      <c r="M89" s="858"/>
      <c r="N89" s="51"/>
    </row>
    <row r="90" spans="1:14" ht="15.75" thickBot="1">
      <c r="B90" s="91" t="s">
        <v>974</v>
      </c>
      <c r="C90" s="92"/>
      <c r="D90" s="92"/>
      <c r="E90" s="92"/>
      <c r="F90" s="92"/>
      <c r="G90" s="92"/>
      <c r="H90" s="92"/>
      <c r="I90" s="93"/>
      <c r="J90" s="94"/>
      <c r="K90" s="305">
        <v>0.05</v>
      </c>
      <c r="L90" s="859">
        <f>N83*K90</f>
        <v>9310.0056063813154</v>
      </c>
      <c r="M90" s="860"/>
      <c r="N90" s="51"/>
    </row>
    <row r="91" spans="1:14" ht="15.75" thickBot="1">
      <c r="B91" s="822" t="s">
        <v>953</v>
      </c>
      <c r="C91" s="823"/>
      <c r="D91" s="823"/>
      <c r="E91" s="823"/>
      <c r="F91" s="823"/>
      <c r="G91" s="823"/>
      <c r="H91" s="823"/>
      <c r="I91" s="823"/>
      <c r="J91" s="823"/>
      <c r="K91" s="823"/>
      <c r="L91" s="823"/>
      <c r="M91" s="824"/>
      <c r="N91" s="52">
        <f>L88+L89+L90</f>
        <v>55860.033638287896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242060.1457659142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9</v>
      </c>
      <c r="N37" s="272">
        <f t="shared" ref="N37:N43" si="0">K37/M37</f>
        <v>19646.512774085732</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99941.015525669412</v>
      </c>
      <c r="L38" s="270"/>
      <c r="M38" s="271">
        <v>9</v>
      </c>
      <c r="N38" s="272">
        <f t="shared" si="0"/>
        <v>11104.557280629935</v>
      </c>
    </row>
    <row r="39" spans="1:14">
      <c r="A39" t="s">
        <v>286</v>
      </c>
      <c r="B39" s="871" t="str">
        <f>VLOOKUP(A39,EQUIPOS!A9:D154,3,FALSE)</f>
        <v>Planta de asfalto en frio</v>
      </c>
      <c r="C39" s="872"/>
      <c r="D39" s="872"/>
      <c r="E39" s="872"/>
      <c r="F39" s="872"/>
      <c r="G39" s="872"/>
      <c r="H39" s="873"/>
      <c r="I39" s="267"/>
      <c r="J39" s="268"/>
      <c r="K39" s="269">
        <f>VLOOKUP(A39,EQUIPOS!A9:D166,4,FALSE)</f>
        <v>219359.28826932717</v>
      </c>
      <c r="L39" s="270"/>
      <c r="M39" s="271">
        <v>9</v>
      </c>
      <c r="N39" s="272">
        <f t="shared" si="0"/>
        <v>24373.254252147464</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9</v>
      </c>
      <c r="N42" s="272">
        <f t="shared" si="0"/>
        <v>39293.025548171463</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9</v>
      </c>
      <c r="N43" s="272">
        <f t="shared" si="0"/>
        <v>7125.9919727232591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131030.28546866435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29288.935102941105</v>
      </c>
      <c r="N53" s="272">
        <f>K53*M53</f>
        <v>41004.509144117546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42859.581038078708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977.85154962040906</v>
      </c>
      <c r="M63" s="910"/>
      <c r="N63" s="287">
        <f>K63*L63</f>
        <v>1368.9921694685727</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909">
        <f>VLOOKUP(A64,TRANSPORTE!A6:D117,4,FALSE)</f>
        <v>977.85154962040906</v>
      </c>
      <c r="M64" s="910"/>
      <c r="N64" s="287">
        <f>K64*L64</f>
        <v>1222.3144370255113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2591.306606494084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186200.11212762631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37240.022425525261</v>
      </c>
      <c r="M87" s="858"/>
      <c r="N87" s="51"/>
    </row>
    <row r="88" spans="1:14">
      <c r="B88" s="89" t="s">
        <v>973</v>
      </c>
      <c r="C88" s="90"/>
      <c r="D88" s="90"/>
      <c r="E88" s="90"/>
      <c r="F88" s="90"/>
      <c r="G88" s="90"/>
      <c r="H88" s="90"/>
      <c r="I88" s="87"/>
      <c r="J88" s="88"/>
      <c r="K88" s="304">
        <v>0.05</v>
      </c>
      <c r="L88" s="857">
        <f>N82*K88</f>
        <v>9310.0056063813154</v>
      </c>
      <c r="M88" s="858"/>
      <c r="N88" s="51"/>
    </row>
    <row r="89" spans="1:14" ht="15.75" thickBot="1">
      <c r="B89" s="91" t="s">
        <v>974</v>
      </c>
      <c r="C89" s="92"/>
      <c r="D89" s="92"/>
      <c r="E89" s="92"/>
      <c r="F89" s="92"/>
      <c r="G89" s="92"/>
      <c r="H89" s="92"/>
      <c r="I89" s="93"/>
      <c r="J89" s="94"/>
      <c r="K89" s="305">
        <v>0.05</v>
      </c>
      <c r="L89" s="859">
        <f>N82*K89</f>
        <v>9310.0056063813154</v>
      </c>
      <c r="M89" s="860"/>
      <c r="N89" s="51"/>
    </row>
    <row r="90" spans="1:14" ht="15.75" thickBot="1">
      <c r="B90" s="822" t="s">
        <v>953</v>
      </c>
      <c r="C90" s="823"/>
      <c r="D90" s="823"/>
      <c r="E90" s="823"/>
      <c r="F90" s="823"/>
      <c r="G90" s="823"/>
      <c r="H90" s="823"/>
      <c r="I90" s="823"/>
      <c r="J90" s="823"/>
      <c r="K90" s="823"/>
      <c r="L90" s="823"/>
      <c r="M90" s="824"/>
      <c r="N90" s="52">
        <f>L87+L88+L89</f>
        <v>55860.033638287896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242060.1457659142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9</v>
      </c>
      <c r="N37" s="272">
        <f t="shared" ref="N37:N43" si="0">K37/M37</f>
        <v>19646.512774085732</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99941.015525669412</v>
      </c>
      <c r="L38" s="270"/>
      <c r="M38" s="271">
        <v>9</v>
      </c>
      <c r="N38" s="272">
        <f t="shared" si="0"/>
        <v>11104.557280629935</v>
      </c>
    </row>
    <row r="39" spans="1:14">
      <c r="A39" t="s">
        <v>286</v>
      </c>
      <c r="B39" s="871" t="str">
        <f>VLOOKUP(A39,EQUIPOS!A9:D154,3,FALSE)</f>
        <v>Planta de asfalto en frio</v>
      </c>
      <c r="C39" s="872"/>
      <c r="D39" s="872"/>
      <c r="E39" s="872"/>
      <c r="F39" s="872"/>
      <c r="G39" s="872"/>
      <c r="H39" s="873"/>
      <c r="I39" s="267"/>
      <c r="J39" s="268"/>
      <c r="K39" s="269">
        <f>VLOOKUP(A39,EQUIPOS!A9:D166,4,FALSE)</f>
        <v>219359.28826932717</v>
      </c>
      <c r="L39" s="270"/>
      <c r="M39" s="271">
        <v>9</v>
      </c>
      <c r="N39" s="272">
        <f t="shared" si="0"/>
        <v>24373.254252147464</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9</v>
      </c>
      <c r="N42" s="272">
        <f t="shared" si="0"/>
        <v>39293.025548171463</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9</v>
      </c>
      <c r="N43" s="272">
        <f t="shared" si="0"/>
        <v>7125.9919727232591</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2"/>
      <c r="F46" s="872"/>
      <c r="G46" s="872"/>
      <c r="H46" s="873"/>
      <c r="I46" s="36"/>
      <c r="J46" s="37"/>
      <c r="K46" s="274"/>
      <c r="L46" s="276"/>
      <c r="M46" s="277"/>
      <c r="N46" s="278"/>
    </row>
    <row r="47" spans="1:14">
      <c r="B47" s="879"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81"/>
      <c r="J48" s="882"/>
      <c r="K48" s="41"/>
      <c r="L48" s="883"/>
      <c r="M48" s="961"/>
      <c r="N48" s="105"/>
    </row>
    <row r="49" spans="1:14" ht="15.75" thickBot="1">
      <c r="B49" s="822" t="s">
        <v>953</v>
      </c>
      <c r="C49" s="823"/>
      <c r="D49" s="823"/>
      <c r="E49" s="823"/>
      <c r="F49" s="823"/>
      <c r="G49" s="823"/>
      <c r="H49" s="823"/>
      <c r="I49" s="823"/>
      <c r="J49" s="823"/>
      <c r="K49" s="823"/>
      <c r="L49" s="823"/>
      <c r="M49" s="824"/>
      <c r="N49" s="394">
        <f>SUM(N36:N48)</f>
        <v>131030.28546866435</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977.85154962040906</v>
      </c>
      <c r="M64" s="910"/>
      <c r="N64" s="287">
        <f>K64*L64</f>
        <v>1368.9921694685727</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909">
        <f>VLOOKUP(A65,TRANSPORTE!A6:D117,4,FALSE)</f>
        <v>977.85154962040906</v>
      </c>
      <c r="M65" s="910"/>
      <c r="N65" s="287">
        <f>K65*L65</f>
        <v>1222.3144370255113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9718.9390143891651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186200.11212762631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37240.022425525261</v>
      </c>
      <c r="M88" s="858"/>
      <c r="N88" s="51"/>
    </row>
    <row r="89" spans="1:14">
      <c r="B89" s="89" t="s">
        <v>973</v>
      </c>
      <c r="C89" s="90"/>
      <c r="D89" s="90"/>
      <c r="E89" s="90"/>
      <c r="F89" s="90"/>
      <c r="G89" s="90"/>
      <c r="H89" s="90"/>
      <c r="I89" s="87"/>
      <c r="J89" s="88"/>
      <c r="K89" s="304">
        <v>0.05</v>
      </c>
      <c r="L89" s="857">
        <f>N83*K89</f>
        <v>9310.0056063813154</v>
      </c>
      <c r="M89" s="858"/>
      <c r="N89" s="51"/>
    </row>
    <row r="90" spans="1:14" ht="15.75" thickBot="1">
      <c r="B90" s="91" t="s">
        <v>974</v>
      </c>
      <c r="C90" s="92"/>
      <c r="D90" s="92"/>
      <c r="E90" s="92"/>
      <c r="F90" s="92"/>
      <c r="G90" s="92"/>
      <c r="H90" s="92"/>
      <c r="I90" s="93"/>
      <c r="J90" s="94"/>
      <c r="K90" s="305">
        <v>0.05</v>
      </c>
      <c r="L90" s="859">
        <f>N83*K90</f>
        <v>9310.0056063813154</v>
      </c>
      <c r="M90" s="860"/>
      <c r="N90" s="51"/>
    </row>
    <row r="91" spans="1:14" ht="15.75" thickBot="1">
      <c r="B91" s="822" t="s">
        <v>953</v>
      </c>
      <c r="C91" s="823"/>
      <c r="D91" s="823"/>
      <c r="E91" s="823"/>
      <c r="F91" s="823"/>
      <c r="G91" s="823"/>
      <c r="H91" s="823"/>
      <c r="I91" s="823"/>
      <c r="J91" s="823"/>
      <c r="K91" s="823"/>
      <c r="L91" s="823"/>
      <c r="M91" s="824"/>
      <c r="N91" s="52">
        <f>L88+L89+L90</f>
        <v>55860.033638287896</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242060.1457659142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7</v>
      </c>
      <c r="N37" s="272">
        <f t="shared" ref="N37:N43" si="0">K37/M37</f>
        <v>25259.802138110226</v>
      </c>
    </row>
    <row r="38" spans="1:14">
      <c r="A38" t="s">
        <v>168</v>
      </c>
      <c r="B38" s="871" t="str">
        <f>VLOOKUP(A38,EQUIPOS!A8:D154,3,FALSE)</f>
        <v>Compactador tipo  POTENCIA: 105 HP, PESO: 6 ton</v>
      </c>
      <c r="C38" s="872"/>
      <c r="D38" s="872"/>
      <c r="E38" s="872"/>
      <c r="F38" s="872"/>
      <c r="G38" s="872"/>
      <c r="H38" s="873"/>
      <c r="I38" s="267"/>
      <c r="J38" s="268"/>
      <c r="K38" s="269">
        <f>VLOOKUP(A38,EQUIPOS!A8:D165,4,FALSE)</f>
        <v>99941.015525669412</v>
      </c>
      <c r="L38" s="270"/>
      <c r="M38" s="271">
        <v>7</v>
      </c>
      <c r="N38" s="272">
        <f t="shared" si="0"/>
        <v>14277.287932238487</v>
      </c>
    </row>
    <row r="39" spans="1:14">
      <c r="A39" t="s">
        <v>286</v>
      </c>
      <c r="B39" s="871" t="str">
        <f>VLOOKUP(A39,EQUIPOS!A9:D154,3,FALSE)</f>
        <v>Planta de asfalto en frio</v>
      </c>
      <c r="C39" s="872"/>
      <c r="D39" s="872"/>
      <c r="E39" s="872"/>
      <c r="F39" s="872"/>
      <c r="G39" s="872"/>
      <c r="H39" s="873"/>
      <c r="I39" s="267"/>
      <c r="J39" s="268"/>
      <c r="K39" s="269">
        <f>VLOOKUP(A39,EQUIPOS!A9:D166,4,FALSE)</f>
        <v>219359.28826932717</v>
      </c>
      <c r="L39" s="270"/>
      <c r="M39" s="271">
        <v>9</v>
      </c>
      <c r="N39" s="272">
        <f t="shared" si="0"/>
        <v>24373.254252147464</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7</v>
      </c>
      <c r="N42" s="272">
        <f t="shared" si="0"/>
        <v>50519.604276220452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9</v>
      </c>
      <c r="N43" s="272">
        <f t="shared" si="0"/>
        <v>7125.9919727232591</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1110.7358873587618</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151181.7261982662</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29288.935102941105</v>
      </c>
      <c r="N53" s="272">
        <f>K53*M53</f>
        <v>41004.509144117546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42859.581038078708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977.85154962040906</v>
      </c>
      <c r="M63" s="910"/>
      <c r="N63" s="287">
        <f>K63*L63</f>
        <v>1368.9921694685727</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909">
        <f>VLOOKUP(A64,TRANSPORTE!A6:D117,4,FALSE)</f>
        <v>977.85154962040906</v>
      </c>
      <c r="M64" s="910"/>
      <c r="N64" s="287">
        <f>K64*L64</f>
        <v>1222.3144370255113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2591.306606494084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11107.358873587618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207739.97271642662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41547.994543285327</v>
      </c>
      <c r="M87" s="858"/>
      <c r="N87" s="51"/>
    </row>
    <row r="88" spans="1:14">
      <c r="B88" s="89" t="s">
        <v>973</v>
      </c>
      <c r="C88" s="90"/>
      <c r="D88" s="90"/>
      <c r="E88" s="90"/>
      <c r="F88" s="90"/>
      <c r="G88" s="90"/>
      <c r="H88" s="90"/>
      <c r="I88" s="87"/>
      <c r="J88" s="88"/>
      <c r="K88" s="304">
        <v>0.05</v>
      </c>
      <c r="L88" s="857">
        <f>N82*K88</f>
        <v>10386.998635821332</v>
      </c>
      <c r="M88" s="858"/>
      <c r="N88" s="51"/>
    </row>
    <row r="89" spans="1:14" ht="15.75" thickBot="1">
      <c r="B89" s="91" t="s">
        <v>974</v>
      </c>
      <c r="C89" s="92"/>
      <c r="D89" s="92"/>
      <c r="E89" s="92"/>
      <c r="F89" s="92"/>
      <c r="G89" s="92"/>
      <c r="H89" s="92"/>
      <c r="I89" s="93"/>
      <c r="J89" s="94"/>
      <c r="K89" s="305">
        <v>0.05</v>
      </c>
      <c r="L89" s="859">
        <f>N82*K89</f>
        <v>10386.998635821332</v>
      </c>
      <c r="M89" s="860"/>
      <c r="N89" s="51"/>
    </row>
    <row r="90" spans="1:14" ht="15.75" thickBot="1">
      <c r="B90" s="822" t="s">
        <v>953</v>
      </c>
      <c r="C90" s="823"/>
      <c r="D90" s="823"/>
      <c r="E90" s="823"/>
      <c r="F90" s="823"/>
      <c r="G90" s="823"/>
      <c r="H90" s="823"/>
      <c r="I90" s="823"/>
      <c r="J90" s="823"/>
      <c r="K90" s="823"/>
      <c r="L90" s="823"/>
      <c r="M90" s="824"/>
      <c r="N90" s="52">
        <f>L87+L88+L89</f>
        <v>62321.991814927998</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270061.96453135461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71"/>
      <c r="C47" s="872"/>
      <c r="D47" s="872"/>
      <c r="E47" s="872"/>
      <c r="F47" s="872"/>
      <c r="G47" s="872"/>
      <c r="H47" s="873"/>
      <c r="I47" s="874"/>
      <c r="J47" s="875"/>
      <c r="K47" s="269"/>
      <c r="L47" s="876"/>
      <c r="M47" s="877"/>
      <c r="N47" s="272"/>
    </row>
    <row r="48" spans="1:14">
      <c r="B48" s="871"/>
      <c r="C48" s="872"/>
      <c r="D48" s="872"/>
      <c r="E48" s="878"/>
      <c r="F48" s="872"/>
      <c r="G48" s="872"/>
      <c r="H48" s="873"/>
      <c r="I48" s="36"/>
      <c r="J48" s="37"/>
      <c r="K48" s="274"/>
      <c r="L48" s="276"/>
      <c r="M48" s="277"/>
      <c r="N48" s="278"/>
    </row>
    <row r="49" spans="1:14">
      <c r="B49" s="879" t="s">
        <v>952</v>
      </c>
      <c r="C49" s="880"/>
      <c r="D49" s="880"/>
      <c r="E49" s="38"/>
      <c r="F49" s="39"/>
      <c r="G49" s="39"/>
      <c r="H49" s="40"/>
      <c r="I49" s="36"/>
      <c r="J49" s="37"/>
      <c r="K49" s="279"/>
      <c r="L49" s="276"/>
      <c r="M49" s="401">
        <v>0.1</v>
      </c>
      <c r="N49" s="344">
        <f>N83*M49</f>
        <v>874.7045112950251</v>
      </c>
    </row>
    <row r="50" spans="1:14" ht="15.75" thickBot="1">
      <c r="B50" s="871"/>
      <c r="C50" s="872"/>
      <c r="D50" s="872"/>
      <c r="E50" s="872"/>
      <c r="F50" s="872"/>
      <c r="G50" s="872"/>
      <c r="H50" s="873"/>
      <c r="I50" s="881"/>
      <c r="J50" s="882"/>
      <c r="K50" s="41"/>
      <c r="L50" s="883"/>
      <c r="M50" s="884"/>
      <c r="N50" s="105"/>
    </row>
    <row r="51" spans="1:14" ht="15.75" thickBot="1">
      <c r="B51" s="822" t="s">
        <v>953</v>
      </c>
      <c r="C51" s="823"/>
      <c r="D51" s="823"/>
      <c r="E51" s="823"/>
      <c r="F51" s="823"/>
      <c r="G51" s="823"/>
      <c r="H51" s="823"/>
      <c r="I51" s="823"/>
      <c r="J51" s="823"/>
      <c r="K51" s="823"/>
      <c r="L51" s="823"/>
      <c r="M51" s="824"/>
      <c r="N51" s="394">
        <f>SUM(N36:N50)</f>
        <v>155507.68571890934</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67" t="s">
        <v>944</v>
      </c>
      <c r="C55" s="868"/>
      <c r="D55" s="868"/>
      <c r="E55" s="868"/>
      <c r="F55" s="868"/>
      <c r="G55" s="868"/>
      <c r="H55" s="868"/>
      <c r="I55" s="902"/>
      <c r="J55" s="315" t="s">
        <v>945</v>
      </c>
      <c r="K55" s="85" t="s">
        <v>946</v>
      </c>
      <c r="L55" s="903" t="s">
        <v>955</v>
      </c>
      <c r="M55" s="902"/>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29288.935102941105</v>
      </c>
      <c r="N56" s="272">
        <f>K56*M56</f>
        <v>41004.509144117546</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74.20287575844651</v>
      </c>
      <c r="N57" s="272">
        <f>K57*M57</f>
        <v>1855.0718939611627</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904"/>
      <c r="C60" s="905"/>
      <c r="D60" s="905"/>
      <c r="E60" s="905"/>
      <c r="F60" s="905"/>
      <c r="G60" s="905"/>
      <c r="H60" s="905"/>
      <c r="I60" s="875"/>
      <c r="J60" s="42"/>
      <c r="K60" s="44"/>
      <c r="L60" s="906"/>
      <c r="M60" s="907"/>
      <c r="N60" s="45"/>
    </row>
    <row r="61" spans="1:14" ht="15.75" thickBot="1">
      <c r="B61" s="822" t="s">
        <v>953</v>
      </c>
      <c r="C61" s="823"/>
      <c r="D61" s="823"/>
      <c r="E61" s="823"/>
      <c r="F61" s="823"/>
      <c r="G61" s="823"/>
      <c r="H61" s="823"/>
      <c r="I61" s="823"/>
      <c r="J61" s="823"/>
      <c r="K61" s="823"/>
      <c r="L61" s="823"/>
      <c r="M61" s="824"/>
      <c r="N61" s="394">
        <f>SUM(N56:N60)</f>
        <v>42859.581038078708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909">
        <f>VLOOKUP(A66,TRANSPORTE!A5:D117,4,FALSE)</f>
        <v>977.85154962040906</v>
      </c>
      <c r="M66" s="910"/>
      <c r="N66" s="287">
        <f>K66*L66</f>
        <v>1368.9921694685727</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909">
        <f>VLOOKUP(A67,TRANSPORTE!A6:D117,4,FALSE)</f>
        <v>977.85154962040906</v>
      </c>
      <c r="M67" s="910"/>
      <c r="N67" s="287">
        <f>K67*L67</f>
        <v>1222.3144370255113</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2591.306606494084</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8747.0451129502508</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N51+N61+N72+N83</f>
        <v>209705.6184764324</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41941.123695286486</v>
      </c>
      <c r="M90" s="858"/>
      <c r="N90" s="51"/>
    </row>
    <row r="91" spans="1:14">
      <c r="B91" s="89" t="s">
        <v>973</v>
      </c>
      <c r="C91" s="90"/>
      <c r="D91" s="90"/>
      <c r="E91" s="90"/>
      <c r="F91" s="90"/>
      <c r="G91" s="90"/>
      <c r="H91" s="90"/>
      <c r="I91" s="87"/>
      <c r="J91" s="88"/>
      <c r="K91" s="304">
        <v>0.05</v>
      </c>
      <c r="L91" s="857">
        <f>N85*K91</f>
        <v>10485.280923821621</v>
      </c>
      <c r="M91" s="858"/>
      <c r="N91" s="51"/>
    </row>
    <row r="92" spans="1:14" ht="15.75" thickBot="1">
      <c r="B92" s="91" t="s">
        <v>974</v>
      </c>
      <c r="C92" s="92"/>
      <c r="D92" s="92"/>
      <c r="E92" s="92"/>
      <c r="F92" s="92"/>
      <c r="G92" s="92"/>
      <c r="H92" s="92"/>
      <c r="I92" s="93"/>
      <c r="J92" s="94"/>
      <c r="K92" s="305">
        <v>0.05</v>
      </c>
      <c r="L92" s="859">
        <f>N85*K92</f>
        <v>10485.280923821621</v>
      </c>
      <c r="M92" s="860"/>
      <c r="N92" s="51"/>
    </row>
    <row r="93" spans="1:14" ht="15.75" thickBot="1">
      <c r="B93" s="822" t="s">
        <v>953</v>
      </c>
      <c r="C93" s="823"/>
      <c r="D93" s="823"/>
      <c r="E93" s="823"/>
      <c r="F93" s="823"/>
      <c r="G93" s="823"/>
      <c r="H93" s="823"/>
      <c r="I93" s="823"/>
      <c r="J93" s="823"/>
      <c r="K93" s="823"/>
      <c r="L93" s="823"/>
      <c r="M93" s="824"/>
      <c r="N93" s="52">
        <f>L90+L91+L92</f>
        <v>62911.685542929728</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272617.30401936214</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88"/>
      <c r="K125" s="888"/>
      <c r="L125" s="888"/>
      <c r="M125" s="888"/>
      <c r="N125" s="889"/>
    </row>
    <row r="126" spans="2:14" ht="15.75" thickBot="1">
      <c r="B126" s="261" t="s">
        <v>2221</v>
      </c>
      <c r="C126" s="393"/>
      <c r="D126" s="393"/>
      <c r="E126" s="57"/>
      <c r="F126" s="57"/>
      <c r="G126" s="57"/>
      <c r="H126" s="57"/>
      <c r="I126" s="57"/>
      <c r="J126" s="890"/>
      <c r="K126" s="890"/>
      <c r="L126" s="890"/>
      <c r="M126" s="890"/>
      <c r="N126" s="891"/>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155507.68571890934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977.85154962040906</v>
      </c>
      <c r="M64" s="910"/>
      <c r="N64" s="287">
        <f>K64*L64</f>
        <v>1368.9921694685727</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909">
        <f>VLOOKUP(A65,TRANSPORTE!A6:D117,4,FALSE)</f>
        <v>977.85154962040906</v>
      </c>
      <c r="M65" s="910"/>
      <c r="N65" s="287">
        <f>K65*L65</f>
        <v>1222.3144370255113</v>
      </c>
    </row>
    <row r="66" spans="1:15">
      <c r="B66" s="46"/>
      <c r="C66" s="47"/>
      <c r="D66" s="47"/>
      <c r="E66" s="47"/>
      <c r="F66" s="47"/>
      <c r="G66" s="47"/>
      <c r="H66" s="288"/>
      <c r="I66" s="279"/>
      <c r="J66" s="279"/>
      <c r="K66" s="279"/>
      <c r="L66" s="909"/>
      <c r="M66" s="91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209705.6184764324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41941.123695286486</v>
      </c>
      <c r="M88" s="858"/>
      <c r="N88" s="51"/>
    </row>
    <row r="89" spans="1:14">
      <c r="B89" s="89" t="s">
        <v>973</v>
      </c>
      <c r="C89" s="90"/>
      <c r="D89" s="90"/>
      <c r="E89" s="90"/>
      <c r="F89" s="90"/>
      <c r="G89" s="90"/>
      <c r="H89" s="90"/>
      <c r="I89" s="87"/>
      <c r="J89" s="88"/>
      <c r="K89" s="304">
        <v>0.05</v>
      </c>
      <c r="L89" s="857">
        <f>N83*K89</f>
        <v>10485.280923821621</v>
      </c>
      <c r="M89" s="858"/>
      <c r="N89" s="51"/>
    </row>
    <row r="90" spans="1:14" ht="15.75" thickBot="1">
      <c r="B90" s="91" t="s">
        <v>974</v>
      </c>
      <c r="C90" s="92"/>
      <c r="D90" s="92"/>
      <c r="E90" s="92"/>
      <c r="F90" s="92"/>
      <c r="G90" s="92"/>
      <c r="H90" s="92"/>
      <c r="I90" s="93"/>
      <c r="J90" s="94"/>
      <c r="K90" s="305">
        <v>0.05</v>
      </c>
      <c r="L90" s="859">
        <f>N83*K90</f>
        <v>10485.280923821621</v>
      </c>
      <c r="M90" s="860"/>
      <c r="N90" s="51"/>
    </row>
    <row r="91" spans="1:14" ht="15.75" thickBot="1">
      <c r="B91" s="822" t="s">
        <v>953</v>
      </c>
      <c r="C91" s="823"/>
      <c r="D91" s="823"/>
      <c r="E91" s="823"/>
      <c r="F91" s="823"/>
      <c r="G91" s="823"/>
      <c r="H91" s="823"/>
      <c r="I91" s="823"/>
      <c r="J91" s="823"/>
      <c r="K91" s="823"/>
      <c r="L91" s="823"/>
      <c r="M91" s="824"/>
      <c r="N91" s="52">
        <f>L88+L89+L90</f>
        <v>62911.685542929728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272617.30401936214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155507.68571890934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977.85154962040906</v>
      </c>
      <c r="M64" s="910"/>
      <c r="N64" s="287">
        <f>K64*L64</f>
        <v>1368.9921694685727</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909">
        <f>VLOOKUP(A65,TRANSPORTE!A6:D117,4,FALSE)</f>
        <v>977.85154962040906</v>
      </c>
      <c r="M65" s="910"/>
      <c r="N65" s="287">
        <f>K65*L65</f>
        <v>1222.3144370255113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209705.6184764324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41941.123695286486</v>
      </c>
      <c r="M88" s="858"/>
      <c r="N88" s="51"/>
    </row>
    <row r="89" spans="1:14">
      <c r="B89" s="89" t="s">
        <v>973</v>
      </c>
      <c r="C89" s="90"/>
      <c r="D89" s="90"/>
      <c r="E89" s="90"/>
      <c r="F89" s="90"/>
      <c r="G89" s="90"/>
      <c r="H89" s="90"/>
      <c r="I89" s="87"/>
      <c r="J89" s="88"/>
      <c r="K89" s="304">
        <v>0.05</v>
      </c>
      <c r="L89" s="857">
        <f>N83*K89</f>
        <v>10485.280923821621</v>
      </c>
      <c r="M89" s="858"/>
      <c r="N89" s="51"/>
    </row>
    <row r="90" spans="1:14" ht="15.75" thickBot="1">
      <c r="B90" s="91" t="s">
        <v>974</v>
      </c>
      <c r="C90" s="92"/>
      <c r="D90" s="92"/>
      <c r="E90" s="92"/>
      <c r="F90" s="92"/>
      <c r="G90" s="92"/>
      <c r="H90" s="92"/>
      <c r="I90" s="93"/>
      <c r="J90" s="94"/>
      <c r="K90" s="305">
        <v>0.05</v>
      </c>
      <c r="L90" s="859">
        <f>N83*K90</f>
        <v>10485.280923821621</v>
      </c>
      <c r="M90" s="860"/>
      <c r="N90" s="51"/>
    </row>
    <row r="91" spans="1:14" ht="15.75" thickBot="1">
      <c r="B91" s="822" t="s">
        <v>953</v>
      </c>
      <c r="C91" s="823"/>
      <c r="D91" s="823"/>
      <c r="E91" s="823"/>
      <c r="F91" s="823"/>
      <c r="G91" s="823"/>
      <c r="H91" s="823"/>
      <c r="I91" s="823"/>
      <c r="J91" s="823"/>
      <c r="K91" s="823"/>
      <c r="L91" s="823"/>
      <c r="M91" s="824"/>
      <c r="N91" s="52">
        <f>L88+L89+L90</f>
        <v>62911.685542929728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272617.30401936214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ht="15" customHeight="1">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155507.68571890934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29288.935102941105</v>
      </c>
      <c r="N53" s="272">
        <f>K53*M53</f>
        <v>41004.509144117546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42859.581038078708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977.85154962040906</v>
      </c>
      <c r="M63" s="910"/>
      <c r="N63" s="287">
        <f>K63*L63</f>
        <v>1368.9921694685727</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977.85154962040906</v>
      </c>
      <c r="M64" s="910"/>
      <c r="N64" s="287">
        <f>K64*L64</f>
        <v>1222.3144370255113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2591.306606494084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209705.6184764324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41941.123695286486</v>
      </c>
      <c r="M87" s="858"/>
      <c r="N87" s="51"/>
    </row>
    <row r="88" spans="1:14">
      <c r="B88" s="89" t="s">
        <v>973</v>
      </c>
      <c r="C88" s="90"/>
      <c r="D88" s="90"/>
      <c r="E88" s="90"/>
      <c r="F88" s="90"/>
      <c r="G88" s="90"/>
      <c r="H88" s="90"/>
      <c r="I88" s="87"/>
      <c r="J88" s="88"/>
      <c r="K88" s="304">
        <v>0.05</v>
      </c>
      <c r="L88" s="857">
        <f>N82*K88</f>
        <v>10485.280923821621</v>
      </c>
      <c r="M88" s="858"/>
      <c r="N88" s="51"/>
    </row>
    <row r="89" spans="1:14" ht="15.75" thickBot="1">
      <c r="B89" s="91" t="s">
        <v>974</v>
      </c>
      <c r="C89" s="92"/>
      <c r="D89" s="92"/>
      <c r="E89" s="92"/>
      <c r="F89" s="92"/>
      <c r="G89" s="92"/>
      <c r="H89" s="92"/>
      <c r="I89" s="93"/>
      <c r="J89" s="94"/>
      <c r="K89" s="305">
        <v>0.05</v>
      </c>
      <c r="L89" s="859">
        <f>N82*K89</f>
        <v>10485.280923821621</v>
      </c>
      <c r="M89" s="860"/>
      <c r="N89" s="51"/>
    </row>
    <row r="90" spans="1:14" ht="15.75" thickBot="1">
      <c r="B90" s="822" t="s">
        <v>953</v>
      </c>
      <c r="C90" s="823"/>
      <c r="D90" s="823"/>
      <c r="E90" s="823"/>
      <c r="F90" s="823"/>
      <c r="G90" s="823"/>
      <c r="H90" s="823"/>
      <c r="I90" s="823"/>
      <c r="J90" s="823"/>
      <c r="K90" s="823"/>
      <c r="L90" s="823"/>
      <c r="M90" s="824"/>
      <c r="N90" s="52">
        <f>L87+L88+L89</f>
        <v>62911.685542929728</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272617.30401936214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155507.68571890934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29288.935102941105</v>
      </c>
      <c r="N53" s="272">
        <f>K53*M53</f>
        <v>41004.509144117546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42859.581038078708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977.85154962040906</v>
      </c>
      <c r="M63" s="910"/>
      <c r="N63" s="287">
        <f>K63*L63</f>
        <v>1368.9921694685727</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909">
        <f>VLOOKUP(A64,TRANSPORTE!A6:D117,4,FALSE)</f>
        <v>977.85154962040906</v>
      </c>
      <c r="M64" s="910"/>
      <c r="N64" s="287">
        <f>K64*L64</f>
        <v>1222.3144370255113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2591.306606494084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209705.6184764324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41941.123695286486</v>
      </c>
      <c r="M87" s="858"/>
      <c r="N87" s="51"/>
    </row>
    <row r="88" spans="1:14">
      <c r="B88" s="89" t="s">
        <v>973</v>
      </c>
      <c r="C88" s="90"/>
      <c r="D88" s="90"/>
      <c r="E88" s="90"/>
      <c r="F88" s="90"/>
      <c r="G88" s="90"/>
      <c r="H88" s="90"/>
      <c r="I88" s="87"/>
      <c r="J88" s="88"/>
      <c r="K88" s="304">
        <v>0.05</v>
      </c>
      <c r="L88" s="857">
        <f>N82*K88</f>
        <v>10485.280923821621</v>
      </c>
      <c r="M88" s="858"/>
      <c r="N88" s="51"/>
    </row>
    <row r="89" spans="1:14" ht="15.75" thickBot="1">
      <c r="B89" s="91" t="s">
        <v>974</v>
      </c>
      <c r="C89" s="92"/>
      <c r="D89" s="92"/>
      <c r="E89" s="92"/>
      <c r="F89" s="92"/>
      <c r="G89" s="92"/>
      <c r="H89" s="92"/>
      <c r="I89" s="93"/>
      <c r="J89" s="94"/>
      <c r="K89" s="305">
        <v>0.05</v>
      </c>
      <c r="L89" s="859">
        <f>N82*K89</f>
        <v>10485.280923821621</v>
      </c>
      <c r="M89" s="860"/>
      <c r="N89" s="51"/>
    </row>
    <row r="90" spans="1:14" ht="15.75" thickBot="1">
      <c r="B90" s="822" t="s">
        <v>953</v>
      </c>
      <c r="C90" s="823"/>
      <c r="D90" s="823"/>
      <c r="E90" s="823"/>
      <c r="F90" s="823"/>
      <c r="G90" s="823"/>
      <c r="H90" s="823"/>
      <c r="I90" s="823"/>
      <c r="J90" s="823"/>
      <c r="K90" s="823"/>
      <c r="L90" s="823"/>
      <c r="M90" s="824"/>
      <c r="N90" s="52">
        <f>L87+L88+L89</f>
        <v>62911.685542929728</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272617.30401936214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155507.68571890934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977.85154962040906</v>
      </c>
      <c r="M64" s="910"/>
      <c r="N64" s="287">
        <f>K64*L64</f>
        <v>1368.9921694685727</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977.85154962040906</v>
      </c>
      <c r="M65" s="910"/>
      <c r="N65" s="287">
        <f>K65*L65</f>
        <v>1222.3144370255113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209705.6184764324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41941.123695286486</v>
      </c>
      <c r="M88" s="858"/>
      <c r="N88" s="51"/>
    </row>
    <row r="89" spans="1:14">
      <c r="B89" s="89" t="s">
        <v>973</v>
      </c>
      <c r="C89" s="90"/>
      <c r="D89" s="90"/>
      <c r="E89" s="90"/>
      <c r="F89" s="90"/>
      <c r="G89" s="90"/>
      <c r="H89" s="90"/>
      <c r="I89" s="87"/>
      <c r="J89" s="88"/>
      <c r="K89" s="304">
        <v>0.05</v>
      </c>
      <c r="L89" s="857">
        <f>N83*K89</f>
        <v>10485.280923821621</v>
      </c>
      <c r="M89" s="858"/>
      <c r="N89" s="51"/>
    </row>
    <row r="90" spans="1:14" ht="15.75" thickBot="1">
      <c r="B90" s="91" t="s">
        <v>974</v>
      </c>
      <c r="C90" s="92"/>
      <c r="D90" s="92"/>
      <c r="E90" s="92"/>
      <c r="F90" s="92"/>
      <c r="G90" s="92"/>
      <c r="H90" s="92"/>
      <c r="I90" s="93"/>
      <c r="J90" s="94"/>
      <c r="K90" s="305">
        <v>0.05</v>
      </c>
      <c r="L90" s="859">
        <f>N83*K90</f>
        <v>10485.280923821621</v>
      </c>
      <c r="M90" s="860"/>
      <c r="N90" s="51"/>
    </row>
    <row r="91" spans="1:14" ht="15.75" thickBot="1">
      <c r="B91" s="822" t="s">
        <v>953</v>
      </c>
      <c r="C91" s="823"/>
      <c r="D91" s="823"/>
      <c r="E91" s="823"/>
      <c r="F91" s="823"/>
      <c r="G91" s="823"/>
      <c r="H91" s="823"/>
      <c r="I91" s="823"/>
      <c r="J91" s="823"/>
      <c r="K91" s="823"/>
      <c r="L91" s="823"/>
      <c r="M91" s="824"/>
      <c r="N91" s="52">
        <f>L88+L89+L90</f>
        <v>62911.685542929728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272617.30401936214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155507.68571890934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977.85154962040906</v>
      </c>
      <c r="M64" s="910"/>
      <c r="N64" s="287">
        <f>K64*L64</f>
        <v>1368.9921694685727</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909">
        <f>VLOOKUP(A65,TRANSPORTE!A6:D117,4,FALSE)</f>
        <v>977.85154962040906</v>
      </c>
      <c r="M65" s="910"/>
      <c r="N65" s="287">
        <f>K65*L65</f>
        <v>1222.3144370255113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209705.6184764324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41941.123695286486</v>
      </c>
      <c r="M88" s="858"/>
      <c r="N88" s="51"/>
    </row>
    <row r="89" spans="1:14">
      <c r="B89" s="89" t="s">
        <v>973</v>
      </c>
      <c r="C89" s="90"/>
      <c r="D89" s="90"/>
      <c r="E89" s="90"/>
      <c r="F89" s="90"/>
      <c r="G89" s="90"/>
      <c r="H89" s="90"/>
      <c r="I89" s="87"/>
      <c r="J89" s="88"/>
      <c r="K89" s="304">
        <v>0.05</v>
      </c>
      <c r="L89" s="857">
        <f>N83*K89</f>
        <v>10485.280923821621</v>
      </c>
      <c r="M89" s="858"/>
      <c r="N89" s="51"/>
    </row>
    <row r="90" spans="1:14" ht="15.75" thickBot="1">
      <c r="B90" s="91" t="s">
        <v>974</v>
      </c>
      <c r="C90" s="92"/>
      <c r="D90" s="92"/>
      <c r="E90" s="92"/>
      <c r="F90" s="92"/>
      <c r="G90" s="92"/>
      <c r="H90" s="92"/>
      <c r="I90" s="93"/>
      <c r="J90" s="94"/>
      <c r="K90" s="305">
        <v>0.05</v>
      </c>
      <c r="L90" s="859">
        <f>N83*K90</f>
        <v>10485.280923821621</v>
      </c>
      <c r="M90" s="860"/>
      <c r="N90" s="51"/>
    </row>
    <row r="91" spans="1:14" ht="15.75" thickBot="1">
      <c r="B91" s="822" t="s">
        <v>953</v>
      </c>
      <c r="C91" s="823"/>
      <c r="D91" s="823"/>
      <c r="E91" s="823"/>
      <c r="F91" s="823"/>
      <c r="G91" s="823"/>
      <c r="H91" s="823"/>
      <c r="I91" s="823"/>
      <c r="J91" s="823"/>
      <c r="K91" s="823"/>
      <c r="L91" s="823"/>
      <c r="M91" s="824"/>
      <c r="N91" s="52">
        <f>L88+L89+L90</f>
        <v>62911.685542929728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272617.30401936214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155507.68571890934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977.85154962040906</v>
      </c>
      <c r="M64" s="910"/>
      <c r="N64" s="287">
        <f>K64*L64</f>
        <v>1368.9921694685727</v>
      </c>
    </row>
    <row r="65" spans="1:15">
      <c r="A65" t="s">
        <v>1293</v>
      </c>
      <c r="B65" s="46" t="str">
        <f>VLOOKUP(A65,TRANSPORTE!A6:D117,3,FALSE)</f>
        <v>Transporte de mezcla</v>
      </c>
      <c r="C65" s="47"/>
      <c r="D65" s="47"/>
      <c r="E65" s="47"/>
      <c r="F65" s="47"/>
      <c r="G65" s="47"/>
      <c r="H65" s="311" t="s">
        <v>1468</v>
      </c>
      <c r="I65" s="279">
        <v>1.25</v>
      </c>
      <c r="J65" s="286">
        <v>1</v>
      </c>
      <c r="K65" s="279">
        <f>I65*J65</f>
        <v>1.25</v>
      </c>
      <c r="L65" s="909">
        <f>VLOOKUP(A65,TRANSPORTE!A6:D117,4,FALSE)</f>
        <v>977.85154962040906</v>
      </c>
      <c r="M65" s="910"/>
      <c r="N65" s="287">
        <f>K65*L65</f>
        <v>1222.3144370255113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209705.6184764324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41941.123695286486</v>
      </c>
      <c r="M88" s="858"/>
      <c r="N88" s="51"/>
    </row>
    <row r="89" spans="1:14">
      <c r="B89" s="89" t="s">
        <v>973</v>
      </c>
      <c r="C89" s="90"/>
      <c r="D89" s="90"/>
      <c r="E89" s="90"/>
      <c r="F89" s="90"/>
      <c r="G89" s="90"/>
      <c r="H89" s="90"/>
      <c r="I89" s="87"/>
      <c r="J89" s="88"/>
      <c r="K89" s="304">
        <v>0.05</v>
      </c>
      <c r="L89" s="857">
        <f>N83*K89</f>
        <v>10485.280923821621</v>
      </c>
      <c r="M89" s="858"/>
      <c r="N89" s="51"/>
    </row>
    <row r="90" spans="1:14" ht="15.75" thickBot="1">
      <c r="B90" s="91" t="s">
        <v>974</v>
      </c>
      <c r="C90" s="92"/>
      <c r="D90" s="92"/>
      <c r="E90" s="92"/>
      <c r="F90" s="92"/>
      <c r="G90" s="92"/>
      <c r="H90" s="92"/>
      <c r="I90" s="93"/>
      <c r="J90" s="94"/>
      <c r="K90" s="305">
        <v>0.05</v>
      </c>
      <c r="L90" s="859">
        <f>N83*K90</f>
        <v>10485.280923821621</v>
      </c>
      <c r="M90" s="860"/>
      <c r="N90" s="51"/>
    </row>
    <row r="91" spans="1:14" ht="15.75" thickBot="1">
      <c r="B91" s="822" t="s">
        <v>953</v>
      </c>
      <c r="C91" s="823"/>
      <c r="D91" s="823"/>
      <c r="E91" s="823"/>
      <c r="F91" s="823"/>
      <c r="G91" s="823"/>
      <c r="H91" s="823"/>
      <c r="I91" s="823"/>
      <c r="J91" s="823"/>
      <c r="K91" s="823"/>
      <c r="L91" s="823"/>
      <c r="M91" s="824"/>
      <c r="N91" s="52">
        <f>L88+L89+L90</f>
        <v>62911.685542929728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272617.30401936214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8</v>
      </c>
      <c r="N37" s="272">
        <f t="shared" ref="N37:N43" si="0">K37/M37</f>
        <v>22102.326870846449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8</v>
      </c>
      <c r="N38" s="272">
        <f t="shared" si="0"/>
        <v>18162.252819771405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8</v>
      </c>
      <c r="N39" s="272">
        <f t="shared" si="0"/>
        <v>65161.439933559028</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8</v>
      </c>
      <c r="N42" s="272">
        <f t="shared" si="0"/>
        <v>44204.653741692899</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8</v>
      </c>
      <c r="N43" s="272">
        <f t="shared" si="0"/>
        <v>8016.7409693136669</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187134.35797608993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29288.935102941105</v>
      </c>
      <c r="N53" s="272">
        <f>K53*M53</f>
        <v>41004.509144117546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42859.581038078708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977.85154962040906</v>
      </c>
      <c r="M63" s="910"/>
      <c r="N63" s="287">
        <f>K63*L63</f>
        <v>1368.9921694685727</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909">
        <f>VLOOKUP(A64,TRANSPORTE!A6:D117,4,FALSE)</f>
        <v>977.85154962040906</v>
      </c>
      <c r="M64" s="910"/>
      <c r="N64" s="287">
        <f>K64*L64</f>
        <v>1222.3144370255113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2591.306606494084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242304.18463505188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48460.836927010379</v>
      </c>
      <c r="M87" s="858"/>
      <c r="N87" s="51"/>
    </row>
    <row r="88" spans="1:14">
      <c r="B88" s="89" t="s">
        <v>973</v>
      </c>
      <c r="C88" s="90"/>
      <c r="D88" s="90"/>
      <c r="E88" s="90"/>
      <c r="F88" s="90"/>
      <c r="G88" s="90"/>
      <c r="H88" s="90"/>
      <c r="I88" s="87"/>
      <c r="J88" s="88"/>
      <c r="K88" s="304">
        <v>0.05</v>
      </c>
      <c r="L88" s="857">
        <f>N82*K88</f>
        <v>12115.209231752595</v>
      </c>
      <c r="M88" s="858"/>
      <c r="N88" s="51"/>
    </row>
    <row r="89" spans="1:14" ht="15.75" thickBot="1">
      <c r="B89" s="91" t="s">
        <v>974</v>
      </c>
      <c r="C89" s="92"/>
      <c r="D89" s="92"/>
      <c r="E89" s="92"/>
      <c r="F89" s="92"/>
      <c r="G89" s="92"/>
      <c r="H89" s="92"/>
      <c r="I89" s="93"/>
      <c r="J89" s="94"/>
      <c r="K89" s="305">
        <v>0.05</v>
      </c>
      <c r="L89" s="859">
        <f>N82*K89</f>
        <v>12115.209231752595</v>
      </c>
      <c r="M89" s="860"/>
      <c r="N89" s="51"/>
    </row>
    <row r="90" spans="1:14" ht="15.75" thickBot="1">
      <c r="B90" s="822" t="s">
        <v>953</v>
      </c>
      <c r="C90" s="823"/>
      <c r="D90" s="823"/>
      <c r="E90" s="823"/>
      <c r="F90" s="823"/>
      <c r="G90" s="823"/>
      <c r="H90" s="823"/>
      <c r="I90" s="823"/>
      <c r="J90" s="823"/>
      <c r="K90" s="823"/>
      <c r="L90" s="823"/>
      <c r="M90" s="824"/>
      <c r="N90" s="52">
        <f>L87+L88+L89</f>
        <v>72691.255390515566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314995.44002556743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8</v>
      </c>
      <c r="N37" s="272">
        <f t="shared" ref="N37:N43" si="0">K37/M37</f>
        <v>22102.326870846449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8</v>
      </c>
      <c r="N38" s="272">
        <f t="shared" si="0"/>
        <v>18162.252819771405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8</v>
      </c>
      <c r="N39" s="272">
        <f t="shared" si="0"/>
        <v>65161.439933559028</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8</v>
      </c>
      <c r="N42" s="272">
        <f t="shared" si="0"/>
        <v>44204.653741692899</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8</v>
      </c>
      <c r="N43" s="272">
        <f t="shared" si="0"/>
        <v>8016.7409693136669</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187134.35797608993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29288.935102941105</v>
      </c>
      <c r="N53" s="272">
        <f>K53*M53</f>
        <v>41004.509144117546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42859.581038078708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977.85154962040906</v>
      </c>
      <c r="M63" s="910"/>
      <c r="N63" s="287">
        <f>K63*L63</f>
        <v>1368.9921694685727</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977.85154962040906</v>
      </c>
      <c r="M64" s="910"/>
      <c r="N64" s="287">
        <f>K64*L64</f>
        <v>1222.3144370255113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2591.306606494084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242304.18463505188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48460.836927010379</v>
      </c>
      <c r="M87" s="858"/>
      <c r="N87" s="51"/>
    </row>
    <row r="88" spans="1:14">
      <c r="B88" s="89" t="s">
        <v>973</v>
      </c>
      <c r="C88" s="90"/>
      <c r="D88" s="90"/>
      <c r="E88" s="90"/>
      <c r="F88" s="90"/>
      <c r="G88" s="90"/>
      <c r="H88" s="90"/>
      <c r="I88" s="87"/>
      <c r="J88" s="88"/>
      <c r="K88" s="304">
        <v>0.05</v>
      </c>
      <c r="L88" s="857">
        <f>N82*K88</f>
        <v>12115.209231752595</v>
      </c>
      <c r="M88" s="858"/>
      <c r="N88" s="51"/>
    </row>
    <row r="89" spans="1:14" ht="15.75" thickBot="1">
      <c r="B89" s="91" t="s">
        <v>974</v>
      </c>
      <c r="C89" s="92"/>
      <c r="D89" s="92"/>
      <c r="E89" s="92"/>
      <c r="F89" s="92"/>
      <c r="G89" s="92"/>
      <c r="H89" s="92"/>
      <c r="I89" s="93"/>
      <c r="J89" s="94"/>
      <c r="K89" s="305">
        <v>0.05</v>
      </c>
      <c r="L89" s="859">
        <f>N82*K89</f>
        <v>12115.209231752595</v>
      </c>
      <c r="M89" s="860"/>
      <c r="N89" s="51"/>
    </row>
    <row r="90" spans="1:14" ht="15.75" thickBot="1">
      <c r="B90" s="822" t="s">
        <v>953</v>
      </c>
      <c r="C90" s="823"/>
      <c r="D90" s="823"/>
      <c r="E90" s="823"/>
      <c r="F90" s="823"/>
      <c r="G90" s="823"/>
      <c r="H90" s="823"/>
      <c r="I90" s="823"/>
      <c r="J90" s="823"/>
      <c r="K90" s="823"/>
      <c r="L90" s="823"/>
      <c r="M90" s="824"/>
      <c r="N90" s="52">
        <f>L87+L88+L89</f>
        <v>72691.255390515566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314995.44002556743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8</v>
      </c>
      <c r="N37" s="272">
        <f t="shared" ref="N37:N43" si="0">K37/M37</f>
        <v>22102.326870846449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8</v>
      </c>
      <c r="N38" s="272">
        <f t="shared" si="0"/>
        <v>18162.252819771405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8</v>
      </c>
      <c r="N39" s="272">
        <f t="shared" si="0"/>
        <v>65161.439933559028</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8</v>
      </c>
      <c r="N42" s="272">
        <f t="shared" si="0"/>
        <v>44204.653741692899</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8</v>
      </c>
      <c r="N43" s="272">
        <f t="shared" si="0"/>
        <v>8016.7409693136669</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187134.35797608993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29288.935102941105</v>
      </c>
      <c r="N53" s="272">
        <f>K53*M53</f>
        <v>41004.509144117546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42859.581038078708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977.85154962040906</v>
      </c>
      <c r="M63" s="910"/>
      <c r="N63" s="287">
        <f>K63*L63</f>
        <v>1368.9921694685727</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909">
        <f>VLOOKUP(A64,TRANSPORTE!A6:D117,4,FALSE)</f>
        <v>977.85154962040906</v>
      </c>
      <c r="M64" s="910"/>
      <c r="N64" s="287">
        <f>K64*L64</f>
        <v>1222.3144370255113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2591.306606494084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242304.18463505188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48460.836927010379</v>
      </c>
      <c r="M87" s="858"/>
      <c r="N87" s="51"/>
    </row>
    <row r="88" spans="1:14">
      <c r="B88" s="89" t="s">
        <v>973</v>
      </c>
      <c r="C88" s="90"/>
      <c r="D88" s="90"/>
      <c r="E88" s="90"/>
      <c r="F88" s="90"/>
      <c r="G88" s="90"/>
      <c r="H88" s="90"/>
      <c r="I88" s="87"/>
      <c r="J88" s="88"/>
      <c r="K88" s="304">
        <v>0.05</v>
      </c>
      <c r="L88" s="857">
        <f>N82*K88</f>
        <v>12115.209231752595</v>
      </c>
      <c r="M88" s="858"/>
      <c r="N88" s="51"/>
    </row>
    <row r="89" spans="1:14" ht="15.75" thickBot="1">
      <c r="B89" s="91" t="s">
        <v>974</v>
      </c>
      <c r="C89" s="92"/>
      <c r="D89" s="92"/>
      <c r="E89" s="92"/>
      <c r="F89" s="92"/>
      <c r="G89" s="92"/>
      <c r="H89" s="92"/>
      <c r="I89" s="93"/>
      <c r="J89" s="94"/>
      <c r="K89" s="305">
        <v>0.05</v>
      </c>
      <c r="L89" s="859">
        <f>N82*K89</f>
        <v>12115.209231752595</v>
      </c>
      <c r="M89" s="860"/>
      <c r="N89" s="51"/>
    </row>
    <row r="90" spans="1:14" ht="15.75" thickBot="1">
      <c r="B90" s="822" t="s">
        <v>953</v>
      </c>
      <c r="C90" s="823"/>
      <c r="D90" s="823"/>
      <c r="E90" s="823"/>
      <c r="F90" s="823"/>
      <c r="G90" s="823"/>
      <c r="H90" s="823"/>
      <c r="I90" s="823"/>
      <c r="J90" s="823"/>
      <c r="K90" s="823"/>
      <c r="L90" s="823"/>
      <c r="M90" s="824"/>
      <c r="N90" s="52">
        <f>L87+L88+L89</f>
        <v>72691.255390515566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314995.44002556743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155507.68571890934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29288.935102941105</v>
      </c>
      <c r="N53" s="272">
        <f>K53*M53</f>
        <v>41004.509144117546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42859.581038078708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977.85154962040906</v>
      </c>
      <c r="M63" s="910"/>
      <c r="N63" s="287">
        <f>K63*L63</f>
        <v>1368.9921694685727</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909">
        <f>VLOOKUP(A64,TRANSPORTE!A6:D117,4,FALSE)</f>
        <v>977.85154962040906</v>
      </c>
      <c r="M64" s="910"/>
      <c r="N64" s="287">
        <f>K64*L64</f>
        <v>1222.3144370255113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2591.306606494084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209705.6184764324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41941.123695286486</v>
      </c>
      <c r="M87" s="858"/>
      <c r="N87" s="51"/>
    </row>
    <row r="88" spans="1:14">
      <c r="B88" s="89" t="s">
        <v>973</v>
      </c>
      <c r="C88" s="90"/>
      <c r="D88" s="90"/>
      <c r="E88" s="90"/>
      <c r="F88" s="90"/>
      <c r="G88" s="90"/>
      <c r="H88" s="90"/>
      <c r="I88" s="87"/>
      <c r="J88" s="88"/>
      <c r="K88" s="304">
        <v>0.05</v>
      </c>
      <c r="L88" s="857">
        <f>N82*K88</f>
        <v>10485.280923821621</v>
      </c>
      <c r="M88" s="858"/>
      <c r="N88" s="51"/>
    </row>
    <row r="89" spans="1:14" ht="15.75" thickBot="1">
      <c r="B89" s="91" t="s">
        <v>974</v>
      </c>
      <c r="C89" s="92"/>
      <c r="D89" s="92"/>
      <c r="E89" s="92"/>
      <c r="F89" s="92"/>
      <c r="G89" s="92"/>
      <c r="H89" s="92"/>
      <c r="I89" s="93"/>
      <c r="J89" s="94"/>
      <c r="K89" s="305">
        <v>0.05</v>
      </c>
      <c r="L89" s="859">
        <f>N82*K89</f>
        <v>10485.280923821621</v>
      </c>
      <c r="M89" s="860"/>
      <c r="N89" s="51"/>
    </row>
    <row r="90" spans="1:14" ht="15.75" thickBot="1">
      <c r="B90" s="822" t="s">
        <v>953</v>
      </c>
      <c r="C90" s="823"/>
      <c r="D90" s="823"/>
      <c r="E90" s="823"/>
      <c r="F90" s="823"/>
      <c r="G90" s="823"/>
      <c r="H90" s="823"/>
      <c r="I90" s="823"/>
      <c r="J90" s="823"/>
      <c r="K90" s="823"/>
      <c r="L90" s="823"/>
      <c r="M90" s="824"/>
      <c r="N90" s="52">
        <f>L87+L88+L89</f>
        <v>62911.685542929728</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272617.30401936214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155507.68571890934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977.85154962040906</v>
      </c>
      <c r="M64" s="910"/>
      <c r="N64" s="287">
        <f>K64*L64</f>
        <v>1368.9921694685727</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909">
        <f>VLOOKUP(A65,TRANSPORTE!A6:D117,4,FALSE)</f>
        <v>977.85154962040906</v>
      </c>
      <c r="M65" s="910"/>
      <c r="N65" s="287">
        <f>K65*L65</f>
        <v>1222.3144370255113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127"/>
    </row>
    <row r="81" spans="1:14" ht="15.75" thickBot="1">
      <c r="B81" s="911" t="s">
        <v>953</v>
      </c>
      <c r="C81" s="865"/>
      <c r="D81" s="865"/>
      <c r="E81" s="865"/>
      <c r="F81" s="865"/>
      <c r="G81" s="865"/>
      <c r="H81" s="865"/>
      <c r="I81" s="865"/>
      <c r="J81" s="865"/>
      <c r="K81" s="865"/>
      <c r="L81" s="865"/>
      <c r="M81" s="866"/>
      <c r="N81" s="460">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209705.6184764324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41941.123695286486</v>
      </c>
      <c r="M88" s="858"/>
      <c r="N88" s="51"/>
    </row>
    <row r="89" spans="1:14">
      <c r="B89" s="89" t="s">
        <v>973</v>
      </c>
      <c r="C89" s="90"/>
      <c r="D89" s="90"/>
      <c r="E89" s="90"/>
      <c r="F89" s="90"/>
      <c r="G89" s="90"/>
      <c r="H89" s="90"/>
      <c r="I89" s="87"/>
      <c r="J89" s="88"/>
      <c r="K89" s="304">
        <v>0.05</v>
      </c>
      <c r="L89" s="857">
        <f>N83*K89</f>
        <v>10485.280923821621</v>
      </c>
      <c r="M89" s="858"/>
      <c r="N89" s="51"/>
    </row>
    <row r="90" spans="1:14" ht="15.75" thickBot="1">
      <c r="B90" s="91" t="s">
        <v>974</v>
      </c>
      <c r="C90" s="92"/>
      <c r="D90" s="92"/>
      <c r="E90" s="92"/>
      <c r="F90" s="92"/>
      <c r="G90" s="92"/>
      <c r="H90" s="92"/>
      <c r="I90" s="93"/>
      <c r="J90" s="94"/>
      <c r="K90" s="305">
        <v>0.05</v>
      </c>
      <c r="L90" s="859">
        <f>N83*K90</f>
        <v>10485.280923821621</v>
      </c>
      <c r="M90" s="860"/>
      <c r="N90" s="51"/>
    </row>
    <row r="91" spans="1:14" ht="15.75" thickBot="1">
      <c r="B91" s="822" t="s">
        <v>953</v>
      </c>
      <c r="C91" s="823"/>
      <c r="D91" s="823"/>
      <c r="E91" s="823"/>
      <c r="F91" s="823"/>
      <c r="G91" s="823"/>
      <c r="H91" s="823"/>
      <c r="I91" s="823"/>
      <c r="J91" s="823"/>
      <c r="K91" s="823"/>
      <c r="L91" s="823"/>
      <c r="M91" s="824"/>
      <c r="N91" s="52">
        <f>L88+L89+L90</f>
        <v>62911.685542929728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272617.30401936214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155507.68571890934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29288.935102941105</v>
      </c>
      <c r="N53" s="272">
        <f>K53*M53</f>
        <v>41004.509144117546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42859.581038078708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977.85154962040906</v>
      </c>
      <c r="M63" s="910"/>
      <c r="N63" s="287">
        <f>K63*L63</f>
        <v>1368.9921694685727</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977.85154962040906</v>
      </c>
      <c r="M64" s="910"/>
      <c r="N64" s="287">
        <f>K64*L64</f>
        <v>1222.3144370255113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2591.306606494084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209705.6184764324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41941.123695286486</v>
      </c>
      <c r="M87" s="858"/>
      <c r="N87" s="51"/>
    </row>
    <row r="88" spans="1:14">
      <c r="B88" s="89" t="s">
        <v>973</v>
      </c>
      <c r="C88" s="90"/>
      <c r="D88" s="90"/>
      <c r="E88" s="90"/>
      <c r="F88" s="90"/>
      <c r="G88" s="90"/>
      <c r="H88" s="90"/>
      <c r="I88" s="87"/>
      <c r="J88" s="88"/>
      <c r="K88" s="304">
        <v>0.05</v>
      </c>
      <c r="L88" s="857">
        <f>N82*K88</f>
        <v>10485.280923821621</v>
      </c>
      <c r="M88" s="858"/>
      <c r="N88" s="51"/>
    </row>
    <row r="89" spans="1:14" ht="15.75" thickBot="1">
      <c r="B89" s="91" t="s">
        <v>974</v>
      </c>
      <c r="C89" s="92"/>
      <c r="D89" s="92"/>
      <c r="E89" s="92"/>
      <c r="F89" s="92"/>
      <c r="G89" s="92"/>
      <c r="H89" s="92"/>
      <c r="I89" s="93"/>
      <c r="J89" s="94"/>
      <c r="K89" s="305">
        <v>0.05</v>
      </c>
      <c r="L89" s="859">
        <f>N82*K89</f>
        <v>10485.280923821621</v>
      </c>
      <c r="M89" s="860"/>
      <c r="N89" s="51"/>
    </row>
    <row r="90" spans="1:14" ht="15.75" thickBot="1">
      <c r="B90" s="822" t="s">
        <v>953</v>
      </c>
      <c r="C90" s="823"/>
      <c r="D90" s="823"/>
      <c r="E90" s="823"/>
      <c r="F90" s="823"/>
      <c r="G90" s="823"/>
      <c r="H90" s="823"/>
      <c r="I90" s="823"/>
      <c r="J90" s="823"/>
      <c r="K90" s="823"/>
      <c r="L90" s="823"/>
      <c r="M90" s="824"/>
      <c r="N90" s="52">
        <f>L87+L88+L89</f>
        <v>62911.685542929728</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272617.30401936214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8</v>
      </c>
      <c r="N37" s="272">
        <f t="shared" ref="N37:N43" si="0">K37/M37</f>
        <v>22102.326870846449</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8</v>
      </c>
      <c r="N38" s="272">
        <f t="shared" si="0"/>
        <v>18162.252819771405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8</v>
      </c>
      <c r="N39" s="272">
        <f t="shared" si="0"/>
        <v>65161.439933559028</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8</v>
      </c>
      <c r="N42" s="272">
        <f t="shared" si="0"/>
        <v>44204.653741692899</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8</v>
      </c>
      <c r="N43" s="272">
        <f t="shared" si="0"/>
        <v>8016.7409693136669</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971.8939014389166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187134.35797608993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29288.935102941105</v>
      </c>
      <c r="N53" s="272">
        <f>K53*M53</f>
        <v>41004.509144117546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42859.581038078708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977.85154962040906</v>
      </c>
      <c r="M63" s="910"/>
      <c r="N63" s="287">
        <f>K63*L63</f>
        <v>1368.9921694685727</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909">
        <f>VLOOKUP(A64,TRANSPORTE!A6:D117,4,FALSE)</f>
        <v>977.85154962040906</v>
      </c>
      <c r="M64" s="910"/>
      <c r="N64" s="287">
        <f>K64*L64</f>
        <v>1222.3144370255113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2591.306606494084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9718.9390143891651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242304.18463505188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48460.836927010379</v>
      </c>
      <c r="M87" s="858"/>
      <c r="N87" s="51"/>
    </row>
    <row r="88" spans="1:14">
      <c r="B88" s="89" t="s">
        <v>973</v>
      </c>
      <c r="C88" s="90"/>
      <c r="D88" s="90"/>
      <c r="E88" s="90"/>
      <c r="F88" s="90"/>
      <c r="G88" s="90"/>
      <c r="H88" s="90"/>
      <c r="I88" s="87"/>
      <c r="J88" s="88"/>
      <c r="K88" s="304">
        <v>0.05</v>
      </c>
      <c r="L88" s="857">
        <f>N82*K88</f>
        <v>12115.209231752595</v>
      </c>
      <c r="M88" s="858"/>
      <c r="N88" s="51"/>
    </row>
    <row r="89" spans="1:14" ht="15.75" thickBot="1">
      <c r="B89" s="91" t="s">
        <v>974</v>
      </c>
      <c r="C89" s="92"/>
      <c r="D89" s="92"/>
      <c r="E89" s="92"/>
      <c r="F89" s="92"/>
      <c r="G89" s="92"/>
      <c r="H89" s="92"/>
      <c r="I89" s="93"/>
      <c r="J89" s="94"/>
      <c r="K89" s="305">
        <v>0.05</v>
      </c>
      <c r="L89" s="859">
        <f>N82*K89</f>
        <v>12115.209231752595</v>
      </c>
      <c r="M89" s="860"/>
      <c r="N89" s="51"/>
    </row>
    <row r="90" spans="1:14" ht="15.75" thickBot="1">
      <c r="B90" s="822" t="s">
        <v>953</v>
      </c>
      <c r="C90" s="823"/>
      <c r="D90" s="823"/>
      <c r="E90" s="823"/>
      <c r="F90" s="823"/>
      <c r="G90" s="823"/>
      <c r="H90" s="823"/>
      <c r="I90" s="823"/>
      <c r="J90" s="823"/>
      <c r="K90" s="823"/>
      <c r="L90" s="823"/>
      <c r="M90" s="824"/>
      <c r="N90" s="52">
        <f>L87+L88+L89</f>
        <v>72691.255390515566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314995.44002556743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155507.68571890934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977.85154962040906</v>
      </c>
      <c r="M64" s="910"/>
      <c r="N64" s="287">
        <f>K64*L64</f>
        <v>1368.9921694685727</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909">
        <f>VLOOKUP(A65,TRANSPORTE!A6:D117,4,FALSE)</f>
        <v>977.85154962040906</v>
      </c>
      <c r="M65" s="910"/>
      <c r="N65" s="287">
        <f>K65*L65</f>
        <v>1222.3144370255113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209705.6184764324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41941.123695286486</v>
      </c>
      <c r="M88" s="858"/>
      <c r="N88" s="51"/>
    </row>
    <row r="89" spans="1:14">
      <c r="B89" s="89" t="s">
        <v>973</v>
      </c>
      <c r="C89" s="90"/>
      <c r="D89" s="90"/>
      <c r="E89" s="90"/>
      <c r="F89" s="90"/>
      <c r="G89" s="90"/>
      <c r="H89" s="90"/>
      <c r="I89" s="87"/>
      <c r="J89" s="88"/>
      <c r="K89" s="304">
        <v>0.05</v>
      </c>
      <c r="L89" s="857">
        <f>N83*K89</f>
        <v>10485.280923821621</v>
      </c>
      <c r="M89" s="858"/>
      <c r="N89" s="51"/>
    </row>
    <row r="90" spans="1:14" ht="15.75" thickBot="1">
      <c r="B90" s="91" t="s">
        <v>974</v>
      </c>
      <c r="C90" s="92"/>
      <c r="D90" s="92"/>
      <c r="E90" s="92"/>
      <c r="F90" s="92"/>
      <c r="G90" s="92"/>
      <c r="H90" s="92"/>
      <c r="I90" s="93"/>
      <c r="J90" s="94"/>
      <c r="K90" s="305">
        <v>0.05</v>
      </c>
      <c r="L90" s="859">
        <f>N83*K90</f>
        <v>10485.280923821621</v>
      </c>
      <c r="M90" s="860"/>
      <c r="N90" s="51"/>
    </row>
    <row r="91" spans="1:14" ht="15.75" thickBot="1">
      <c r="B91" s="822" t="s">
        <v>953</v>
      </c>
      <c r="C91" s="823"/>
      <c r="D91" s="823"/>
      <c r="E91" s="823"/>
      <c r="F91" s="823"/>
      <c r="G91" s="823"/>
      <c r="H91" s="823"/>
      <c r="I91" s="823"/>
      <c r="J91" s="823"/>
      <c r="K91" s="823"/>
      <c r="L91" s="823"/>
      <c r="M91" s="824"/>
      <c r="N91" s="52">
        <f>L88+L89+L90</f>
        <v>62911.685542929728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272617.30401936214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155507.68571890934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977.85154962040906</v>
      </c>
      <c r="M64" s="910"/>
      <c r="N64" s="287">
        <f>K64*L64</f>
        <v>1368.9921694685727</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909">
        <f>VLOOKUP(A65,TRANSPORTE!A6:D117,4,FALSE)</f>
        <v>977.85154962040906</v>
      </c>
      <c r="M65" s="910"/>
      <c r="N65" s="287">
        <f>K65*L65</f>
        <v>1222.3144370255113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209705.6184764324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41941.123695286486</v>
      </c>
      <c r="M88" s="858"/>
      <c r="N88" s="51"/>
    </row>
    <row r="89" spans="1:14">
      <c r="B89" s="89" t="s">
        <v>973</v>
      </c>
      <c r="C89" s="90"/>
      <c r="D89" s="90"/>
      <c r="E89" s="90"/>
      <c r="F89" s="90"/>
      <c r="G89" s="90"/>
      <c r="H89" s="90"/>
      <c r="I89" s="87"/>
      <c r="J89" s="88"/>
      <c r="K89" s="304">
        <v>0.05</v>
      </c>
      <c r="L89" s="857">
        <f>N83*K89</f>
        <v>10485.280923821621</v>
      </c>
      <c r="M89" s="858"/>
      <c r="N89" s="51"/>
    </row>
    <row r="90" spans="1:14" ht="15.75" thickBot="1">
      <c r="B90" s="91" t="s">
        <v>974</v>
      </c>
      <c r="C90" s="92"/>
      <c r="D90" s="92"/>
      <c r="E90" s="92"/>
      <c r="F90" s="92"/>
      <c r="G90" s="92"/>
      <c r="H90" s="92"/>
      <c r="I90" s="93"/>
      <c r="J90" s="94"/>
      <c r="K90" s="305">
        <v>0.05</v>
      </c>
      <c r="L90" s="859">
        <f>N83*K90</f>
        <v>10485.280923821621</v>
      </c>
      <c r="M90" s="860"/>
      <c r="N90" s="51"/>
    </row>
    <row r="91" spans="1:14" ht="15.75" thickBot="1">
      <c r="B91" s="822" t="s">
        <v>953</v>
      </c>
      <c r="C91" s="823"/>
      <c r="D91" s="823"/>
      <c r="E91" s="823"/>
      <c r="F91" s="823"/>
      <c r="G91" s="823"/>
      <c r="H91" s="823"/>
      <c r="I91" s="823"/>
      <c r="J91" s="823"/>
      <c r="K91" s="823"/>
      <c r="L91" s="823"/>
      <c r="M91" s="824"/>
      <c r="N91" s="52">
        <f>L88+L89+L90</f>
        <v>62911.685542929728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272617.30401936214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874.7045112950251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155507.68571890934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29288.935102941105</v>
      </c>
      <c r="N53" s="272">
        <f>K53*M53</f>
        <v>41004.509144117546</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74.20287575844651</v>
      </c>
      <c r="N54" s="272">
        <f>K54*M54</f>
        <v>1855.0718939611627</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42859.581038078708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977.85154962040906</v>
      </c>
      <c r="M63" s="910"/>
      <c r="N63" s="287">
        <f>K63*L63</f>
        <v>1368.9921694685727</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909">
        <f>VLOOKUP(A64,TRANSPORTE!A6:D117,4,FALSE)</f>
        <v>977.85154962040906</v>
      </c>
      <c r="M64" s="910"/>
      <c r="N64" s="287">
        <f>K64*L64</f>
        <v>1222.3144370255113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2591.306606494084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8747.0451129502508</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209705.6184764324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41941.123695286486</v>
      </c>
      <c r="M87" s="858"/>
      <c r="N87" s="51"/>
    </row>
    <row r="88" spans="1:14">
      <c r="B88" s="89" t="s">
        <v>973</v>
      </c>
      <c r="C88" s="90"/>
      <c r="D88" s="90"/>
      <c r="E88" s="90"/>
      <c r="F88" s="90"/>
      <c r="G88" s="90"/>
      <c r="H88" s="90"/>
      <c r="I88" s="87"/>
      <c r="J88" s="88"/>
      <c r="K88" s="304">
        <v>0.05</v>
      </c>
      <c r="L88" s="857">
        <f>N82*K88</f>
        <v>10485.280923821621</v>
      </c>
      <c r="M88" s="858"/>
      <c r="N88" s="51"/>
    </row>
    <row r="89" spans="1:14" ht="15.75" thickBot="1">
      <c r="B89" s="91" t="s">
        <v>974</v>
      </c>
      <c r="C89" s="92"/>
      <c r="D89" s="92"/>
      <c r="E89" s="92"/>
      <c r="F89" s="92"/>
      <c r="G89" s="92"/>
      <c r="H89" s="92"/>
      <c r="I89" s="93"/>
      <c r="J89" s="94"/>
      <c r="K89" s="305">
        <v>0.05</v>
      </c>
      <c r="L89" s="859">
        <f>N82*K89</f>
        <v>10485.280923821621</v>
      </c>
      <c r="M89" s="860"/>
      <c r="N89" s="51"/>
    </row>
    <row r="90" spans="1:14" ht="15.75" thickBot="1">
      <c r="B90" s="822" t="s">
        <v>953</v>
      </c>
      <c r="C90" s="823"/>
      <c r="D90" s="823"/>
      <c r="E90" s="823"/>
      <c r="F90" s="823"/>
      <c r="G90" s="823"/>
      <c r="H90" s="823"/>
      <c r="I90" s="823"/>
      <c r="J90" s="823"/>
      <c r="K90" s="823"/>
      <c r="L90" s="823"/>
      <c r="M90" s="824"/>
      <c r="N90" s="52">
        <f>L87+L88+L89</f>
        <v>62911.685542929728</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272617.30401936214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150</v>
      </c>
      <c r="B36" s="871" t="str">
        <f>VLOOKUP(A36,EQUIPOS!A6:D154,3,FALSE)</f>
        <v>Cargador : Potencia en el volante 125 hp, Clasificación de RPM del motor 2300.</v>
      </c>
      <c r="C36" s="872"/>
      <c r="D36" s="872"/>
      <c r="E36" s="872"/>
      <c r="F36" s="872"/>
      <c r="G36" s="872"/>
      <c r="H36" s="873"/>
      <c r="I36" s="267"/>
      <c r="J36" s="268"/>
      <c r="K36" s="269">
        <f>VLOOKUP(A36,EQUIPOS!A6:D163,4,FALSE)</f>
        <v>177694.71684793051</v>
      </c>
      <c r="L36" s="270"/>
      <c r="M36" s="271">
        <v>30</v>
      </c>
      <c r="N36" s="272">
        <f>K36/M36</f>
        <v>5923.1572282643501</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166</v>
      </c>
      <c r="B38" s="871" t="str">
        <f>VLOOKUP(A38,EQUIPOS!A8:D154,3,FALSE)</f>
        <v>Compactador de Rodillo POTENCIA: 99HP, PESO: 8 ton</v>
      </c>
      <c r="C38" s="872"/>
      <c r="D38" s="872"/>
      <c r="E38" s="872"/>
      <c r="F38" s="872"/>
      <c r="G38" s="872"/>
      <c r="H38" s="873"/>
      <c r="I38" s="267"/>
      <c r="J38" s="268"/>
      <c r="K38" s="269">
        <f>VLOOKUP(A38,EQUIPOS!A8:D165,4,FALSE)</f>
        <v>145298.02255817124</v>
      </c>
      <c r="L38" s="270"/>
      <c r="M38" s="271">
        <v>10</v>
      </c>
      <c r="N38" s="272">
        <f t="shared" si="0"/>
        <v>14529.802255817125</v>
      </c>
    </row>
    <row r="39" spans="1:14">
      <c r="A39" t="s">
        <v>284</v>
      </c>
      <c r="B39" s="871" t="str">
        <f>VLOOKUP(A39,EQUIPOS!A9:D154,3,FALSE)</f>
        <v>Planta de asfalto en caliente</v>
      </c>
      <c r="C39" s="872"/>
      <c r="D39" s="872"/>
      <c r="E39" s="872"/>
      <c r="F39" s="872"/>
      <c r="G39" s="872"/>
      <c r="H39" s="873"/>
      <c r="I39" s="267"/>
      <c r="J39" s="268"/>
      <c r="K39" s="269">
        <f>VLOOKUP(A39,EQUIPOS!A9:D166,4,FALSE)</f>
        <v>521291.51946847222</v>
      </c>
      <c r="L39" s="270"/>
      <c r="M39" s="271">
        <v>10</v>
      </c>
      <c r="N39" s="272">
        <f t="shared" si="0"/>
        <v>52129.151946847225</v>
      </c>
    </row>
    <row r="40" spans="1:14">
      <c r="A40" t="s">
        <v>290</v>
      </c>
      <c r="B40" s="871" t="str">
        <f>VLOOKUP(A40,EQUIPOS!A10:D154,3,FALSE)</f>
        <v>Planta trituradora</v>
      </c>
      <c r="C40" s="872"/>
      <c r="D40" s="872"/>
      <c r="E40" s="872"/>
      <c r="F40" s="872"/>
      <c r="G40" s="872"/>
      <c r="H40" s="873"/>
      <c r="I40" s="267"/>
      <c r="J40" s="268"/>
      <c r="K40" s="269">
        <f>VLOOKUP(A40,EQUIPOS!A10:D167,4,FALSE)</f>
        <v>431747.9121156233</v>
      </c>
      <c r="L40" s="270"/>
      <c r="M40" s="271">
        <v>30</v>
      </c>
      <c r="N40" s="272">
        <f t="shared" si="0"/>
        <v>14391.597070520776</v>
      </c>
    </row>
    <row r="41" spans="1:14">
      <c r="A41" t="s">
        <v>314</v>
      </c>
      <c r="B41" s="871" t="str">
        <f>VLOOKUP(A41,EQUIPOS!A11:D155,3,FALSE)</f>
        <v xml:space="preserve">Retroexcavadora E-200 sobre orugas
</v>
      </c>
      <c r="C41" s="872"/>
      <c r="D41" s="872"/>
      <c r="E41" s="872"/>
      <c r="F41" s="872"/>
      <c r="G41" s="872"/>
      <c r="H41" s="873"/>
      <c r="I41" s="267"/>
      <c r="J41" s="268"/>
      <c r="K41" s="269">
        <f>VLOOKUP(A41,EQUIPOS!A11:D168,4,FALSE)</f>
        <v>246008.86322047331</v>
      </c>
      <c r="L41" s="270"/>
      <c r="M41" s="271">
        <v>30</v>
      </c>
      <c r="N41" s="272">
        <f t="shared" si="0"/>
        <v>8200.2954406824447</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67"/>
      <c r="J42" s="268"/>
      <c r="K42" s="269">
        <f>VLOOKUP(A42,EQUIPOS!A12:D169,4,FALSE)</f>
        <v>353637.22993354319</v>
      </c>
      <c r="L42" s="270"/>
      <c r="M42" s="271">
        <v>10</v>
      </c>
      <c r="N42" s="272">
        <f t="shared" si="0"/>
        <v>35363.72299335432</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320"/>
      <c r="C44" s="321"/>
      <c r="D44" s="321"/>
      <c r="E44" s="321"/>
      <c r="F44" s="321"/>
      <c r="G44" s="321"/>
      <c r="H44" s="322"/>
      <c r="I44" s="267"/>
      <c r="J44" s="268"/>
      <c r="K44" s="269"/>
      <c r="L44" s="270"/>
      <c r="M44" s="271"/>
      <c r="N44" s="272"/>
    </row>
    <row r="45" spans="1:14">
      <c r="B45" s="871"/>
      <c r="C45" s="872"/>
      <c r="D45" s="872"/>
      <c r="E45" s="872"/>
      <c r="F45" s="872"/>
      <c r="G45" s="872"/>
      <c r="H45" s="873"/>
      <c r="I45" s="874"/>
      <c r="J45" s="875"/>
      <c r="K45" s="269"/>
      <c r="L45" s="876"/>
      <c r="M45" s="877"/>
      <c r="N45" s="272"/>
    </row>
    <row r="46" spans="1:14">
      <c r="B46" s="871"/>
      <c r="C46" s="872"/>
      <c r="D46" s="872"/>
      <c r="E46" s="878"/>
      <c r="F46" s="872"/>
      <c r="G46" s="872"/>
      <c r="H46" s="873"/>
      <c r="I46" s="36"/>
      <c r="J46" s="37"/>
      <c r="K46" s="274"/>
      <c r="L46" s="276"/>
      <c r="M46" s="277"/>
      <c r="N46" s="278"/>
    </row>
    <row r="47" spans="1:14">
      <c r="B47" s="879" t="s">
        <v>952</v>
      </c>
      <c r="C47" s="880"/>
      <c r="D47" s="880"/>
      <c r="E47" s="38"/>
      <c r="F47" s="39"/>
      <c r="G47" s="39"/>
      <c r="H47" s="40"/>
      <c r="I47" s="36"/>
      <c r="J47" s="37"/>
      <c r="K47" s="279"/>
      <c r="L47" s="276"/>
      <c r="M47" s="401">
        <v>0.1</v>
      </c>
      <c r="N47" s="344">
        <f>N81*M47</f>
        <v>874.7045112950251</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155507.68571890934</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29288.935102941105</v>
      </c>
      <c r="N54" s="272">
        <f>K54*M54</f>
        <v>41004.509144117546</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74.20287575844651</v>
      </c>
      <c r="N55" s="272">
        <f>K55*M55</f>
        <v>1855.0718939611627</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904"/>
      <c r="C58" s="905"/>
      <c r="D58" s="905"/>
      <c r="E58" s="905"/>
      <c r="F58" s="905"/>
      <c r="G58" s="905"/>
      <c r="H58" s="905"/>
      <c r="I58" s="875"/>
      <c r="J58" s="42"/>
      <c r="K58" s="44"/>
      <c r="L58" s="906"/>
      <c r="M58" s="907"/>
      <c r="N58" s="45"/>
    </row>
    <row r="59" spans="1:14" ht="15.75" thickBot="1">
      <c r="B59" s="822" t="s">
        <v>953</v>
      </c>
      <c r="C59" s="823"/>
      <c r="D59" s="823"/>
      <c r="E59" s="823"/>
      <c r="F59" s="823"/>
      <c r="G59" s="823"/>
      <c r="H59" s="823"/>
      <c r="I59" s="823"/>
      <c r="J59" s="823"/>
      <c r="K59" s="823"/>
      <c r="L59" s="823"/>
      <c r="M59" s="824"/>
      <c r="N59" s="394">
        <f>SUM(N54:N58)</f>
        <v>42859.581038078708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909">
        <f>VLOOKUP(A64,TRANSPORTE!A5:D117,4,FALSE)</f>
        <v>977.85154962040906</v>
      </c>
      <c r="M64" s="910"/>
      <c r="N64" s="287">
        <f>K64*L64</f>
        <v>1368.9921694685727</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909">
        <f>VLOOKUP(A65,TRANSPORTE!A6:D117,4,FALSE)</f>
        <v>977.85154962040906</v>
      </c>
      <c r="M65" s="910"/>
      <c r="N65" s="287">
        <f>K65*L65</f>
        <v>1222.3144370255113</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2591.306606494084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8747.0451129502508</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N49+N59+N70+N81</f>
        <v>209705.6184764324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41941.123695286486</v>
      </c>
      <c r="M88" s="858"/>
      <c r="N88" s="51"/>
    </row>
    <row r="89" spans="1:14">
      <c r="B89" s="89" t="s">
        <v>973</v>
      </c>
      <c r="C89" s="90"/>
      <c r="D89" s="90"/>
      <c r="E89" s="90"/>
      <c r="F89" s="90"/>
      <c r="G89" s="90"/>
      <c r="H89" s="90"/>
      <c r="I89" s="87"/>
      <c r="J89" s="88"/>
      <c r="K89" s="304">
        <v>0.05</v>
      </c>
      <c r="L89" s="857">
        <f>N83*K89</f>
        <v>10485.280923821621</v>
      </c>
      <c r="M89" s="858"/>
      <c r="N89" s="51"/>
    </row>
    <row r="90" spans="1:14" ht="15.75" thickBot="1">
      <c r="B90" s="91" t="s">
        <v>974</v>
      </c>
      <c r="C90" s="92"/>
      <c r="D90" s="92"/>
      <c r="E90" s="92"/>
      <c r="F90" s="92"/>
      <c r="G90" s="92"/>
      <c r="H90" s="92"/>
      <c r="I90" s="93"/>
      <c r="J90" s="94"/>
      <c r="K90" s="305">
        <v>0.05</v>
      </c>
      <c r="L90" s="859">
        <f>N83*K90</f>
        <v>10485.280923821621</v>
      </c>
      <c r="M90" s="860"/>
      <c r="N90" s="51"/>
    </row>
    <row r="91" spans="1:14" ht="15.75" thickBot="1">
      <c r="B91" s="822" t="s">
        <v>953</v>
      </c>
      <c r="C91" s="823"/>
      <c r="D91" s="823"/>
      <c r="E91" s="823"/>
      <c r="F91" s="823"/>
      <c r="G91" s="823"/>
      <c r="H91" s="823"/>
      <c r="I91" s="823"/>
      <c r="J91" s="823"/>
      <c r="K91" s="823"/>
      <c r="L91" s="823"/>
      <c r="M91" s="824"/>
      <c r="N91" s="52">
        <f>L88+L89+L90</f>
        <v>62911.685542929728</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272617.30401936214</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25" t="s">
        <v>2218</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2219</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88"/>
      <c r="K123" s="888"/>
      <c r="L123" s="888"/>
      <c r="M123" s="888"/>
      <c r="N123" s="889"/>
    </row>
    <row r="124" spans="2:14" ht="15.75" thickBot="1">
      <c r="B124" s="261" t="s">
        <v>2221</v>
      </c>
      <c r="C124" s="393"/>
      <c r="D124" s="393"/>
      <c r="E124" s="57"/>
      <c r="F124" s="57"/>
      <c r="G124" s="57"/>
      <c r="H124" s="57"/>
      <c r="I124" s="57"/>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148</v>
      </c>
      <c r="B36" s="871" t="str">
        <f>VLOOKUP(A36,EQUIPOS!A6:D154,3,FALSE)</f>
        <v>Cargador : Potencia en el volante 110 hp, Clasificación de RPM del motor 2300.</v>
      </c>
      <c r="C36" s="872"/>
      <c r="D36" s="872"/>
      <c r="E36" s="872"/>
      <c r="F36" s="872"/>
      <c r="G36" s="872"/>
      <c r="H36" s="873"/>
      <c r="I36" s="267"/>
      <c r="J36" s="268"/>
      <c r="K36" s="269">
        <f>VLOOKUP(A36,EQUIPOS!A6:D163,4,FALSE)</f>
        <v>164025.89247501275</v>
      </c>
      <c r="L36" s="270"/>
      <c r="M36" s="271">
        <v>30</v>
      </c>
      <c r="N36" s="272">
        <f>K36/M36</f>
        <v>5467.5297491670917</v>
      </c>
    </row>
    <row r="37" spans="1:14">
      <c r="A37" s="113" t="s">
        <v>173</v>
      </c>
      <c r="B37" s="871" t="str">
        <f>VLOOKUP(A37,EQUIPOS!A7:D154,3,FALSE)</f>
        <v>Compactador neumático de Potencia 70 HP, peso de 13 ton</v>
      </c>
      <c r="C37" s="872"/>
      <c r="D37" s="872"/>
      <c r="E37" s="872"/>
      <c r="F37" s="872"/>
      <c r="G37" s="872"/>
      <c r="H37" s="873"/>
      <c r="I37" s="267"/>
      <c r="J37" s="268"/>
      <c r="K37" s="269">
        <f>VLOOKUP(A37,EQUIPOS!A7:D164,4,FALSE)</f>
        <v>176818.61496677159</v>
      </c>
      <c r="L37" s="270"/>
      <c r="M37" s="271">
        <v>10</v>
      </c>
      <c r="N37" s="272">
        <f t="shared" ref="N37:N43" si="0">K37/M37</f>
        <v>17681.86149667716</v>
      </c>
    </row>
    <row r="38" spans="1:14">
      <c r="A38" t="s">
        <v>284</v>
      </c>
      <c r="B38" s="871" t="str">
        <f>VLOOKUP(A38,EQUIPOS!A8:D154,3,FALSE)</f>
        <v>Planta de asfalto en caliente</v>
      </c>
      <c r="C38" s="872"/>
      <c r="D38" s="872"/>
      <c r="E38" s="872"/>
      <c r="F38" s="872"/>
      <c r="G38" s="872"/>
      <c r="H38" s="873"/>
      <c r="I38" s="267"/>
      <c r="J38" s="268"/>
      <c r="K38" s="269">
        <f>VLOOKUP(A38,EQUIPOS!A8:D165,4,FALSE)</f>
        <v>521291.51946847222</v>
      </c>
      <c r="L38" s="270"/>
      <c r="M38" s="271">
        <v>10</v>
      </c>
      <c r="N38" s="272">
        <f t="shared" si="0"/>
        <v>52129.151946847225</v>
      </c>
    </row>
    <row r="39" spans="1:14">
      <c r="A39" t="s">
        <v>290</v>
      </c>
      <c r="B39" s="871" t="str">
        <f>VLOOKUP(A39,EQUIPOS!A9:D154,3,FALSE)</f>
        <v>Planta trituradora</v>
      </c>
      <c r="C39" s="872"/>
      <c r="D39" s="872"/>
      <c r="E39" s="872"/>
      <c r="F39" s="872"/>
      <c r="G39" s="872"/>
      <c r="H39" s="873"/>
      <c r="I39" s="267"/>
      <c r="J39" s="268"/>
      <c r="K39" s="269">
        <f>VLOOKUP(A39,EQUIPOS!A9:D166,4,FALSE)</f>
        <v>431747.9121156233</v>
      </c>
      <c r="L39" s="270"/>
      <c r="M39" s="271">
        <v>30</v>
      </c>
      <c r="N39" s="272">
        <f t="shared" si="0"/>
        <v>14391.597070520776</v>
      </c>
    </row>
    <row r="40" spans="1:14">
      <c r="A40" t="s">
        <v>316</v>
      </c>
      <c r="B40" s="871" t="str">
        <f>VLOOKUP(A40,EQUIPOS!A10:D154,3,FALSE)</f>
        <v>Retroexcavadora Tipo E-200 o  Equivalente</v>
      </c>
      <c r="C40" s="872"/>
      <c r="D40" s="872"/>
      <c r="E40" s="872"/>
      <c r="F40" s="872"/>
      <c r="G40" s="872"/>
      <c r="H40" s="873"/>
      <c r="I40" s="267"/>
      <c r="J40" s="268"/>
      <c r="K40" s="269">
        <f>VLOOKUP(A40,EQUIPOS!A10:D167,4,FALSE)</f>
        <v>223712.54722780723</v>
      </c>
      <c r="L40" s="270"/>
      <c r="M40" s="271">
        <v>30</v>
      </c>
      <c r="N40" s="272">
        <f t="shared" si="0"/>
        <v>7457.0849075935739</v>
      </c>
    </row>
    <row r="41" spans="1:14">
      <c r="A41" t="s">
        <v>358</v>
      </c>
      <c r="B41" s="871" t="str">
        <f>VLOOKUP(A41,EQUIPOS!A11:D155,3,FALSE)</f>
        <v xml:space="preserve">Terminadora de asfalto (Finisher), potencia en el volante 174 HP, R=20M3/H, velocidad de desplazamiento 114 m/min
</v>
      </c>
      <c r="C41" s="872"/>
      <c r="D41" s="872"/>
      <c r="E41" s="872"/>
      <c r="F41" s="872"/>
      <c r="G41" s="872"/>
      <c r="H41" s="873"/>
      <c r="I41" s="267"/>
      <c r="J41" s="268"/>
      <c r="K41" s="269">
        <f>VLOOKUP(A41,EQUIPOS!A11:D168,4,FALSE)</f>
        <v>353637.22993354319</v>
      </c>
      <c r="L41" s="270"/>
      <c r="M41" s="271">
        <v>10</v>
      </c>
      <c r="N41" s="272">
        <f t="shared" si="0"/>
        <v>35363.72299335432</v>
      </c>
    </row>
    <row r="42" spans="1:14">
      <c r="A42" t="s">
        <v>166</v>
      </c>
      <c r="B42" s="871" t="str">
        <f>VLOOKUP(A42,EQUIPOS!A12:D156,3,FALSE)</f>
        <v>Compactador de Rodillo POTENCIA: 99HP, PESO: 8 ton</v>
      </c>
      <c r="C42" s="872"/>
      <c r="D42" s="872"/>
      <c r="E42" s="872"/>
      <c r="F42" s="872"/>
      <c r="G42" s="872"/>
      <c r="H42" s="873"/>
      <c r="I42" s="267"/>
      <c r="J42" s="268"/>
      <c r="K42" s="269">
        <f>VLOOKUP(A42,EQUIPOS!A12:D169,4,FALSE)</f>
        <v>145298.02255817124</v>
      </c>
      <c r="L42" s="270"/>
      <c r="M42" s="271">
        <v>10</v>
      </c>
      <c r="N42" s="272">
        <f t="shared" si="0"/>
        <v>14529.802255817125</v>
      </c>
    </row>
    <row r="43" spans="1:14">
      <c r="A43" t="s">
        <v>373</v>
      </c>
      <c r="B43" s="871" t="str">
        <f>VLOOKUP(A43,EQUIPOS!A13:D157,3,FALSE)</f>
        <v>Volqueta 6 m3</v>
      </c>
      <c r="C43" s="872"/>
      <c r="D43" s="872"/>
      <c r="E43" s="872"/>
      <c r="F43" s="872"/>
      <c r="G43" s="872"/>
      <c r="H43" s="873"/>
      <c r="I43" s="267"/>
      <c r="J43" s="268"/>
      <c r="K43" s="269">
        <f>VLOOKUP(A43,EQUIPOS!A13:D170,4,FALSE)</f>
        <v>64133.927754509336</v>
      </c>
      <c r="L43" s="270"/>
      <c r="M43" s="271">
        <v>10</v>
      </c>
      <c r="N43" s="272">
        <f t="shared" si="0"/>
        <v>6413.3927754509332</v>
      </c>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1141.4201203310449</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154575.56331575924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29288.935102941105</v>
      </c>
      <c r="N53" s="272">
        <f>K53*M53</f>
        <v>41004.509144117546</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41004.509144117546</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909">
        <f>VLOOKUP(A63,TRANSPORTE!A5:D117,4,FALSE)</f>
        <v>977.85154962040906</v>
      </c>
      <c r="M63" s="910"/>
      <c r="N63" s="287">
        <f>K63*L63</f>
        <v>1368.9921694685727</v>
      </c>
    </row>
    <row r="64" spans="1:14">
      <c r="A64" t="s">
        <v>1293</v>
      </c>
      <c r="B64" s="46" t="str">
        <f>VLOOKUP(A64,TRANSPORTE!A6:D117,3,FALSE)</f>
        <v>Transporte de mezcla</v>
      </c>
      <c r="C64" s="47"/>
      <c r="D64" s="47"/>
      <c r="E64" s="47"/>
      <c r="F64" s="47"/>
      <c r="G64" s="47"/>
      <c r="H64" s="311" t="s">
        <v>1468</v>
      </c>
      <c r="I64" s="279">
        <v>1.25</v>
      </c>
      <c r="J64" s="286">
        <v>1</v>
      </c>
      <c r="K64" s="279">
        <f>I64*J64</f>
        <v>1.25</v>
      </c>
      <c r="L64" s="909">
        <f>VLOOKUP(A64,TRANSPORTE!A6:D117,4,FALSE)</f>
        <v>977.85154962040906</v>
      </c>
      <c r="M64" s="910"/>
      <c r="N64" s="287">
        <f>K64*L64</f>
        <v>1222.3144370255113</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2591.306606494084</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11414.201203310449</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209585.58026968132</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41917.116053936268</v>
      </c>
      <c r="M87" s="858"/>
      <c r="N87" s="51"/>
    </row>
    <row r="88" spans="1:14">
      <c r="B88" s="89" t="s">
        <v>973</v>
      </c>
      <c r="C88" s="90"/>
      <c r="D88" s="90"/>
      <c r="E88" s="90"/>
      <c r="F88" s="90"/>
      <c r="G88" s="90"/>
      <c r="H88" s="90"/>
      <c r="I88" s="87"/>
      <c r="J88" s="88"/>
      <c r="K88" s="304">
        <v>0.05</v>
      </c>
      <c r="L88" s="857">
        <f>N82*K88</f>
        <v>10479.279013484067</v>
      </c>
      <c r="M88" s="858"/>
      <c r="N88" s="51"/>
    </row>
    <row r="89" spans="1:14" ht="15.75" thickBot="1">
      <c r="B89" s="91" t="s">
        <v>974</v>
      </c>
      <c r="C89" s="92"/>
      <c r="D89" s="92"/>
      <c r="E89" s="92"/>
      <c r="F89" s="92"/>
      <c r="G89" s="92"/>
      <c r="H89" s="92"/>
      <c r="I89" s="93"/>
      <c r="J89" s="94"/>
      <c r="K89" s="305">
        <v>0.05</v>
      </c>
      <c r="L89" s="859">
        <f>N82*K89</f>
        <v>10479.279013484067</v>
      </c>
      <c r="M89" s="860"/>
      <c r="N89" s="51"/>
    </row>
    <row r="90" spans="1:14" ht="15.75" thickBot="1">
      <c r="B90" s="822" t="s">
        <v>953</v>
      </c>
      <c r="C90" s="823"/>
      <c r="D90" s="823"/>
      <c r="E90" s="823"/>
      <c r="F90" s="823"/>
      <c r="G90" s="823"/>
      <c r="H90" s="823"/>
      <c r="I90" s="823"/>
      <c r="J90" s="823"/>
      <c r="K90" s="823"/>
      <c r="L90" s="823"/>
      <c r="M90" s="824"/>
      <c r="N90" s="52">
        <f>L87+L88+L89</f>
        <v>62875.674080904406</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272461.25435058575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110857.54471982979</v>
      </c>
      <c r="L36" s="270"/>
      <c r="M36" s="271">
        <v>150</v>
      </c>
      <c r="N36" s="272">
        <f>K36/M36</f>
        <v>739.05029813219858</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164025.89247501275</v>
      </c>
      <c r="L37" s="270"/>
      <c r="M37" s="271">
        <v>150</v>
      </c>
      <c r="N37" s="272">
        <f>K37/M37</f>
        <v>1093.5059498334183</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584270.02825684985</v>
      </c>
      <c r="L38" s="270"/>
      <c r="M38" s="271">
        <v>150</v>
      </c>
      <c r="N38" s="272">
        <f>K38/M38</f>
        <v>3895.1335217123324</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1.8043666666666667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5729.4941363446151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909">
        <f>VLOOKUP(A58,TRANSPORTE!A5:D117,4,FALSE)</f>
        <v>977.85154962040906</v>
      </c>
      <c r="M58" s="910"/>
      <c r="N58" s="287">
        <f>K58*L58</f>
        <v>127.12070145065319</v>
      </c>
    </row>
    <row r="59" spans="1:14">
      <c r="B59" s="46"/>
      <c r="C59" s="47"/>
      <c r="D59" s="47"/>
      <c r="E59" s="47"/>
      <c r="F59" s="47"/>
      <c r="G59" s="47"/>
      <c r="H59" s="311"/>
      <c r="I59" s="279"/>
      <c r="J59" s="286"/>
      <c r="K59" s="279"/>
      <c r="L59" s="909"/>
      <c r="M59" s="91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127.12070145065319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180.43666666666667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6037.0515044619351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1207.4103008923871</v>
      </c>
      <c r="M82" s="858"/>
      <c r="N82" s="51"/>
    </row>
    <row r="83" spans="1:14">
      <c r="B83" s="89" t="s">
        <v>973</v>
      </c>
      <c r="C83" s="90"/>
      <c r="D83" s="90"/>
      <c r="E83" s="90"/>
      <c r="F83" s="90"/>
      <c r="G83" s="90"/>
      <c r="H83" s="90"/>
      <c r="I83" s="87"/>
      <c r="J83" s="88"/>
      <c r="K83" s="304">
        <v>0.05</v>
      </c>
      <c r="L83" s="857">
        <f>N77*K83</f>
        <v>301.85257522309678</v>
      </c>
      <c r="M83" s="858"/>
      <c r="N83" s="51"/>
    </row>
    <row r="84" spans="1:14" ht="15.75" thickBot="1">
      <c r="B84" s="91" t="s">
        <v>974</v>
      </c>
      <c r="C84" s="92"/>
      <c r="D84" s="92"/>
      <c r="E84" s="92"/>
      <c r="F84" s="92"/>
      <c r="G84" s="92"/>
      <c r="H84" s="92"/>
      <c r="I84" s="93"/>
      <c r="J84" s="94"/>
      <c r="K84" s="305">
        <v>0.05</v>
      </c>
      <c r="L84" s="859">
        <f>N77*K84</f>
        <v>301.85257522309678</v>
      </c>
      <c r="M84" s="860"/>
      <c r="N84" s="51"/>
    </row>
    <row r="85" spans="1:14" ht="15.75" thickBot="1">
      <c r="B85" s="822" t="s">
        <v>953</v>
      </c>
      <c r="C85" s="823"/>
      <c r="D85" s="823"/>
      <c r="E85" s="823"/>
      <c r="F85" s="823"/>
      <c r="G85" s="823"/>
      <c r="H85" s="823"/>
      <c r="I85" s="823"/>
      <c r="J85" s="823"/>
      <c r="K85" s="823"/>
      <c r="L85" s="823"/>
      <c r="M85" s="824"/>
      <c r="N85" s="52">
        <f>L82+L83+L84</f>
        <v>1811.1154513385804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7848.166955800516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117</v>
      </c>
      <c r="B36" s="871" t="str">
        <f>VLOOKUP(A36,EQUIPOS!A6:D154,3,FALSE)</f>
        <v xml:space="preserve">Barredora mecánica de cepillo de 3658 mm ; 6 m3 </v>
      </c>
      <c r="C36" s="872"/>
      <c r="D36" s="872"/>
      <c r="E36" s="872"/>
      <c r="F36" s="872"/>
      <c r="G36" s="872"/>
      <c r="H36" s="873"/>
      <c r="I36" s="267"/>
      <c r="J36" s="268"/>
      <c r="K36" s="269">
        <f>VLOOKUP(A36,EQUIPOS!A6:D163,4,FALSE)</f>
        <v>110857.54471982979</v>
      </c>
      <c r="L36" s="270"/>
      <c r="M36" s="271">
        <v>300</v>
      </c>
      <c r="N36" s="272">
        <f>K36/M36</f>
        <v>369.52514906609929</v>
      </c>
    </row>
    <row r="37" spans="1:14">
      <c r="A37" s="113" t="s">
        <v>148</v>
      </c>
      <c r="B37" s="871" t="str">
        <f>VLOOKUP(A37,EQUIPOS!A7:D154,3,FALSE)</f>
        <v>Cargador : Potencia en el volante 110 hp, Clasificación de RPM del motor 2300.</v>
      </c>
      <c r="C37" s="872"/>
      <c r="D37" s="872"/>
      <c r="E37" s="872"/>
      <c r="F37" s="872"/>
      <c r="G37" s="872"/>
      <c r="H37" s="873"/>
      <c r="I37" s="267"/>
      <c r="J37" s="268"/>
      <c r="K37" s="269">
        <f>VLOOKUP(A37,EQUIPOS!A7:D164,4,FALSE)</f>
        <v>164025.89247501275</v>
      </c>
      <c r="L37" s="270"/>
      <c r="M37" s="271">
        <v>300</v>
      </c>
      <c r="N37" s="272">
        <f>K37/M37</f>
        <v>546.75297491670915</v>
      </c>
    </row>
    <row r="38" spans="1:14">
      <c r="A38" t="s">
        <v>236</v>
      </c>
      <c r="B38" s="871" t="str">
        <f>VLOOKUP(A38,EQUIPOS!A8:D154,3,FALSE)</f>
        <v>Fresadora de pavimento, potencia 255 HP, peso 19 Ton, PROFUNDIDAD DE CORTE 305 mm</v>
      </c>
      <c r="C38" s="872"/>
      <c r="D38" s="872"/>
      <c r="E38" s="872"/>
      <c r="F38" s="872"/>
      <c r="G38" s="872"/>
      <c r="H38" s="873"/>
      <c r="I38" s="267"/>
      <c r="J38" s="268"/>
      <c r="K38" s="269">
        <f>VLOOKUP(A38,EQUIPOS!A8:D165,4,FALSE)</f>
        <v>584270.02825684985</v>
      </c>
      <c r="L38" s="270"/>
      <c r="M38" s="271">
        <v>300</v>
      </c>
      <c r="N38" s="272">
        <f>K38/M38</f>
        <v>1947.5667608561662</v>
      </c>
    </row>
    <row r="39" spans="1:14">
      <c r="B39" s="871"/>
      <c r="C39" s="872"/>
      <c r="D39" s="872"/>
      <c r="E39" s="872"/>
      <c r="F39" s="872"/>
      <c r="G39" s="872"/>
      <c r="H39" s="873"/>
      <c r="I39" s="874"/>
      <c r="J39" s="875"/>
      <c r="K39" s="269"/>
      <c r="L39" s="876"/>
      <c r="M39" s="877"/>
      <c r="N39" s="272"/>
    </row>
    <row r="40" spans="1:14">
      <c r="B40" s="871"/>
      <c r="C40" s="872"/>
      <c r="D40" s="872"/>
      <c r="E40" s="878"/>
      <c r="F40" s="872"/>
      <c r="G40" s="872"/>
      <c r="H40" s="873"/>
      <c r="I40" s="36"/>
      <c r="J40" s="37"/>
      <c r="K40" s="274"/>
      <c r="L40" s="276"/>
      <c r="M40" s="277"/>
      <c r="N40" s="278"/>
    </row>
    <row r="41" spans="1:14">
      <c r="B41" s="879" t="s">
        <v>952</v>
      </c>
      <c r="C41" s="880"/>
      <c r="D41" s="880"/>
      <c r="E41" s="38"/>
      <c r="F41" s="39"/>
      <c r="G41" s="39"/>
      <c r="H41" s="40"/>
      <c r="I41" s="36"/>
      <c r="J41" s="37"/>
      <c r="K41" s="279"/>
      <c r="L41" s="276"/>
      <c r="M41" s="401">
        <v>0.01</v>
      </c>
      <c r="N41" s="344">
        <f>N75*M41</f>
        <v>0.90218333333333334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2864.7470681723075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909">
        <f>VLOOKUP(A58,TRANSPORTE!A5:D117,4,FALSE)</f>
        <v>977.85154962040906</v>
      </c>
      <c r="M58" s="910"/>
      <c r="N58" s="287">
        <f>K58*L58</f>
        <v>63.560350725326593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63.560350725326593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90.218333333333334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3018.5257522309676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603.70515044619356</v>
      </c>
      <c r="M82" s="858"/>
      <c r="N82" s="51"/>
    </row>
    <row r="83" spans="1:14">
      <c r="B83" s="89" t="s">
        <v>973</v>
      </c>
      <c r="C83" s="90"/>
      <c r="D83" s="90"/>
      <c r="E83" s="90"/>
      <c r="F83" s="90"/>
      <c r="G83" s="90"/>
      <c r="H83" s="90"/>
      <c r="I83" s="87"/>
      <c r="J83" s="88"/>
      <c r="K83" s="304">
        <v>0.05</v>
      </c>
      <c r="L83" s="857">
        <f>N77*K83</f>
        <v>150.92628761154839</v>
      </c>
      <c r="M83" s="858"/>
      <c r="N83" s="51"/>
    </row>
    <row r="84" spans="1:14" ht="15.75" thickBot="1">
      <c r="B84" s="91" t="s">
        <v>974</v>
      </c>
      <c r="C84" s="92"/>
      <c r="D84" s="92"/>
      <c r="E84" s="92"/>
      <c r="F84" s="92"/>
      <c r="G84" s="92"/>
      <c r="H84" s="92"/>
      <c r="I84" s="93"/>
      <c r="J84" s="94"/>
      <c r="K84" s="305">
        <v>0.05</v>
      </c>
      <c r="L84" s="859">
        <f>N77*K84</f>
        <v>150.92628761154839</v>
      </c>
      <c r="M84" s="860"/>
      <c r="N84" s="51"/>
    </row>
    <row r="85" spans="1:14" ht="15.75" thickBot="1">
      <c r="B85" s="822" t="s">
        <v>953</v>
      </c>
      <c r="C85" s="823"/>
      <c r="D85" s="823"/>
      <c r="E85" s="823"/>
      <c r="F85" s="823"/>
      <c r="G85" s="823"/>
      <c r="H85" s="823"/>
      <c r="I85" s="823"/>
      <c r="J85" s="823"/>
      <c r="K85" s="823"/>
      <c r="L85" s="823"/>
      <c r="M85" s="824"/>
      <c r="N85" s="52">
        <f>L82+L83+L84</f>
        <v>905.55772566929022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3924.083477900258</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18</v>
      </c>
      <c r="N36" s="272">
        <f>K36/M36</f>
        <v>4954.3584088241987</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135305.28352797002</v>
      </c>
      <c r="L37" s="270"/>
      <c r="M37" s="271">
        <v>18</v>
      </c>
      <c r="N37" s="272">
        <f>K37/M37</f>
        <v>7516.9601959983347</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191363.54122084822</v>
      </c>
      <c r="L38" s="270"/>
      <c r="M38" s="271">
        <v>18</v>
      </c>
      <c r="N38" s="272">
        <f>K38/M38</f>
        <v>10631.307845602678</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597730.38670781208</v>
      </c>
      <c r="L39" s="876">
        <v>18</v>
      </c>
      <c r="M39" s="877"/>
      <c r="N39" s="272">
        <f>K39/L39</f>
        <v>33207.24370598956</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169131.2637793711</v>
      </c>
      <c r="L40" s="276"/>
      <c r="M40" s="277">
        <v>18</v>
      </c>
      <c r="N40" s="272">
        <f>K40/M40</f>
        <v>9396.181321076172</v>
      </c>
    </row>
    <row r="41" spans="1:14">
      <c r="B41" s="879" t="s">
        <v>952</v>
      </c>
      <c r="C41" s="880"/>
      <c r="D41" s="880"/>
      <c r="E41" s="38"/>
      <c r="F41" s="39"/>
      <c r="G41" s="39"/>
      <c r="H41" s="40"/>
      <c r="I41" s="36"/>
      <c r="J41" s="37"/>
      <c r="K41" s="279"/>
      <c r="L41" s="276"/>
      <c r="M41" s="401">
        <v>0.01</v>
      </c>
      <c r="N41" s="344">
        <f>N75*M41</f>
        <v>29.963350251000556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65736.014827741936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63567.483580096596</v>
      </c>
      <c r="N48" s="272">
        <f>K48*M48</f>
        <v>2224.8619253033812</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94883.217232325551</v>
      </c>
      <c r="N49" s="272">
        <f>K49*M49</f>
        <v>23720.804308081388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904"/>
      <c r="C52" s="905"/>
      <c r="D52" s="905"/>
      <c r="E52" s="905"/>
      <c r="F52" s="905"/>
      <c r="G52" s="905"/>
      <c r="H52" s="905"/>
      <c r="I52" s="875"/>
      <c r="J52" s="42"/>
      <c r="K52" s="44"/>
      <c r="L52" s="906"/>
      <c r="M52" s="907"/>
      <c r="N52" s="45"/>
    </row>
    <row r="53" spans="1:14" ht="15.75" thickBot="1">
      <c r="B53" s="822" t="s">
        <v>953</v>
      </c>
      <c r="C53" s="823"/>
      <c r="D53" s="823"/>
      <c r="E53" s="823"/>
      <c r="F53" s="823"/>
      <c r="G53" s="823"/>
      <c r="H53" s="823"/>
      <c r="I53" s="823"/>
      <c r="J53" s="823"/>
      <c r="K53" s="823"/>
      <c r="L53" s="823"/>
      <c r="M53" s="824"/>
      <c r="N53" s="394">
        <f>SUM(N48:N52)</f>
        <v>25945.666233384771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909">
        <f>VLOOKUP(A58,TRANSPORTE!A5:D117,4,FALSE)</f>
        <v>977.85154962040906</v>
      </c>
      <c r="M58" s="910"/>
      <c r="N58" s="287">
        <f>K58*L58</f>
        <v>278.68769164181663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278.68769164181663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2996.3350251000556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94956.703777868563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18991.340755573714</v>
      </c>
      <c r="M82" s="858"/>
      <c r="N82" s="51"/>
    </row>
    <row r="83" spans="1:14">
      <c r="B83" s="89" t="s">
        <v>973</v>
      </c>
      <c r="C83" s="90"/>
      <c r="D83" s="90"/>
      <c r="E83" s="90"/>
      <c r="F83" s="90"/>
      <c r="G83" s="90"/>
      <c r="H83" s="90"/>
      <c r="I83" s="87"/>
      <c r="J83" s="88"/>
      <c r="K83" s="304">
        <v>0.05</v>
      </c>
      <c r="L83" s="857">
        <f>N77*K83</f>
        <v>4747.8351888934285</v>
      </c>
      <c r="M83" s="858"/>
      <c r="N83" s="51"/>
    </row>
    <row r="84" spans="1:14" ht="15.75" thickBot="1">
      <c r="B84" s="91" t="s">
        <v>974</v>
      </c>
      <c r="C84" s="92"/>
      <c r="D84" s="92"/>
      <c r="E84" s="92"/>
      <c r="F84" s="92"/>
      <c r="G84" s="92"/>
      <c r="H84" s="92"/>
      <c r="I84" s="93"/>
      <c r="J84" s="94"/>
      <c r="K84" s="305">
        <v>0.05</v>
      </c>
      <c r="L84" s="859">
        <f>N77*K84</f>
        <v>4747.8351888934285</v>
      </c>
      <c r="M84" s="860"/>
      <c r="N84" s="51"/>
    </row>
    <row r="85" spans="1:14" ht="15.75" thickBot="1">
      <c r="B85" s="822" t="s">
        <v>953</v>
      </c>
      <c r="C85" s="823"/>
      <c r="D85" s="823"/>
      <c r="E85" s="823"/>
      <c r="F85" s="823"/>
      <c r="G85" s="823"/>
      <c r="H85" s="823"/>
      <c r="I85" s="823"/>
      <c r="J85" s="823"/>
      <c r="K85" s="823"/>
      <c r="L85" s="823"/>
      <c r="M85" s="824"/>
      <c r="N85" s="52">
        <f>L82+L83+L84</f>
        <v>28487.011133360567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123443.71491122912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25" t="s">
        <v>2218</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2219</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88"/>
      <c r="K117" s="888"/>
      <c r="L117" s="888"/>
      <c r="M117" s="888"/>
      <c r="N117" s="889"/>
    </row>
    <row r="118" spans="2:14" ht="15.75" thickBot="1">
      <c r="B118" s="261" t="s">
        <v>2221</v>
      </c>
      <c r="C118" s="393"/>
      <c r="D118" s="393"/>
      <c r="E118" s="57"/>
      <c r="F118" s="57"/>
      <c r="G118" s="57"/>
      <c r="H118" s="57"/>
      <c r="I118" s="57"/>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12</v>
      </c>
      <c r="N36" s="272">
        <f>K36/M36</f>
        <v>7431.5376132362981</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135305.28352797002</v>
      </c>
      <c r="L37" s="270"/>
      <c r="M37" s="271">
        <v>12</v>
      </c>
      <c r="N37" s="272">
        <f>K37/M37</f>
        <v>11275.440293997503</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191363.54122084822</v>
      </c>
      <c r="L38" s="270"/>
      <c r="M38" s="271">
        <v>12</v>
      </c>
      <c r="N38" s="272">
        <f>K38/M38</f>
        <v>15946.961768404019</v>
      </c>
    </row>
    <row r="39" spans="1:14">
      <c r="A39" s="113" t="s">
        <v>299</v>
      </c>
      <c r="B39" s="871" t="str">
        <f>VLOOKUP(A39,EQUIPOS!A7:D154,3,FALSE)</f>
        <v xml:space="preserve">Recicladora, potencia 430HP </v>
      </c>
      <c r="C39" s="872"/>
      <c r="D39" s="872"/>
      <c r="E39" s="872"/>
      <c r="F39" s="872"/>
      <c r="G39" s="872"/>
      <c r="H39" s="873"/>
      <c r="I39" s="267"/>
      <c r="J39" s="268"/>
      <c r="K39" s="269">
        <f>VLOOKUP(A39,EQUIPOS!A7:D164,4,FALSE)</f>
        <v>597730.38670781208</v>
      </c>
      <c r="L39" s="270"/>
      <c r="M39" s="271">
        <v>12</v>
      </c>
      <c r="N39" s="272">
        <f>K39/M39</f>
        <v>49810.86555898434</v>
      </c>
    </row>
    <row r="40" spans="1:14">
      <c r="A40" t="s">
        <v>365</v>
      </c>
      <c r="B40" s="871" t="str">
        <f>VLOOKUP(A40,EQUIPOS!A8:D154,3,FALSE)</f>
        <v xml:space="preserve">Vibrocompatador, potencia 153 HP, peso 10 Ton. </v>
      </c>
      <c r="C40" s="872"/>
      <c r="D40" s="872"/>
      <c r="E40" s="872"/>
      <c r="F40" s="872"/>
      <c r="G40" s="872"/>
      <c r="H40" s="873"/>
      <c r="I40" s="267"/>
      <c r="J40" s="268"/>
      <c r="K40" s="269">
        <f>VLOOKUP(A40,EQUIPOS!A8:D165,4,FALSE)</f>
        <v>169131.2637793711</v>
      </c>
      <c r="L40" s="270"/>
      <c r="M40" s="271">
        <v>12</v>
      </c>
      <c r="N40" s="272">
        <f>K40/M40</f>
        <v>14094.271981614258</v>
      </c>
    </row>
    <row r="41" spans="1:14">
      <c r="B41" s="871"/>
      <c r="C41" s="872"/>
      <c r="D41" s="872"/>
      <c r="E41" s="872"/>
      <c r="F41" s="872"/>
      <c r="G41" s="872"/>
      <c r="H41" s="873"/>
      <c r="I41" s="874"/>
      <c r="J41" s="875"/>
      <c r="K41" s="269"/>
      <c r="L41" s="876"/>
      <c r="M41" s="877"/>
      <c r="N41" s="272"/>
    </row>
    <row r="42" spans="1:14">
      <c r="B42" s="871"/>
      <c r="C42" s="872"/>
      <c r="D42" s="872"/>
      <c r="E42" s="878"/>
      <c r="F42" s="872"/>
      <c r="G42" s="872"/>
      <c r="H42" s="873"/>
      <c r="I42" s="36"/>
      <c r="J42" s="37"/>
      <c r="K42" s="274"/>
      <c r="L42" s="276"/>
      <c r="M42" s="277"/>
      <c r="N42" s="278"/>
    </row>
    <row r="43" spans="1:14">
      <c r="B43" s="879" t="s">
        <v>952</v>
      </c>
      <c r="C43" s="957"/>
      <c r="D43" s="957"/>
      <c r="E43" s="38"/>
      <c r="F43" s="39"/>
      <c r="G43" s="39"/>
      <c r="H43" s="40"/>
      <c r="I43" s="36"/>
      <c r="J43" s="37"/>
      <c r="K43" s="279"/>
      <c r="L43" s="276"/>
      <c r="M43" s="401">
        <v>0.1</v>
      </c>
      <c r="N43" s="344">
        <f>N77*M43</f>
        <v>449.45025376500837</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99008.527470001427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74.20287575844651</v>
      </c>
      <c r="N50" s="272">
        <f>K50*M50</f>
        <v>5565.2156818834883</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2296.0489841827875</v>
      </c>
      <c r="N51" s="272">
        <f>K51*M51</f>
        <v>2984.8636794376239</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904"/>
      <c r="C54" s="905"/>
      <c r="D54" s="905"/>
      <c r="E54" s="905"/>
      <c r="F54" s="905"/>
      <c r="G54" s="905"/>
      <c r="H54" s="905"/>
      <c r="I54" s="875"/>
      <c r="J54" s="42"/>
      <c r="K54" s="44"/>
      <c r="L54" s="906"/>
      <c r="M54" s="907"/>
      <c r="N54" s="45"/>
    </row>
    <row r="55" spans="1:14" ht="15.75" thickBot="1">
      <c r="B55" s="822" t="s">
        <v>953</v>
      </c>
      <c r="C55" s="823"/>
      <c r="D55" s="823"/>
      <c r="E55" s="823"/>
      <c r="F55" s="823"/>
      <c r="G55" s="823"/>
      <c r="H55" s="823"/>
      <c r="I55" s="823"/>
      <c r="J55" s="823"/>
      <c r="K55" s="823"/>
      <c r="L55" s="823"/>
      <c r="M55" s="824"/>
      <c r="N55" s="394">
        <f>SUM(N50:N54)</f>
        <v>8550.0793613211117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4494.5025376500835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N45+N55+N66+N77</f>
        <v>112053.10936897263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22410.621873794527</v>
      </c>
      <c r="M84" s="858"/>
      <c r="N84" s="51"/>
    </row>
    <row r="85" spans="1:14">
      <c r="B85" s="89" t="s">
        <v>973</v>
      </c>
      <c r="C85" s="90"/>
      <c r="D85" s="90"/>
      <c r="E85" s="90"/>
      <c r="F85" s="90"/>
      <c r="G85" s="90"/>
      <c r="H85" s="90"/>
      <c r="I85" s="87"/>
      <c r="J85" s="88"/>
      <c r="K85" s="304">
        <v>0.05</v>
      </c>
      <c r="L85" s="857">
        <f>N79*K85</f>
        <v>5602.6554684486318</v>
      </c>
      <c r="M85" s="858"/>
      <c r="N85" s="51"/>
    </row>
    <row r="86" spans="1:14" ht="15.75" thickBot="1">
      <c r="B86" s="91" t="s">
        <v>974</v>
      </c>
      <c r="C86" s="92"/>
      <c r="D86" s="92"/>
      <c r="E86" s="92"/>
      <c r="F86" s="92"/>
      <c r="G86" s="92"/>
      <c r="H86" s="92"/>
      <c r="I86" s="93"/>
      <c r="J86" s="94"/>
      <c r="K86" s="305">
        <v>0.05</v>
      </c>
      <c r="L86" s="859">
        <f>N79*K86</f>
        <v>5602.6554684486318</v>
      </c>
      <c r="M86" s="860"/>
      <c r="N86" s="51"/>
    </row>
    <row r="87" spans="1:14" ht="15.75" thickBot="1">
      <c r="B87" s="822" t="s">
        <v>953</v>
      </c>
      <c r="C87" s="823"/>
      <c r="D87" s="823"/>
      <c r="E87" s="823"/>
      <c r="F87" s="823"/>
      <c r="G87" s="823"/>
      <c r="H87" s="823"/>
      <c r="I87" s="823"/>
      <c r="J87" s="823"/>
      <c r="K87" s="823"/>
      <c r="L87" s="823"/>
      <c r="M87" s="824"/>
      <c r="N87" s="52">
        <f>L84+L85+L86</f>
        <v>33615.932810691789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145669.04217966442</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25" t="s">
        <v>2218</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2219</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88"/>
      <c r="K119" s="888"/>
      <c r="L119" s="888"/>
      <c r="M119" s="888"/>
      <c r="N119" s="889"/>
    </row>
    <row r="120" spans="2:14" ht="15.75" thickBot="1">
      <c r="B120" s="261" t="s">
        <v>2221</v>
      </c>
      <c r="C120" s="393"/>
      <c r="D120" s="393"/>
      <c r="E120" s="57"/>
      <c r="F120" s="57"/>
      <c r="G120" s="57"/>
      <c r="H120" s="57"/>
      <c r="I120" s="57"/>
      <c r="J120" s="890"/>
      <c r="K120" s="890"/>
      <c r="L120" s="890"/>
      <c r="M120" s="890"/>
      <c r="N120" s="891"/>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18</v>
      </c>
      <c r="N36" s="272">
        <f>K36/M36</f>
        <v>4954.3584088241987</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135305.28352797002</v>
      </c>
      <c r="L37" s="270"/>
      <c r="M37" s="271">
        <v>18</v>
      </c>
      <c r="N37" s="272">
        <f>K37/M37</f>
        <v>7516.9601959983347</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191363.54122084822</v>
      </c>
      <c r="L38" s="270"/>
      <c r="M38" s="271">
        <v>18</v>
      </c>
      <c r="N38" s="272">
        <f>K38/M38</f>
        <v>10631.307845602678</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597730.38670781208</v>
      </c>
      <c r="L39" s="876">
        <v>18</v>
      </c>
      <c r="M39" s="877"/>
      <c r="N39" s="272">
        <f>K39/L39</f>
        <v>33207.24370598956</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169131.2637793711</v>
      </c>
      <c r="L40" s="276"/>
      <c r="M40" s="277">
        <v>18</v>
      </c>
      <c r="N40" s="272">
        <f>K40/M40</f>
        <v>9396.181321076172</v>
      </c>
    </row>
    <row r="41" spans="1:14">
      <c r="B41" s="320"/>
      <c r="C41" s="321"/>
      <c r="D41" s="321"/>
      <c r="E41" s="321"/>
      <c r="F41" s="323"/>
      <c r="G41" s="323"/>
      <c r="H41" s="125"/>
      <c r="I41" s="36"/>
      <c r="J41" s="37"/>
      <c r="K41" s="274"/>
      <c r="L41" s="276"/>
      <c r="M41" s="277"/>
      <c r="N41" s="272"/>
    </row>
    <row r="42" spans="1:14">
      <c r="B42" s="879" t="s">
        <v>952</v>
      </c>
      <c r="C42" s="880"/>
      <c r="D42" s="880"/>
      <c r="E42" s="38"/>
      <c r="F42" s="39"/>
      <c r="G42" s="39"/>
      <c r="H42" s="40"/>
      <c r="I42" s="36"/>
      <c r="J42" s="37"/>
      <c r="K42" s="279"/>
      <c r="L42" s="276"/>
      <c r="M42" s="401">
        <v>0.01</v>
      </c>
      <c r="N42" s="344">
        <f>N76*M42</f>
        <v>29.963350251000556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65736.014827741936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628485.6371810548</v>
      </c>
      <c r="N49" s="272">
        <f>K49*M49</f>
        <v>96158.302488701389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96158.302488701389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977.85154962040906</v>
      </c>
      <c r="M59" s="910"/>
      <c r="N59" s="287">
        <f>K59*L59</f>
        <v>149.61128709192258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149.61128709192258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2996.3350251000556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165040.26362863529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33008.052725727059</v>
      </c>
      <c r="M83" s="858"/>
      <c r="N83" s="51"/>
    </row>
    <row r="84" spans="1:14">
      <c r="B84" s="89" t="s">
        <v>973</v>
      </c>
      <c r="C84" s="90"/>
      <c r="D84" s="90"/>
      <c r="E84" s="90"/>
      <c r="F84" s="90"/>
      <c r="G84" s="90"/>
      <c r="H84" s="90"/>
      <c r="I84" s="87"/>
      <c r="J84" s="88"/>
      <c r="K84" s="304">
        <v>0.05</v>
      </c>
      <c r="L84" s="857">
        <f>N78*K84</f>
        <v>8252.0131814317647</v>
      </c>
      <c r="M84" s="858"/>
      <c r="N84" s="51"/>
    </row>
    <row r="85" spans="1:14" ht="15.75" thickBot="1">
      <c r="B85" s="91" t="s">
        <v>974</v>
      </c>
      <c r="C85" s="92"/>
      <c r="D85" s="92"/>
      <c r="E85" s="92"/>
      <c r="F85" s="92"/>
      <c r="G85" s="92"/>
      <c r="H85" s="92"/>
      <c r="I85" s="93"/>
      <c r="J85" s="94"/>
      <c r="K85" s="305">
        <v>0.05</v>
      </c>
      <c r="L85" s="859">
        <f>N78*K85</f>
        <v>8252.0131814317647</v>
      </c>
      <c r="M85" s="860"/>
      <c r="N85" s="51"/>
    </row>
    <row r="86" spans="1:14" ht="15.75" thickBot="1">
      <c r="B86" s="822" t="s">
        <v>953</v>
      </c>
      <c r="C86" s="823"/>
      <c r="D86" s="823"/>
      <c r="E86" s="823"/>
      <c r="F86" s="823"/>
      <c r="G86" s="823"/>
      <c r="H86" s="823"/>
      <c r="I86" s="823"/>
      <c r="J86" s="823"/>
      <c r="K86" s="823"/>
      <c r="L86" s="823"/>
      <c r="M86" s="824"/>
      <c r="N86" s="52">
        <f>L83+L84+L85</f>
        <v>49512.079088590588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214552.3427172259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18</v>
      </c>
      <c r="N36" s="272">
        <f>K36/M36</f>
        <v>4954.3584088241987</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135305.28352797002</v>
      </c>
      <c r="L37" s="270"/>
      <c r="M37" s="271">
        <v>18</v>
      </c>
      <c r="N37" s="272">
        <f>K37/M37</f>
        <v>7516.9601959983347</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191363.54122084822</v>
      </c>
      <c r="L38" s="270"/>
      <c r="M38" s="271">
        <v>18</v>
      </c>
      <c r="N38" s="272">
        <f>K38/M38</f>
        <v>10631.307845602678</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597730.38670781208</v>
      </c>
      <c r="L39" s="876">
        <v>18</v>
      </c>
      <c r="M39" s="877"/>
      <c r="N39" s="272">
        <f>K39/L39</f>
        <v>33207.24370598956</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169131.2637793711</v>
      </c>
      <c r="L40" s="276"/>
      <c r="M40" s="277">
        <v>18</v>
      </c>
      <c r="N40" s="272">
        <f>K40/M40</f>
        <v>9396.181321076172</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29.963350251000556</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65736.014827741936</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551782.12450954854</v>
      </c>
      <c r="N49" s="272">
        <f>K49*M49</f>
        <v>84422.665049960924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84422.665049960924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977.85154962040906</v>
      </c>
      <c r="M59" s="910"/>
      <c r="N59" s="287">
        <f>K59*L59</f>
        <v>149.61128709192258</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149.61128709192258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2996.3350251000556</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153304.62618989483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30660.925237978969</v>
      </c>
      <c r="M83" s="858"/>
      <c r="N83" s="51"/>
    </row>
    <row r="84" spans="1:14">
      <c r="B84" s="89" t="s">
        <v>973</v>
      </c>
      <c r="C84" s="90"/>
      <c r="D84" s="90"/>
      <c r="E84" s="90"/>
      <c r="F84" s="90"/>
      <c r="G84" s="90"/>
      <c r="H84" s="90"/>
      <c r="I84" s="87"/>
      <c r="J84" s="88"/>
      <c r="K84" s="304">
        <v>0.05</v>
      </c>
      <c r="L84" s="857">
        <f>N78*K84</f>
        <v>7665.2313094947422</v>
      </c>
      <c r="M84" s="858"/>
      <c r="N84" s="51"/>
    </row>
    <row r="85" spans="1:14" ht="15.75" thickBot="1">
      <c r="B85" s="91" t="s">
        <v>974</v>
      </c>
      <c r="C85" s="92"/>
      <c r="D85" s="92"/>
      <c r="E85" s="92"/>
      <c r="F85" s="92"/>
      <c r="G85" s="92"/>
      <c r="H85" s="92"/>
      <c r="I85" s="93"/>
      <c r="J85" s="94"/>
      <c r="K85" s="305">
        <v>0.05</v>
      </c>
      <c r="L85" s="859">
        <f>N78*K85</f>
        <v>7665.2313094947422</v>
      </c>
      <c r="M85" s="860"/>
      <c r="N85" s="51"/>
    </row>
    <row r="86" spans="1:14" ht="15.75" thickBot="1">
      <c r="B86" s="822" t="s">
        <v>953</v>
      </c>
      <c r="C86" s="823"/>
      <c r="D86" s="823"/>
      <c r="E86" s="823"/>
      <c r="F86" s="823"/>
      <c r="G86" s="823"/>
      <c r="H86" s="823"/>
      <c r="I86" s="823"/>
      <c r="J86" s="823"/>
      <c r="K86" s="823"/>
      <c r="L86" s="823"/>
      <c r="M86" s="824"/>
      <c r="N86" s="52">
        <f>L83+L84+L85</f>
        <v>45991.38785696846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199296.0140468633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15</v>
      </c>
      <c r="N36" s="272">
        <f>K36/M36</f>
        <v>5945.2300905890388</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135305.28352797002</v>
      </c>
      <c r="L37" s="270"/>
      <c r="M37" s="271">
        <v>15</v>
      </c>
      <c r="N37" s="272">
        <f>K37/M37</f>
        <v>9020.3522351980009</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191363.54122084822</v>
      </c>
      <c r="L38" s="270"/>
      <c r="M38" s="271">
        <v>15</v>
      </c>
      <c r="N38" s="272">
        <f>K38/M38</f>
        <v>12757.569414723215</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597730.38670781208</v>
      </c>
      <c r="L39" s="876">
        <v>15</v>
      </c>
      <c r="M39" s="877"/>
      <c r="N39" s="272">
        <f>K39/L39</f>
        <v>39848.692447187474</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169131.2637793711</v>
      </c>
      <c r="L40" s="276"/>
      <c r="M40" s="277">
        <v>15</v>
      </c>
      <c r="N40" s="272">
        <f>K40/M40</f>
        <v>11275.417585291407</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35.956020301200674</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78883.217793290343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628485.6371810548</v>
      </c>
      <c r="N49" s="272">
        <f>K49*M49</f>
        <v>96158.302488701389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96158.302488701389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909">
        <f>VLOOKUP(A59,TRANSPORTE!A5:D117,4,FALSE)</f>
        <v>977.85154962040906</v>
      </c>
      <c r="M59" s="910"/>
      <c r="N59" s="287">
        <f>K59*L59</f>
        <v>149.61128709192258</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149.61128709192258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3595.602030120067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178786.73359920373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35757.346719840745</v>
      </c>
      <c r="M83" s="858"/>
      <c r="N83" s="51"/>
    </row>
    <row r="84" spans="1:14">
      <c r="B84" s="89" t="s">
        <v>973</v>
      </c>
      <c r="C84" s="90"/>
      <c r="D84" s="90"/>
      <c r="E84" s="90"/>
      <c r="F84" s="90"/>
      <c r="G84" s="90"/>
      <c r="H84" s="90"/>
      <c r="I84" s="87"/>
      <c r="J84" s="88"/>
      <c r="K84" s="304">
        <v>0.05</v>
      </c>
      <c r="L84" s="857">
        <f>N78*K84</f>
        <v>8939.3366799601863</v>
      </c>
      <c r="M84" s="858"/>
      <c r="N84" s="51"/>
    </row>
    <row r="85" spans="1:14" ht="15.75" thickBot="1">
      <c r="B85" s="91" t="s">
        <v>974</v>
      </c>
      <c r="C85" s="92"/>
      <c r="D85" s="92"/>
      <c r="E85" s="92"/>
      <c r="F85" s="92"/>
      <c r="G85" s="92"/>
      <c r="H85" s="92"/>
      <c r="I85" s="93"/>
      <c r="J85" s="94"/>
      <c r="K85" s="305">
        <v>0.05</v>
      </c>
      <c r="L85" s="859">
        <f>N78*K85</f>
        <v>8939.3366799601863</v>
      </c>
      <c r="M85" s="860"/>
      <c r="N85" s="51"/>
    </row>
    <row r="86" spans="1:14" ht="15.75" thickBot="1">
      <c r="B86" s="822" t="s">
        <v>953</v>
      </c>
      <c r="C86" s="823"/>
      <c r="D86" s="823"/>
      <c r="E86" s="823"/>
      <c r="F86" s="823"/>
      <c r="G86" s="823"/>
      <c r="H86" s="823"/>
      <c r="I86" s="823"/>
      <c r="J86" s="823"/>
      <c r="K86" s="823"/>
      <c r="L86" s="823"/>
      <c r="M86" s="824"/>
      <c r="N86" s="52">
        <f>L83+L84+L85</f>
        <v>53636.020079761118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232422.75367896486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271">
        <v>15</v>
      </c>
      <c r="N36" s="272">
        <f>K36/M36</f>
        <v>5945.2300905890388</v>
      </c>
    </row>
    <row r="37" spans="1:14">
      <c r="A37" s="113" t="s">
        <v>154</v>
      </c>
      <c r="B37" s="871" t="str">
        <f>VLOOKUP(A37,EQUIPOS!A7:D154,3,FALSE)</f>
        <v>Carrotanque Irrigador de asfalto, 1000 GALONES DE CAPACIDAD</v>
      </c>
      <c r="C37" s="872"/>
      <c r="D37" s="872"/>
      <c r="E37" s="872"/>
      <c r="F37" s="872"/>
      <c r="G37" s="872"/>
      <c r="H37" s="873"/>
      <c r="I37" s="267"/>
      <c r="J37" s="268"/>
      <c r="K37" s="269">
        <f>VLOOKUP(A37,EQUIPOS!A7:D164,4,FALSE)</f>
        <v>135305.28352797002</v>
      </c>
      <c r="L37" s="270"/>
      <c r="M37" s="271">
        <v>15</v>
      </c>
      <c r="N37" s="272">
        <f>K37/M37</f>
        <v>9020.3522351980009</v>
      </c>
    </row>
    <row r="38" spans="1:14">
      <c r="A38" t="s">
        <v>269</v>
      </c>
      <c r="B38" s="871" t="str">
        <f>VLOOKUP(A38,EQUIPOS!A8:D154,3,FALSE)</f>
        <v>Motoniveladora  potencia 215 HP, ancho de cuchilla 4,27 m, peso 18 ton.</v>
      </c>
      <c r="C38" s="872"/>
      <c r="D38" s="872"/>
      <c r="E38" s="872"/>
      <c r="F38" s="872"/>
      <c r="G38" s="872"/>
      <c r="H38" s="873"/>
      <c r="I38" s="267"/>
      <c r="J38" s="268"/>
      <c r="K38" s="269">
        <f>VLOOKUP(A38,EQUIPOS!A8:D165,4,FALSE)</f>
        <v>191363.54122084822</v>
      </c>
      <c r="L38" s="270"/>
      <c r="M38" s="271">
        <v>15</v>
      </c>
      <c r="N38" s="272">
        <f>K38/M38</f>
        <v>12757.569414723215</v>
      </c>
    </row>
    <row r="39" spans="1:14">
      <c r="A39" t="s">
        <v>299</v>
      </c>
      <c r="B39" s="871" t="str">
        <f>VLOOKUP(A39,EQUIPOS!A9:D154,3,FALSE)</f>
        <v xml:space="preserve">Recicladora, potencia 430HP </v>
      </c>
      <c r="C39" s="872"/>
      <c r="D39" s="872"/>
      <c r="E39" s="872"/>
      <c r="F39" s="872"/>
      <c r="G39" s="872"/>
      <c r="H39" s="873"/>
      <c r="I39" s="874"/>
      <c r="J39" s="875"/>
      <c r="K39" s="269">
        <f>VLOOKUP(A39,EQUIPOS!A9:D166,4,FALSE)</f>
        <v>597730.38670781208</v>
      </c>
      <c r="L39" s="876">
        <v>15</v>
      </c>
      <c r="M39" s="877"/>
      <c r="N39" s="272">
        <f>K39/L39</f>
        <v>39848.692447187474</v>
      </c>
    </row>
    <row r="40" spans="1:14">
      <c r="A40" t="s">
        <v>365</v>
      </c>
      <c r="B40" s="871" t="str">
        <f>VLOOKUP(A40,EQUIPOS!A10:D154,3,FALSE)</f>
        <v xml:space="preserve">Vibrocompatador, potencia 153 HP, peso 10 Ton. </v>
      </c>
      <c r="C40" s="872"/>
      <c r="D40" s="872"/>
      <c r="E40" s="872"/>
      <c r="F40" s="872"/>
      <c r="G40" s="872"/>
      <c r="H40" s="873"/>
      <c r="I40" s="36"/>
      <c r="J40" s="37"/>
      <c r="K40" s="269">
        <f>VLOOKUP(A40,EQUIPOS!A10:D167,4,FALSE)</f>
        <v>169131.2637793711</v>
      </c>
      <c r="L40" s="276"/>
      <c r="M40" s="277">
        <v>15</v>
      </c>
      <c r="N40" s="272">
        <f>K40/M40</f>
        <v>11275.417585291407</v>
      </c>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35.956020301200674</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78883.217793290343</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551782.12450954854</v>
      </c>
      <c r="N49" s="272">
        <f>K49*M49</f>
        <v>84422.665049960924</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84422.665049960924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909">
        <f>VLOOKUP(A59,TRANSPORTE!A5:D117,4,FALSE)</f>
        <v>977.85154962040906</v>
      </c>
      <c r="M59" s="910"/>
      <c r="N59" s="287">
        <f>K59*L59</f>
        <v>149.61128709192258</v>
      </c>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149.61128709192258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3595.602030120067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167051.09616046326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33410.219232092655</v>
      </c>
      <c r="M83" s="858"/>
      <c r="N83" s="51"/>
    </row>
    <row r="84" spans="1:14">
      <c r="B84" s="89" t="s">
        <v>973</v>
      </c>
      <c r="C84" s="90"/>
      <c r="D84" s="90"/>
      <c r="E84" s="90"/>
      <c r="F84" s="90"/>
      <c r="G84" s="90"/>
      <c r="H84" s="90"/>
      <c r="I84" s="87"/>
      <c r="J84" s="88"/>
      <c r="K84" s="304">
        <v>0.05</v>
      </c>
      <c r="L84" s="857">
        <f>N78*K84</f>
        <v>8352.5548080231638</v>
      </c>
      <c r="M84" s="858"/>
      <c r="N84" s="51"/>
    </row>
    <row r="85" spans="1:14" ht="15.75" thickBot="1">
      <c r="B85" s="91" t="s">
        <v>974</v>
      </c>
      <c r="C85" s="92"/>
      <c r="D85" s="92"/>
      <c r="E85" s="92"/>
      <c r="F85" s="92"/>
      <c r="G85" s="92"/>
      <c r="H85" s="92"/>
      <c r="I85" s="93"/>
      <c r="J85" s="94"/>
      <c r="K85" s="305">
        <v>0.05</v>
      </c>
      <c r="L85" s="859">
        <f>N78*K85</f>
        <v>8352.5548080231638</v>
      </c>
      <c r="M85" s="860"/>
      <c r="N85" s="51"/>
    </row>
    <row r="86" spans="1:14" ht="15.75" thickBot="1">
      <c r="B86" s="822" t="s">
        <v>953</v>
      </c>
      <c r="C86" s="823"/>
      <c r="D86" s="823"/>
      <c r="E86" s="823"/>
      <c r="F86" s="823"/>
      <c r="G86" s="823"/>
      <c r="H86" s="823"/>
      <c r="I86" s="823"/>
      <c r="J86" s="823"/>
      <c r="K86" s="823"/>
      <c r="L86" s="823"/>
      <c r="M86" s="824"/>
      <c r="N86" s="52">
        <f>L83+L84+L85</f>
        <v>50115.32884813899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217166.42500860227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t="s">
        <v>952</v>
      </c>
      <c r="C42" s="880"/>
      <c r="D42" s="880"/>
      <c r="E42" s="38"/>
      <c r="F42" s="39"/>
      <c r="G42" s="39"/>
      <c r="H42" s="40"/>
      <c r="I42" s="36"/>
      <c r="J42" s="37"/>
      <c r="K42" s="279"/>
      <c r="L42" s="276"/>
      <c r="M42" s="401">
        <v>0.01</v>
      </c>
      <c r="N42" s="344">
        <f>N76*M42</f>
        <v>4.3147224361440797</v>
      </c>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7532.6519305645843</v>
      </c>
      <c r="N49" s="272">
        <f>K49*M49</f>
        <v>7946.9477867456362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7946.9477867456362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431.472243614408</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N44+N54+N65+N76</f>
        <v>8382.7347527961883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1676.5469505592378</v>
      </c>
      <c r="M83" s="858"/>
      <c r="N83" s="51"/>
    </row>
    <row r="84" spans="1:14">
      <c r="B84" s="89" t="s">
        <v>973</v>
      </c>
      <c r="C84" s="90"/>
      <c r="D84" s="90"/>
      <c r="E84" s="90"/>
      <c r="F84" s="90"/>
      <c r="G84" s="90"/>
      <c r="H84" s="90"/>
      <c r="I84" s="87"/>
      <c r="J84" s="88"/>
      <c r="K84" s="304">
        <v>0.05</v>
      </c>
      <c r="L84" s="857">
        <f>N78*K84</f>
        <v>419.13673763980944</v>
      </c>
      <c r="M84" s="858"/>
      <c r="N84" s="51"/>
    </row>
    <row r="85" spans="1:14" ht="15.75" thickBot="1">
      <c r="B85" s="91" t="s">
        <v>974</v>
      </c>
      <c r="C85" s="92"/>
      <c r="D85" s="92"/>
      <c r="E85" s="92"/>
      <c r="F85" s="92"/>
      <c r="G85" s="92"/>
      <c r="H85" s="92"/>
      <c r="I85" s="93"/>
      <c r="J85" s="94"/>
      <c r="K85" s="305">
        <v>0.05</v>
      </c>
      <c r="L85" s="859">
        <f>N78*K85</f>
        <v>419.13673763980944</v>
      </c>
      <c r="M85" s="860"/>
      <c r="N85" s="51"/>
    </row>
    <row r="86" spans="1:14" ht="15.75" thickBot="1">
      <c r="B86" s="822" t="s">
        <v>953</v>
      </c>
      <c r="C86" s="823"/>
      <c r="D86" s="823"/>
      <c r="E86" s="823"/>
      <c r="F86" s="823"/>
      <c r="G86" s="823"/>
      <c r="H86" s="823"/>
      <c r="I86" s="823"/>
      <c r="J86" s="823"/>
      <c r="K86" s="823"/>
      <c r="L86" s="823"/>
      <c r="M86" s="824"/>
      <c r="N86" s="52">
        <f>L83+L84+L85</f>
        <v>2514.8204258388564</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10897.555178635044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88"/>
      <c r="K118" s="888"/>
      <c r="L118" s="888"/>
      <c r="M118" s="888"/>
      <c r="N118" s="889"/>
    </row>
    <row r="119" spans="2:14" ht="15.75" thickBot="1">
      <c r="B119" s="261" t="s">
        <v>2221</v>
      </c>
      <c r="C119" s="393"/>
      <c r="D119" s="393"/>
      <c r="E119" s="57"/>
      <c r="F119" s="57"/>
      <c r="G119" s="57"/>
      <c r="H119" s="57"/>
      <c r="I119" s="57"/>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164</v>
      </c>
      <c r="B36" s="871" t="str">
        <f>VLOOKUP(A36,EQUIPOS!A6:D154,3,FALSE)</f>
        <v>Compactador manual de rodillo</v>
      </c>
      <c r="C36" s="872"/>
      <c r="D36" s="872"/>
      <c r="E36" s="872"/>
      <c r="F36" s="872"/>
      <c r="G36" s="872"/>
      <c r="H36" s="873"/>
      <c r="I36" s="267"/>
      <c r="J36" s="268"/>
      <c r="K36" s="269">
        <f>VLOOKUP(A36,EQUIPOS!A6:D163,4,FALSE)</f>
        <v>31073.685072643719</v>
      </c>
      <c r="L36" s="270"/>
      <c r="M36" s="271">
        <v>2</v>
      </c>
      <c r="N36" s="272">
        <f>K36/M36</f>
        <v>15536.842536321859</v>
      </c>
    </row>
    <row r="37" spans="1:14">
      <c r="A37" s="113" t="s">
        <v>180</v>
      </c>
      <c r="B37" s="871" t="str">
        <f>VLOOKUP(A37,EQUIPOS!A7:D154,3,FALSE)</f>
        <v>Compresor 120 HP, con martillo.</v>
      </c>
      <c r="C37" s="872"/>
      <c r="D37" s="872"/>
      <c r="E37" s="872"/>
      <c r="F37" s="872"/>
      <c r="G37" s="872"/>
      <c r="H37" s="873"/>
      <c r="I37" s="267"/>
      <c r="J37" s="268"/>
      <c r="K37" s="269">
        <f>VLOOKUP(A37,EQUIPOS!A7:D164,4,FALSE)</f>
        <v>114318.35152876232</v>
      </c>
      <c r="L37" s="270"/>
      <c r="M37" s="271">
        <v>4</v>
      </c>
      <c r="N37" s="272">
        <f>K37/M37</f>
        <v>28579.587882190579</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30159.432565244617</v>
      </c>
      <c r="L38" s="270"/>
      <c r="M38" s="271">
        <v>10</v>
      </c>
      <c r="N38" s="272">
        <f>K38/M38</f>
        <v>3015.9432565244615</v>
      </c>
    </row>
    <row r="39" spans="1:14">
      <c r="A39" t="s">
        <v>303</v>
      </c>
      <c r="B39" s="871" t="str">
        <f>VLOOKUP(A39,EQUIPOS!A9:D154,3,FALSE)</f>
        <v>Retrocargador, pala de 1,1 m3 de capacidad, profundidad de excavación de 4.400 mm y una altura de 5.680 mm</v>
      </c>
      <c r="C39" s="872"/>
      <c r="D39" s="872"/>
      <c r="E39" s="872"/>
      <c r="F39" s="872"/>
      <c r="G39" s="872"/>
      <c r="H39" s="873"/>
      <c r="I39" s="267"/>
      <c r="J39" s="268"/>
      <c r="K39" s="269">
        <f>VLOOKUP(A39,EQUIPOS!A9:D166,4,FALSE)</f>
        <v>184505.96615417211</v>
      </c>
      <c r="L39" s="270"/>
      <c r="M39" s="271">
        <v>10</v>
      </c>
      <c r="N39" s="272">
        <f>K39/M39</f>
        <v>18450.596615417213</v>
      </c>
    </row>
    <row r="40" spans="1:14">
      <c r="A40" t="s">
        <v>129</v>
      </c>
      <c r="B40" s="871" t="str">
        <f>VLOOKUP(A40,EQUIPOS!A10:D154,3,FALSE)</f>
        <v xml:space="preserve">Buldozer, Potencia al volante de 140 HP, motor de 2200 RPM, longitud de hoja 4,80m. </v>
      </c>
      <c r="C40" s="872"/>
      <c r="D40" s="872"/>
      <c r="E40" s="872"/>
      <c r="F40" s="872"/>
      <c r="G40" s="872"/>
      <c r="H40" s="873"/>
      <c r="I40" s="267"/>
      <c r="J40" s="268"/>
      <c r="K40" s="269">
        <f>VLOOKUP(A40,EQUIPOS!A10:D167,4,FALSE)</f>
        <v>276759.63049244101</v>
      </c>
      <c r="L40" s="270"/>
      <c r="M40" s="271">
        <v>100</v>
      </c>
      <c r="N40" s="272">
        <f>K40/M40</f>
        <v>2767.5963049244101</v>
      </c>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N80*M46</f>
        <v>1348.350761295025</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69698.917356673541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6843.6252270932955</v>
      </c>
      <c r="N53" s="272">
        <f>K53*M53</f>
        <v>6843.6252270932955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6843.6252270932955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909">
        <f>VLOOKUP(A63,TRANSPORTE!A5:D117,4,FALSE)</f>
        <v>1524.1599608973943</v>
      </c>
      <c r="M63" s="910"/>
      <c r="N63" s="287">
        <f>K63*L63</f>
        <v>1981.4079491666125</v>
      </c>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f>N63+N64+N65+N66+N67</f>
        <v>1981.4079491666125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127"/>
    </row>
    <row r="80" spans="1:15" ht="15.75" thickBot="1">
      <c r="B80" s="911" t="s">
        <v>953</v>
      </c>
      <c r="C80" s="865"/>
      <c r="D80" s="865"/>
      <c r="E80" s="865"/>
      <c r="F80" s="865"/>
      <c r="G80" s="865"/>
      <c r="H80" s="865"/>
      <c r="I80" s="865"/>
      <c r="J80" s="865"/>
      <c r="K80" s="865"/>
      <c r="L80" s="865"/>
      <c r="M80" s="866"/>
      <c r="N80" s="460">
        <f>SUM(N74:N79)</f>
        <v>13483.507612950249</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92007.458145883691</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18401.49162917674</v>
      </c>
      <c r="M87" s="858"/>
      <c r="N87" s="51"/>
    </row>
    <row r="88" spans="1:14">
      <c r="B88" s="89" t="s">
        <v>973</v>
      </c>
      <c r="C88" s="90"/>
      <c r="D88" s="90"/>
      <c r="E88" s="90"/>
      <c r="F88" s="90"/>
      <c r="G88" s="90"/>
      <c r="H88" s="90"/>
      <c r="I88" s="87"/>
      <c r="J88" s="88"/>
      <c r="K88" s="304">
        <v>0.05</v>
      </c>
      <c r="L88" s="857">
        <f>N82*K88</f>
        <v>4600.3729072941851</v>
      </c>
      <c r="M88" s="858"/>
      <c r="N88" s="51"/>
    </row>
    <row r="89" spans="1:14" ht="15.75" thickBot="1">
      <c r="B89" s="91" t="s">
        <v>974</v>
      </c>
      <c r="C89" s="92"/>
      <c r="D89" s="92"/>
      <c r="E89" s="92"/>
      <c r="F89" s="92"/>
      <c r="G89" s="92"/>
      <c r="H89" s="92"/>
      <c r="I89" s="93"/>
      <c r="J89" s="94"/>
      <c r="K89" s="305">
        <v>0.05</v>
      </c>
      <c r="L89" s="859">
        <f>N82*K89</f>
        <v>4600.3729072941851</v>
      </c>
      <c r="M89" s="860"/>
      <c r="N89" s="51"/>
    </row>
    <row r="90" spans="1:14" ht="15.75" thickBot="1">
      <c r="B90" s="822" t="s">
        <v>953</v>
      </c>
      <c r="C90" s="823"/>
      <c r="D90" s="823"/>
      <c r="E90" s="823"/>
      <c r="F90" s="823"/>
      <c r="G90" s="823"/>
      <c r="H90" s="823"/>
      <c r="I90" s="823"/>
      <c r="J90" s="823"/>
      <c r="K90" s="823"/>
      <c r="L90" s="823"/>
      <c r="M90" s="824"/>
      <c r="N90" s="52">
        <f>L87+L88+L89</f>
        <v>27602.237443765112</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119609.69558964881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9518.5812469301509</v>
      </c>
      <c r="L36" s="270"/>
      <c r="M36" s="271">
        <v>2</v>
      </c>
      <c r="N36" s="272">
        <f>K36/M36</f>
        <v>4759.2906234650754</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267"/>
      <c r="J37" s="268"/>
      <c r="K37" s="269">
        <f>VLOOKUP(A37,EQUIPOS!A7:D164,4,FALSE)</f>
        <v>184505.96615417211</v>
      </c>
      <c r="L37" s="270"/>
      <c r="M37" s="271">
        <v>10</v>
      </c>
      <c r="N37" s="272">
        <f>K37/M37</f>
        <v>18450.596615417213</v>
      </c>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269.67015225900496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23479.557391141294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5393.4030451800991</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28872.960436321395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5774.5920872642791</v>
      </c>
      <c r="M87" s="858"/>
      <c r="N87" s="51"/>
    </row>
    <row r="88" spans="1:14">
      <c r="B88" s="89" t="s">
        <v>973</v>
      </c>
      <c r="C88" s="90"/>
      <c r="D88" s="90"/>
      <c r="E88" s="90"/>
      <c r="F88" s="90"/>
      <c r="G88" s="90"/>
      <c r="H88" s="90"/>
      <c r="I88" s="87"/>
      <c r="J88" s="88"/>
      <c r="K88" s="304">
        <v>0.05</v>
      </c>
      <c r="L88" s="857">
        <f>N82*K88</f>
        <v>1443.6480218160698</v>
      </c>
      <c r="M88" s="858"/>
      <c r="N88" s="51"/>
    </row>
    <row r="89" spans="1:14" ht="15.75" thickBot="1">
      <c r="B89" s="91" t="s">
        <v>974</v>
      </c>
      <c r="C89" s="92"/>
      <c r="D89" s="92"/>
      <c r="E89" s="92"/>
      <c r="F89" s="92"/>
      <c r="G89" s="92"/>
      <c r="H89" s="92"/>
      <c r="I89" s="93"/>
      <c r="J89" s="94"/>
      <c r="K89" s="305">
        <v>0.05</v>
      </c>
      <c r="L89" s="859">
        <f>N82*K89</f>
        <v>1443.6480218160698</v>
      </c>
      <c r="M89" s="860"/>
      <c r="N89" s="51"/>
    </row>
    <row r="90" spans="1:14" ht="15.75" thickBot="1">
      <c r="B90" s="822" t="s">
        <v>953</v>
      </c>
      <c r="C90" s="823"/>
      <c r="D90" s="823"/>
      <c r="E90" s="823"/>
      <c r="F90" s="823"/>
      <c r="G90" s="823"/>
      <c r="H90" s="823"/>
      <c r="I90" s="823"/>
      <c r="J90" s="823"/>
      <c r="K90" s="823"/>
      <c r="L90" s="823"/>
      <c r="M90" s="824"/>
      <c r="N90" s="52">
        <f>L87+L88+L89</f>
        <v>8661.8881308964192</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37534.848567217814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3462.1693312982411</v>
      </c>
      <c r="L36" s="270"/>
      <c r="M36" s="271">
        <v>60</v>
      </c>
      <c r="N36" s="272">
        <f>K36/M36</f>
        <v>57.702822188304019</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60</v>
      </c>
      <c r="N37" s="272">
        <f>K37/M37</f>
        <v>1649.356032411928</v>
      </c>
    </row>
    <row r="38" spans="1:14">
      <c r="A38" t="s">
        <v>138</v>
      </c>
      <c r="B38" s="871" t="str">
        <f>VLOOKUP(A38,EQUIPOS!A8:D154,3,FALSE)</f>
        <v>Camioneta D-300</v>
      </c>
      <c r="C38" s="872"/>
      <c r="D38" s="872"/>
      <c r="E38" s="872"/>
      <c r="F38" s="872"/>
      <c r="G38" s="872"/>
      <c r="H38" s="873"/>
      <c r="I38" s="267"/>
      <c r="J38" s="268"/>
      <c r="K38" s="269">
        <f>VLOOKUP(A38,EQUIPOS!A8:D165,4,FALSE)</f>
        <v>62467.562901231984</v>
      </c>
      <c r="L38" s="270"/>
      <c r="M38" s="271">
        <v>60</v>
      </c>
      <c r="N38" s="272">
        <f>K38/M38</f>
        <v>1041.1260483538665</v>
      </c>
    </row>
    <row r="39" spans="1:14">
      <c r="B39" s="871"/>
      <c r="C39" s="872"/>
      <c r="D39" s="872"/>
      <c r="E39" s="872"/>
      <c r="F39" s="872"/>
      <c r="G39" s="872"/>
      <c r="H39" s="873"/>
      <c r="I39" s="267"/>
      <c r="J39" s="268"/>
      <c r="K39" s="269"/>
      <c r="L39" s="270"/>
      <c r="M39" s="271"/>
      <c r="N39" s="272"/>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N80*M46</f>
        <v>22.390442043167496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2770.5753449972663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2727.4857046640409</v>
      </c>
      <c r="N53" s="272">
        <f>K53*M53</f>
        <v>327.29828455968487</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904"/>
      <c r="C57" s="905"/>
      <c r="D57" s="905"/>
      <c r="E57" s="905"/>
      <c r="F57" s="905"/>
      <c r="G57" s="905"/>
      <c r="H57" s="905"/>
      <c r="I57" s="875"/>
      <c r="J57" s="42"/>
      <c r="K57" s="44"/>
      <c r="L57" s="906"/>
      <c r="M57" s="907"/>
      <c r="N57" s="45"/>
    </row>
    <row r="58" spans="1:14" ht="15.75" thickBot="1">
      <c r="B58" s="822" t="s">
        <v>953</v>
      </c>
      <c r="C58" s="823"/>
      <c r="D58" s="823"/>
      <c r="E58" s="823"/>
      <c r="F58" s="823"/>
      <c r="G58" s="823"/>
      <c r="H58" s="823"/>
      <c r="I58" s="823"/>
      <c r="J58" s="823"/>
      <c r="K58" s="823"/>
      <c r="L58" s="823"/>
      <c r="M58" s="824"/>
      <c r="N58" s="394">
        <f>SUM(N53:N57)</f>
        <v>327.29828455968487</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B63" s="46"/>
      <c r="C63" s="317"/>
      <c r="D63" s="317"/>
      <c r="E63" s="317"/>
      <c r="F63" s="317"/>
      <c r="G63" s="31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900"/>
      <c r="M68" s="901"/>
      <c r="N68" s="127"/>
    </row>
    <row r="69" spans="1:15" ht="15.75" thickBot="1">
      <c r="B69" s="911" t="s">
        <v>953</v>
      </c>
      <c r="C69" s="865"/>
      <c r="D69" s="865"/>
      <c r="E69" s="865"/>
      <c r="F69" s="865"/>
      <c r="G69" s="865"/>
      <c r="H69" s="865"/>
      <c r="I69" s="865"/>
      <c r="J69" s="865"/>
      <c r="K69" s="865"/>
      <c r="L69" s="865"/>
      <c r="M69" s="866"/>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61" t="s">
        <v>963</v>
      </c>
      <c r="C73" s="862"/>
      <c r="D73" s="862"/>
      <c r="E73" s="862"/>
      <c r="F73" s="862"/>
      <c r="G73" s="862"/>
      <c r="H73" s="862"/>
      <c r="I73" s="73" t="s">
        <v>964</v>
      </c>
      <c r="J73" s="75" t="s">
        <v>1410</v>
      </c>
      <c r="K73" s="74" t="s">
        <v>966</v>
      </c>
      <c r="L73" s="863" t="s">
        <v>950</v>
      </c>
      <c r="M73" s="864"/>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98"/>
      <c r="C79" s="899"/>
      <c r="D79" s="899"/>
      <c r="E79" s="899"/>
      <c r="F79" s="899"/>
      <c r="G79" s="899"/>
      <c r="H79" s="899"/>
      <c r="I79" s="126"/>
      <c r="J79" s="126"/>
      <c r="K79" s="126"/>
      <c r="L79" s="912"/>
      <c r="M79" s="912"/>
      <c r="N79" s="45"/>
    </row>
    <row r="80" spans="1:15" ht="15.75" thickBot="1">
      <c r="B80" s="911" t="s">
        <v>953</v>
      </c>
      <c r="C80" s="865"/>
      <c r="D80" s="865"/>
      <c r="E80" s="865"/>
      <c r="F80" s="865"/>
      <c r="G80" s="865"/>
      <c r="H80" s="865"/>
      <c r="I80" s="865"/>
      <c r="J80" s="865"/>
      <c r="K80" s="865"/>
      <c r="L80" s="865"/>
      <c r="M80" s="866"/>
      <c r="N80" s="301">
        <f>SUM(N74:N79)</f>
        <v>447.80884086334993</v>
      </c>
    </row>
    <row r="81" spans="1:14" ht="15.75" thickBot="1">
      <c r="B81" s="33"/>
      <c r="C81" s="34"/>
      <c r="D81" s="34"/>
      <c r="E81" s="34"/>
      <c r="F81" s="34"/>
      <c r="G81" s="34"/>
      <c r="H81" s="34"/>
      <c r="I81" s="34"/>
      <c r="J81" s="34"/>
      <c r="K81" s="34"/>
      <c r="L81" s="34"/>
      <c r="M81" s="34"/>
      <c r="N81" s="35"/>
    </row>
    <row r="82" spans="1:14" ht="15.75" thickBot="1">
      <c r="B82" s="822" t="s">
        <v>967</v>
      </c>
      <c r="C82" s="823"/>
      <c r="D82" s="823"/>
      <c r="E82" s="823"/>
      <c r="F82" s="823"/>
      <c r="G82" s="823"/>
      <c r="H82" s="823"/>
      <c r="I82" s="823"/>
      <c r="J82" s="823"/>
      <c r="K82" s="823"/>
      <c r="L82" s="823"/>
      <c r="M82" s="824"/>
      <c r="N82" s="99">
        <f>N48+N58+N69+N80</f>
        <v>3545.6824704203009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67" t="s">
        <v>969</v>
      </c>
      <c r="C86" s="868"/>
      <c r="D86" s="868"/>
      <c r="E86" s="868"/>
      <c r="F86" s="868"/>
      <c r="G86" s="868"/>
      <c r="H86" s="868"/>
      <c r="I86" s="314"/>
      <c r="J86" s="334"/>
      <c r="K86" s="302" t="s">
        <v>970</v>
      </c>
      <c r="L86" s="869" t="s">
        <v>971</v>
      </c>
      <c r="M86" s="870"/>
      <c r="N86" s="303"/>
    </row>
    <row r="87" spans="1:14">
      <c r="B87" s="855" t="s">
        <v>972</v>
      </c>
      <c r="C87" s="856"/>
      <c r="D87" s="856"/>
      <c r="E87" s="856"/>
      <c r="F87" s="856"/>
      <c r="G87" s="856"/>
      <c r="H87" s="856"/>
      <c r="I87" s="87"/>
      <c r="J87" s="88"/>
      <c r="K87" s="304">
        <v>0.2</v>
      </c>
      <c r="L87" s="857">
        <f>N82*K87</f>
        <v>709.13649408406025</v>
      </c>
      <c r="M87" s="858"/>
      <c r="N87" s="51"/>
    </row>
    <row r="88" spans="1:14">
      <c r="B88" s="89" t="s">
        <v>973</v>
      </c>
      <c r="C88" s="90"/>
      <c r="D88" s="90"/>
      <c r="E88" s="90"/>
      <c r="F88" s="90"/>
      <c r="G88" s="90"/>
      <c r="H88" s="90"/>
      <c r="I88" s="87"/>
      <c r="J88" s="88"/>
      <c r="K88" s="304">
        <v>0.05</v>
      </c>
      <c r="L88" s="857">
        <f>N82*K88</f>
        <v>177.28412352101506</v>
      </c>
      <c r="M88" s="858"/>
      <c r="N88" s="51"/>
    </row>
    <row r="89" spans="1:14" ht="15.75" thickBot="1">
      <c r="B89" s="91" t="s">
        <v>974</v>
      </c>
      <c r="C89" s="92"/>
      <c r="D89" s="92"/>
      <c r="E89" s="92"/>
      <c r="F89" s="92"/>
      <c r="G89" s="92"/>
      <c r="H89" s="92"/>
      <c r="I89" s="93"/>
      <c r="J89" s="94"/>
      <c r="K89" s="305">
        <v>0.05</v>
      </c>
      <c r="L89" s="859">
        <f>N82*K89</f>
        <v>177.28412352101506</v>
      </c>
      <c r="M89" s="860"/>
      <c r="N89" s="51"/>
    </row>
    <row r="90" spans="1:14" ht="15.75" thickBot="1">
      <c r="B90" s="822" t="s">
        <v>953</v>
      </c>
      <c r="C90" s="823"/>
      <c r="D90" s="823"/>
      <c r="E90" s="823"/>
      <c r="F90" s="823"/>
      <c r="G90" s="823"/>
      <c r="H90" s="823"/>
      <c r="I90" s="823"/>
      <c r="J90" s="823"/>
      <c r="K90" s="823"/>
      <c r="L90" s="823"/>
      <c r="M90" s="824"/>
      <c r="N90" s="52">
        <f>L87+L88+L89</f>
        <v>1063.7047411260903</v>
      </c>
    </row>
    <row r="91" spans="1:14" ht="15.75" thickBot="1">
      <c r="B91" s="33"/>
      <c r="C91" s="34"/>
      <c r="D91" s="34"/>
      <c r="E91" s="34"/>
      <c r="F91" s="34"/>
      <c r="G91" s="34"/>
      <c r="H91" s="34"/>
      <c r="I91" s="34"/>
      <c r="J91" s="34"/>
      <c r="K91" s="34"/>
      <c r="L91" s="34"/>
      <c r="M91" s="34"/>
      <c r="N91" s="35"/>
    </row>
    <row r="92" spans="1:14" ht="15.75" thickBot="1">
      <c r="A92" t="s">
        <v>2016</v>
      </c>
      <c r="B92" s="822" t="s">
        <v>975</v>
      </c>
      <c r="C92" s="823"/>
      <c r="D92" s="823"/>
      <c r="E92" s="823"/>
      <c r="F92" s="823"/>
      <c r="G92" s="823"/>
      <c r="H92" s="823"/>
      <c r="I92" s="823"/>
      <c r="J92" s="823"/>
      <c r="K92" s="823"/>
      <c r="L92" s="823"/>
      <c r="M92" s="824"/>
      <c r="N92" s="188">
        <f>N82+N90</f>
        <v>4609.387211546391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25" t="s">
        <v>2218</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2219</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88"/>
      <c r="K122" s="888"/>
      <c r="L122" s="888"/>
      <c r="M122" s="888"/>
      <c r="N122" s="889"/>
    </row>
    <row r="123" spans="2:14" ht="15.75" thickBot="1">
      <c r="B123" s="261" t="s">
        <v>2221</v>
      </c>
      <c r="C123" s="393"/>
      <c r="D123" s="393"/>
      <c r="E123" s="57"/>
      <c r="F123" s="57"/>
      <c r="G123" s="57"/>
      <c r="H123" s="57"/>
      <c r="I123" s="57"/>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1603</v>
      </c>
      <c r="B36" s="871" t="str">
        <f>VLOOKUP(A36,EQUIPOS!A6:D154,3,FALSE)</f>
        <v>Derretidora de asfalto (crafco o similar)</v>
      </c>
      <c r="C36" s="872"/>
      <c r="D36" s="872"/>
      <c r="E36" s="872"/>
      <c r="F36" s="872"/>
      <c r="G36" s="872"/>
      <c r="H36" s="873"/>
      <c r="I36" s="267"/>
      <c r="J36" s="268"/>
      <c r="K36" s="269">
        <f>VLOOKUP(A36,EQUIPOS!A6:D163,4,FALSE)</f>
        <v>3462.1693312982411</v>
      </c>
      <c r="L36" s="270"/>
      <c r="M36" s="271">
        <v>60</v>
      </c>
      <c r="N36" s="272">
        <f t="shared" ref="N36:N39" si="0">K36/M36</f>
        <v>57.702822188304019</v>
      </c>
    </row>
    <row r="37" spans="1:14">
      <c r="A37" s="113" t="s">
        <v>324</v>
      </c>
      <c r="B37" s="871" t="str">
        <f>VLOOKUP(A37,EQUIPOS!A7:D154,3,FALSE)</f>
        <v xml:space="preserve">Ruteadora </v>
      </c>
      <c r="C37" s="872"/>
      <c r="D37" s="872"/>
      <c r="E37" s="872"/>
      <c r="F37" s="872"/>
      <c r="G37" s="872"/>
      <c r="H37" s="873"/>
      <c r="I37" s="267"/>
      <c r="J37" s="268"/>
      <c r="K37" s="269">
        <f>VLOOKUP(A37,EQUIPOS!A7:D164,4,FALSE)</f>
        <v>6480.1563713712849</v>
      </c>
      <c r="L37" s="270"/>
      <c r="M37" s="271">
        <v>60</v>
      </c>
      <c r="N37" s="272">
        <f t="shared" si="0"/>
        <v>108.00260618952142</v>
      </c>
    </row>
    <row r="38" spans="1:14">
      <c r="A38" t="s">
        <v>176</v>
      </c>
      <c r="B38" s="871" t="str">
        <f>VLOOKUP(A38,EQUIPOS!A8:D154,3,FALSE)</f>
        <v xml:space="preserve">Compresor (barrido y soplado)
</v>
      </c>
      <c r="C38" s="872"/>
      <c r="D38" s="872"/>
      <c r="E38" s="872"/>
      <c r="F38" s="872"/>
      <c r="G38" s="872"/>
      <c r="H38" s="873"/>
      <c r="I38" s="267"/>
      <c r="J38" s="268"/>
      <c r="K38" s="269">
        <f>VLOOKUP(A38,EQUIPOS!A8:D165,4,FALSE)</f>
        <v>98961.361944715682</v>
      </c>
      <c r="L38" s="270"/>
      <c r="M38" s="271">
        <v>60</v>
      </c>
      <c r="N38" s="272">
        <f t="shared" si="0"/>
        <v>1649.356032411928</v>
      </c>
    </row>
    <row r="39" spans="1:14">
      <c r="A39" t="s">
        <v>138</v>
      </c>
      <c r="B39" s="871" t="str">
        <f>VLOOKUP(A39,EQUIPOS!A9:D154,3,FALSE)</f>
        <v>Camioneta D-300</v>
      </c>
      <c r="C39" s="872"/>
      <c r="D39" s="872"/>
      <c r="E39" s="872"/>
      <c r="F39" s="872"/>
      <c r="G39" s="872"/>
      <c r="H39" s="873"/>
      <c r="I39" s="267"/>
      <c r="J39" s="268"/>
      <c r="K39" s="269">
        <f>VLOOKUP(A39,EQUIPOS!A9:D166,4,FALSE)</f>
        <v>62467.562901231984</v>
      </c>
      <c r="L39" s="270"/>
      <c r="M39" s="271">
        <v>60</v>
      </c>
      <c r="N39" s="272">
        <f t="shared" si="0"/>
        <v>1041.1260483538665</v>
      </c>
    </row>
    <row r="40" spans="1:14">
      <c r="B40" s="871"/>
      <c r="C40" s="872"/>
      <c r="D40" s="872"/>
      <c r="E40" s="872"/>
      <c r="F40" s="872"/>
      <c r="G40" s="872"/>
      <c r="H40" s="873"/>
      <c r="I40" s="267"/>
      <c r="J40" s="268"/>
      <c r="K40" s="269"/>
      <c r="L40" s="270"/>
      <c r="M40" s="271"/>
      <c r="N40" s="272"/>
    </row>
    <row r="41" spans="1:14">
      <c r="B41" s="871"/>
      <c r="C41" s="872"/>
      <c r="D41" s="872"/>
      <c r="E41" s="872"/>
      <c r="F41" s="872"/>
      <c r="G41" s="872"/>
      <c r="H41" s="873"/>
      <c r="I41" s="267"/>
      <c r="J41" s="268"/>
      <c r="K41" s="269"/>
      <c r="L41" s="270"/>
      <c r="M41" s="271"/>
      <c r="N41" s="272"/>
    </row>
    <row r="42" spans="1:14">
      <c r="B42" s="871"/>
      <c r="C42" s="872"/>
      <c r="D42" s="872"/>
      <c r="E42" s="872"/>
      <c r="F42" s="872"/>
      <c r="G42" s="872"/>
      <c r="H42" s="873"/>
      <c r="I42" s="267"/>
      <c r="J42" s="268"/>
      <c r="K42" s="269"/>
      <c r="L42" s="270"/>
      <c r="M42" s="271"/>
      <c r="N42" s="272"/>
    </row>
    <row r="43" spans="1:14">
      <c r="B43" s="871"/>
      <c r="C43" s="872"/>
      <c r="D43" s="872"/>
      <c r="E43" s="872"/>
      <c r="F43" s="872"/>
      <c r="G43" s="872"/>
      <c r="H43" s="873"/>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0.05</v>
      </c>
      <c r="N46" s="344">
        <f>N84*M46</f>
        <v>22.390442043167496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2878.5779511867877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61503.583592929521</v>
      </c>
      <c r="N53" s="272">
        <f t="shared" ref="N53:N54" si="1">K53*M53</f>
        <v>430.52508515050664</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2727.4857046640409</v>
      </c>
      <c r="N54" s="272">
        <f t="shared" si="1"/>
        <v>327.29828455968487</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904"/>
      <c r="C61" s="905"/>
      <c r="D61" s="905"/>
      <c r="E61" s="905"/>
      <c r="F61" s="905"/>
      <c r="G61" s="905"/>
      <c r="H61" s="905"/>
      <c r="I61" s="875"/>
      <c r="J61" s="42"/>
      <c r="K61" s="44"/>
      <c r="L61" s="906"/>
      <c r="M61" s="907"/>
      <c r="N61" s="45"/>
    </row>
    <row r="62" spans="1:14" ht="15.75" thickBot="1">
      <c r="B62" s="822" t="s">
        <v>953</v>
      </c>
      <c r="C62" s="823"/>
      <c r="D62" s="823"/>
      <c r="E62" s="823"/>
      <c r="F62" s="823"/>
      <c r="G62" s="823"/>
      <c r="H62" s="823"/>
      <c r="I62" s="823"/>
      <c r="J62" s="823"/>
      <c r="K62" s="823"/>
      <c r="L62" s="823"/>
      <c r="M62" s="824"/>
      <c r="N62" s="394">
        <f>SUM(N53:N61)</f>
        <v>757.82336971019151</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908" t="s">
        <v>961</v>
      </c>
      <c r="M66" s="887"/>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909">
        <f>VLOOKUP(A67,TRANSPORTE!A6:D120,4,FALSE)</f>
        <v>977.85154962040906</v>
      </c>
      <c r="M67" s="910"/>
      <c r="N67" s="287">
        <f>L67*K67</f>
        <v>6.8449608473428638</v>
      </c>
    </row>
    <row r="68" spans="1:15">
      <c r="B68" s="46"/>
      <c r="C68" s="47"/>
      <c r="D68" s="47"/>
      <c r="E68" s="47"/>
      <c r="F68" s="47"/>
      <c r="G68" s="47"/>
      <c r="H68" s="311"/>
      <c r="I68" s="279"/>
      <c r="J68" s="286"/>
      <c r="K68" s="279"/>
      <c r="L68" s="909"/>
      <c r="M68" s="910"/>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900"/>
      <c r="M72" s="901"/>
      <c r="N72" s="127"/>
    </row>
    <row r="73" spans="1:15" ht="15.75" thickBot="1">
      <c r="B73" s="911" t="s">
        <v>953</v>
      </c>
      <c r="C73" s="865"/>
      <c r="D73" s="865"/>
      <c r="E73" s="865"/>
      <c r="F73" s="865"/>
      <c r="G73" s="865"/>
      <c r="H73" s="865"/>
      <c r="I73" s="865"/>
      <c r="J73" s="865"/>
      <c r="K73" s="865"/>
      <c r="L73" s="865"/>
      <c r="M73" s="866"/>
      <c r="N73" s="104">
        <f>N67+N68+N69+N70+N71</f>
        <v>6.8449608473428638</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61" t="s">
        <v>963</v>
      </c>
      <c r="C77" s="862"/>
      <c r="D77" s="862"/>
      <c r="E77" s="862"/>
      <c r="F77" s="862"/>
      <c r="G77" s="862"/>
      <c r="H77" s="862"/>
      <c r="I77" s="73" t="s">
        <v>964</v>
      </c>
      <c r="J77" s="75" t="s">
        <v>1410</v>
      </c>
      <c r="K77" s="74" t="s">
        <v>966</v>
      </c>
      <c r="L77" s="863" t="s">
        <v>950</v>
      </c>
      <c r="M77" s="864"/>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98"/>
      <c r="C83" s="899"/>
      <c r="D83" s="899"/>
      <c r="E83" s="899"/>
      <c r="F83" s="899"/>
      <c r="G83" s="899"/>
      <c r="H83" s="899"/>
      <c r="I83" s="126"/>
      <c r="J83" s="126"/>
      <c r="K83" s="126"/>
      <c r="L83" s="912"/>
      <c r="M83" s="912"/>
      <c r="N83" s="45"/>
    </row>
    <row r="84" spans="1:14" ht="15.75" thickBot="1">
      <c r="B84" s="911" t="s">
        <v>953</v>
      </c>
      <c r="C84" s="865"/>
      <c r="D84" s="865"/>
      <c r="E84" s="865"/>
      <c r="F84" s="865"/>
      <c r="G84" s="865"/>
      <c r="H84" s="865"/>
      <c r="I84" s="865"/>
      <c r="J84" s="865"/>
      <c r="K84" s="865"/>
      <c r="L84" s="865"/>
      <c r="M84" s="866"/>
      <c r="N84" s="301">
        <f>SUM(N78:N83)</f>
        <v>447.80884086334993</v>
      </c>
    </row>
    <row r="85" spans="1:14" ht="15.75" thickBot="1">
      <c r="B85" s="33"/>
      <c r="C85" s="34"/>
      <c r="D85" s="34"/>
      <c r="E85" s="34"/>
      <c r="F85" s="34"/>
      <c r="G85" s="34"/>
      <c r="H85" s="34"/>
      <c r="I85" s="34"/>
      <c r="J85" s="34"/>
      <c r="K85" s="34"/>
      <c r="L85" s="34"/>
      <c r="M85" s="34"/>
      <c r="N85" s="35"/>
    </row>
    <row r="86" spans="1:14" ht="15.75" thickBot="1">
      <c r="B86" s="822" t="s">
        <v>967</v>
      </c>
      <c r="C86" s="823"/>
      <c r="D86" s="823"/>
      <c r="E86" s="823"/>
      <c r="F86" s="823"/>
      <c r="G86" s="823"/>
      <c r="H86" s="823"/>
      <c r="I86" s="823"/>
      <c r="J86" s="823"/>
      <c r="K86" s="823"/>
      <c r="L86" s="823"/>
      <c r="M86" s="824"/>
      <c r="N86" s="99">
        <f>N48+N62+N73+N84</f>
        <v>4091.0551226076718</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67" t="s">
        <v>969</v>
      </c>
      <c r="C90" s="868"/>
      <c r="D90" s="868"/>
      <c r="E90" s="868"/>
      <c r="F90" s="868"/>
      <c r="G90" s="868"/>
      <c r="H90" s="868"/>
      <c r="I90" s="314"/>
      <c r="J90" s="334"/>
      <c r="K90" s="302" t="s">
        <v>970</v>
      </c>
      <c r="L90" s="869" t="s">
        <v>971</v>
      </c>
      <c r="M90" s="870"/>
      <c r="N90" s="303"/>
    </row>
    <row r="91" spans="1:14">
      <c r="B91" s="855" t="s">
        <v>972</v>
      </c>
      <c r="C91" s="856"/>
      <c r="D91" s="856"/>
      <c r="E91" s="856"/>
      <c r="F91" s="856"/>
      <c r="G91" s="856"/>
      <c r="H91" s="856"/>
      <c r="I91" s="87"/>
      <c r="J91" s="88"/>
      <c r="K91" s="304">
        <v>0.2</v>
      </c>
      <c r="L91" s="857">
        <f>N86*K91</f>
        <v>818.21102452153445</v>
      </c>
      <c r="M91" s="858"/>
      <c r="N91" s="51"/>
    </row>
    <row r="92" spans="1:14">
      <c r="B92" s="89" t="s">
        <v>973</v>
      </c>
      <c r="C92" s="90"/>
      <c r="D92" s="90"/>
      <c r="E92" s="90"/>
      <c r="F92" s="90"/>
      <c r="G92" s="90"/>
      <c r="H92" s="90"/>
      <c r="I92" s="87"/>
      <c r="J92" s="88"/>
      <c r="K92" s="304">
        <v>0.05</v>
      </c>
      <c r="L92" s="857">
        <f>N86*K92</f>
        <v>204.55275613038361</v>
      </c>
      <c r="M92" s="858"/>
      <c r="N92" s="51"/>
    </row>
    <row r="93" spans="1:14" ht="15.75" thickBot="1">
      <c r="B93" s="91" t="s">
        <v>974</v>
      </c>
      <c r="C93" s="92"/>
      <c r="D93" s="92"/>
      <c r="E93" s="92"/>
      <c r="F93" s="92"/>
      <c r="G93" s="92"/>
      <c r="H93" s="92"/>
      <c r="I93" s="93"/>
      <c r="J93" s="94"/>
      <c r="K93" s="305">
        <v>0.05</v>
      </c>
      <c r="L93" s="859">
        <f>N86*K93</f>
        <v>204.55275613038361</v>
      </c>
      <c r="M93" s="860"/>
      <c r="N93" s="51"/>
    </row>
    <row r="94" spans="1:14" ht="15.75" thickBot="1">
      <c r="B94" s="822" t="s">
        <v>953</v>
      </c>
      <c r="C94" s="823"/>
      <c r="D94" s="823"/>
      <c r="E94" s="823"/>
      <c r="F94" s="823"/>
      <c r="G94" s="823"/>
      <c r="H94" s="823"/>
      <c r="I94" s="823"/>
      <c r="J94" s="823"/>
      <c r="K94" s="823"/>
      <c r="L94" s="823"/>
      <c r="M94" s="824"/>
      <c r="N94" s="52">
        <f>L91+L92+L93</f>
        <v>1227.3165367823017</v>
      </c>
    </row>
    <row r="95" spans="1:14" ht="15.75" thickBot="1">
      <c r="B95" s="33"/>
      <c r="C95" s="34"/>
      <c r="D95" s="34"/>
      <c r="E95" s="34"/>
      <c r="F95" s="34"/>
      <c r="G95" s="34"/>
      <c r="H95" s="34"/>
      <c r="I95" s="34"/>
      <c r="J95" s="34"/>
      <c r="K95" s="34"/>
      <c r="L95" s="34"/>
      <c r="M95" s="34"/>
      <c r="N95" s="35"/>
    </row>
    <row r="96" spans="1:14" ht="15.75" thickBot="1">
      <c r="A96" t="s">
        <v>2016</v>
      </c>
      <c r="B96" s="822" t="s">
        <v>975</v>
      </c>
      <c r="C96" s="823"/>
      <c r="D96" s="823"/>
      <c r="E96" s="823"/>
      <c r="F96" s="823"/>
      <c r="G96" s="823"/>
      <c r="H96" s="823"/>
      <c r="I96" s="823"/>
      <c r="J96" s="823"/>
      <c r="K96" s="823"/>
      <c r="L96" s="823"/>
      <c r="M96" s="824"/>
      <c r="N96" s="188">
        <f>N86+N94</f>
        <v>5318.3716593899735</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25" t="s">
        <v>2218</v>
      </c>
      <c r="C113" s="826"/>
      <c r="D113" s="826"/>
      <c r="E113" s="826"/>
      <c r="F113" s="826"/>
      <c r="G113" s="826"/>
      <c r="H113" s="826"/>
      <c r="I113" s="826"/>
      <c r="J113" s="826"/>
      <c r="K113" s="826"/>
      <c r="L113" s="826"/>
      <c r="M113" s="826"/>
      <c r="N113" s="827"/>
    </row>
    <row r="114" spans="2:14" ht="15" customHeight="1">
      <c r="B114" s="825"/>
      <c r="C114" s="826"/>
      <c r="D114" s="826"/>
      <c r="E114" s="826"/>
      <c r="F114" s="826"/>
      <c r="G114" s="826"/>
      <c r="H114" s="826"/>
      <c r="I114" s="826"/>
      <c r="J114" s="826"/>
      <c r="K114" s="826"/>
      <c r="L114" s="826"/>
      <c r="M114" s="826"/>
      <c r="N114" s="827"/>
    </row>
    <row r="115" spans="2:14" ht="30" customHeight="1">
      <c r="B115" s="828" t="s">
        <v>2219</v>
      </c>
      <c r="C115" s="829"/>
      <c r="D115" s="829"/>
      <c r="E115" s="829"/>
      <c r="F115" s="829"/>
      <c r="G115" s="829"/>
      <c r="H115" s="829"/>
      <c r="I115" s="829"/>
      <c r="J115" s="829"/>
      <c r="K115" s="829"/>
      <c r="L115" s="829"/>
      <c r="M115" s="829"/>
      <c r="N115" s="830"/>
    </row>
    <row r="116" spans="2:14">
      <c r="B116" s="828"/>
      <c r="C116" s="829"/>
      <c r="D116" s="829"/>
      <c r="E116" s="829"/>
      <c r="F116" s="829"/>
      <c r="G116" s="829"/>
      <c r="H116" s="829"/>
      <c r="I116" s="829"/>
      <c r="J116" s="829"/>
      <c r="K116" s="829"/>
      <c r="L116" s="829"/>
      <c r="M116" s="829"/>
      <c r="N116" s="830"/>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88"/>
      <c r="K126" s="888"/>
      <c r="L126" s="888"/>
      <c r="M126" s="888"/>
      <c r="N126" s="889"/>
    </row>
    <row r="127" spans="2:14" ht="15.75" thickBot="1">
      <c r="B127" s="261" t="s">
        <v>2221</v>
      </c>
      <c r="C127" s="393"/>
      <c r="D127" s="393"/>
      <c r="E127" s="57"/>
      <c r="F127" s="57"/>
      <c r="G127" s="57"/>
      <c r="H127" s="57"/>
      <c r="I127" s="57"/>
      <c r="J127" s="890"/>
      <c r="K127" s="890"/>
      <c r="L127" s="890"/>
      <c r="M127" s="890"/>
      <c r="N127" s="891"/>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3810.9750569229354</v>
      </c>
      <c r="L36" s="270"/>
      <c r="M36" s="271">
        <v>6.25</v>
      </c>
      <c r="N36" s="272">
        <f t="shared" ref="N36:N41" si="0">K36/M36</f>
        <v>609.75600910766968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50</v>
      </c>
      <c r="N37" s="272">
        <f t="shared" si="0"/>
        <v>1979.2272388943136</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30159.432565244617</v>
      </c>
      <c r="L38" s="270"/>
      <c r="M38" s="271">
        <v>3.75</v>
      </c>
      <c r="N38" s="272">
        <f t="shared" si="0"/>
        <v>8042.5153507318983</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5110.821393821213</v>
      </c>
      <c r="L39" s="270"/>
      <c r="M39" s="271">
        <v>6.25</v>
      </c>
      <c r="N39" s="272">
        <f t="shared" si="0"/>
        <v>817.7314230113941</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9368.7037867007894</v>
      </c>
      <c r="L40" s="270"/>
      <c r="M40" s="271">
        <v>6.25</v>
      </c>
      <c r="N40" s="272">
        <f t="shared" si="0"/>
        <v>1498.9926058721262</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9627.583036187867</v>
      </c>
      <c r="L41" s="270"/>
      <c r="M41" s="271">
        <v>6.25</v>
      </c>
      <c r="N41" s="272">
        <f t="shared" si="0"/>
        <v>1540.4132857900588</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971.20648722881606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15459.842400636275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6318.904891372852</v>
      </c>
      <c r="N53" s="272">
        <f>K53*M53</f>
        <v>38761.800838282536</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4645.1000224787522</v>
      </c>
      <c r="N54" s="272">
        <f>K54*M54</f>
        <v>1720.4074157328714</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1602.7821163824447</v>
      </c>
      <c r="N55" s="272">
        <f>K55*M55</f>
        <v>1780.8690182027165</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5515.3937510171027</v>
      </c>
      <c r="N56" s="272">
        <f>K56*M56</f>
        <v>6128.2152789078918</v>
      </c>
    </row>
    <row r="57" spans="1:14">
      <c r="A57" s="144" t="s">
        <v>778</v>
      </c>
      <c r="B57" s="904" t="str">
        <f>VLOOKUP(A57,MATERIALES!A7:D373,3,FALSE)</f>
        <v>Antisol blanco (presentación 20 kg)</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tr">
        <f>VLOOKUP(A57,MATERIALES!A11:D649,2,FALSE)</f>
        <v>kg</v>
      </c>
      <c r="K57" s="44">
        <v>1.1200000000000001</v>
      </c>
      <c r="L57" s="909">
        <f>VLOOKUP(A57,MATERIALES!A4:D373,4,FALSE)</f>
        <v>7684.6288884459973</v>
      </c>
      <c r="M57" s="910"/>
      <c r="N57" s="272">
        <f>K57*L57</f>
        <v>8606.7843550595171</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706295.83274244412</v>
      </c>
      <c r="N58" s="272">
        <f>K58*M58</f>
        <v>713358.7910698686</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770356.86797605408</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977.85154962040906</v>
      </c>
      <c r="M66" s="910"/>
      <c r="N66" s="287">
        <f>K66*L66</f>
        <v>987.6300651166132</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987.6300651166132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SUM(N77:N82)</f>
        <v>9712.0648722881597</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796516.40531409509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159303.28106281903</v>
      </c>
      <c r="M90" s="858"/>
      <c r="N90" s="51"/>
    </row>
    <row r="91" spans="1:14">
      <c r="B91" s="89" t="s">
        <v>973</v>
      </c>
      <c r="C91" s="90"/>
      <c r="D91" s="90"/>
      <c r="E91" s="90"/>
      <c r="F91" s="90"/>
      <c r="G91" s="90"/>
      <c r="H91" s="90"/>
      <c r="I91" s="87"/>
      <c r="J91" s="88"/>
      <c r="K91" s="304">
        <v>0.05</v>
      </c>
      <c r="L91" s="857">
        <f>N85*K91</f>
        <v>39825.820265704759</v>
      </c>
      <c r="M91" s="858"/>
      <c r="N91" s="51"/>
    </row>
    <row r="92" spans="1:14" ht="15.75" thickBot="1">
      <c r="B92" s="91" t="s">
        <v>974</v>
      </c>
      <c r="C92" s="92"/>
      <c r="D92" s="92"/>
      <c r="E92" s="92"/>
      <c r="F92" s="92"/>
      <c r="G92" s="92"/>
      <c r="H92" s="92"/>
      <c r="I92" s="93"/>
      <c r="J92" s="94"/>
      <c r="K92" s="305">
        <v>0.05</v>
      </c>
      <c r="L92" s="859">
        <f>N85*K92</f>
        <v>39825.820265704759</v>
      </c>
      <c r="M92" s="860"/>
      <c r="N92" s="51"/>
    </row>
    <row r="93" spans="1:14" ht="15.75" thickBot="1">
      <c r="B93" s="822" t="s">
        <v>953</v>
      </c>
      <c r="C93" s="823"/>
      <c r="D93" s="823"/>
      <c r="E93" s="823"/>
      <c r="F93" s="823"/>
      <c r="G93" s="823"/>
      <c r="H93" s="823"/>
      <c r="I93" s="823"/>
      <c r="J93" s="823"/>
      <c r="K93" s="823"/>
      <c r="L93" s="823"/>
      <c r="M93" s="824"/>
      <c r="N93" s="52">
        <f>L90+L91+L92</f>
        <v>238954.92159422857</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1035471.3269083237</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5.75" hidden="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3810.9750569229354</v>
      </c>
      <c r="L36" s="270"/>
      <c r="M36" s="271">
        <v>6.25</v>
      </c>
      <c r="N36" s="272">
        <f t="shared" ref="N36:N41" si="0">K36/M36</f>
        <v>609.75600910766968</v>
      </c>
    </row>
    <row r="37" spans="1:14">
      <c r="A37" s="113" t="s">
        <v>176</v>
      </c>
      <c r="B37" s="871" t="str">
        <f>VLOOKUP(A37,EQUIPOS!A7:D154,3,FALSE)</f>
        <v xml:space="preserve">Compresor (barrido y soplado)
</v>
      </c>
      <c r="C37" s="872"/>
      <c r="D37" s="872"/>
      <c r="E37" s="872"/>
      <c r="F37" s="872"/>
      <c r="G37" s="872"/>
      <c r="H37" s="873"/>
      <c r="I37" s="267"/>
      <c r="J37" s="268"/>
      <c r="K37" s="269">
        <f>VLOOKUP(A37,EQUIPOS!A7:D164,4,FALSE)</f>
        <v>98961.361944715682</v>
      </c>
      <c r="L37" s="270"/>
      <c r="M37" s="271">
        <v>50</v>
      </c>
      <c r="N37" s="272">
        <f t="shared" si="0"/>
        <v>1979.2272388943136</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67"/>
      <c r="J38" s="268"/>
      <c r="K38" s="269">
        <f>VLOOKUP(A38,EQUIPOS!A8:D165,4,FALSE)</f>
        <v>30159.432565244617</v>
      </c>
      <c r="L38" s="270"/>
      <c r="M38" s="271">
        <v>3.75</v>
      </c>
      <c r="N38" s="272">
        <f t="shared" si="0"/>
        <v>8042.5153507318983</v>
      </c>
    </row>
    <row r="39" spans="1:14">
      <c r="A39" t="s">
        <v>228</v>
      </c>
      <c r="B39" s="871" t="str">
        <f>VLOOKUP(A39,EQUIPOS!A9:D154,3,FALSE)</f>
        <v xml:space="preserve">Formaleta metálica (concreto hidráulico)
</v>
      </c>
      <c r="C39" s="872"/>
      <c r="D39" s="872"/>
      <c r="E39" s="872"/>
      <c r="F39" s="872"/>
      <c r="G39" s="872"/>
      <c r="H39" s="873"/>
      <c r="I39" s="267"/>
      <c r="J39" s="268"/>
      <c r="K39" s="269">
        <f>VLOOKUP(A39,EQUIPOS!A9:D166,4,FALSE)</f>
        <v>5110.821393821213</v>
      </c>
      <c r="L39" s="270"/>
      <c r="M39" s="271">
        <v>6.25</v>
      </c>
      <c r="N39" s="272">
        <f t="shared" si="0"/>
        <v>817.7314230113941</v>
      </c>
    </row>
    <row r="40" spans="1:14">
      <c r="A40" t="s">
        <v>301</v>
      </c>
      <c r="B40" s="871" t="str">
        <f>VLOOKUP(A40,EQUIPOS!A10:D154,3,FALSE)</f>
        <v>Regla vibratoria, de longitud de 3 a 5 m, motor de 3600 rpm, potencia 6 HP</v>
      </c>
      <c r="C40" s="872"/>
      <c r="D40" s="872"/>
      <c r="E40" s="872"/>
      <c r="F40" s="872"/>
      <c r="G40" s="872"/>
      <c r="H40" s="873"/>
      <c r="I40" s="267"/>
      <c r="J40" s="268"/>
      <c r="K40" s="269">
        <f>VLOOKUP(A40,EQUIPOS!A10:D167,4,FALSE)</f>
        <v>9368.7037867007894</v>
      </c>
      <c r="L40" s="270"/>
      <c r="M40" s="271">
        <v>6.25</v>
      </c>
      <c r="N40" s="272">
        <f t="shared" si="0"/>
        <v>1498.9926058721262</v>
      </c>
    </row>
    <row r="41" spans="1:14">
      <c r="A41" t="s">
        <v>363</v>
      </c>
      <c r="B41" s="871" t="str">
        <f>VLOOKUP(A41,EQUIPOS!A11:D155,3,FALSE)</f>
        <v>Vibrador de concreto, Motor de 3 hp a 18.000 rpm Mangueras de 4 mt</v>
      </c>
      <c r="C41" s="872"/>
      <c r="D41" s="872"/>
      <c r="E41" s="872"/>
      <c r="F41" s="872"/>
      <c r="G41" s="872"/>
      <c r="H41" s="873"/>
      <c r="I41" s="267"/>
      <c r="J41" s="268"/>
      <c r="K41" s="269">
        <f>VLOOKUP(A41,EQUIPOS!A11:D168,4,FALSE)</f>
        <v>9627.583036187867</v>
      </c>
      <c r="L41" s="270"/>
      <c r="M41" s="271">
        <v>6.25</v>
      </c>
      <c r="N41" s="272">
        <f t="shared" si="0"/>
        <v>1540.4132857900588</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71"/>
      <c r="C44" s="872"/>
      <c r="D44" s="872"/>
      <c r="E44" s="872"/>
      <c r="F44" s="872"/>
      <c r="G44" s="872"/>
      <c r="H44" s="873"/>
      <c r="I44" s="874"/>
      <c r="J44" s="875"/>
      <c r="K44" s="269"/>
      <c r="L44" s="876"/>
      <c r="M44" s="877"/>
      <c r="N44" s="272"/>
    </row>
    <row r="45" spans="1:14">
      <c r="B45" s="871"/>
      <c r="C45" s="872"/>
      <c r="D45" s="872"/>
      <c r="E45" s="878"/>
      <c r="F45" s="872"/>
      <c r="G45" s="872"/>
      <c r="H45" s="873"/>
      <c r="I45" s="36"/>
      <c r="J45" s="37"/>
      <c r="K45" s="274"/>
      <c r="L45" s="276"/>
      <c r="M45" s="277"/>
      <c r="N45" s="278"/>
    </row>
    <row r="46" spans="1:14">
      <c r="B46" s="879" t="s">
        <v>952</v>
      </c>
      <c r="C46" s="880"/>
      <c r="D46" s="880"/>
      <c r="E46" s="38"/>
      <c r="F46" s="39"/>
      <c r="G46" s="39"/>
      <c r="H46" s="40"/>
      <c r="I46" s="36"/>
      <c r="J46" s="37"/>
      <c r="K46" s="279"/>
      <c r="L46" s="276"/>
      <c r="M46" s="401">
        <v>0.1</v>
      </c>
      <c r="N46" s="344">
        <f>N83*M46</f>
        <v>971.20648722881606</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SUM(N36:N47)</f>
        <v>15459.842400636275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6318.904891372852</v>
      </c>
      <c r="N53" s="272">
        <f>K53*M53</f>
        <v>38761.800838282536</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16642.644991537287</v>
      </c>
      <c r="N54" s="272">
        <f>K54*M54</f>
        <v>18639.762390521762</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4645.1000224787522</v>
      </c>
      <c r="N55" s="272">
        <f>K55*M55</f>
        <v>1720.4074157328714</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1602.7821163824447</v>
      </c>
      <c r="N56" s="272">
        <f>K56*M56</f>
        <v>1780.8690182027165</v>
      </c>
    </row>
    <row r="57" spans="1:14">
      <c r="A57" s="144" t="s">
        <v>646</v>
      </c>
      <c r="B57" s="904" t="str">
        <f>VLOOKUP(A57,MATERIALES!A7:D373,3,FALSE)</f>
        <v>Sello de silicona o sellador autonivelante</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1" t="s">
        <v>144</v>
      </c>
      <c r="K57" s="44">
        <v>1.1111111111111112</v>
      </c>
      <c r="L57" s="909">
        <f>VLOOKUP(A57,MATERIALES!A4:D373,4,FALSE)</f>
        <v>5515.3937510171027</v>
      </c>
      <c r="M57" s="910"/>
      <c r="N57" s="272">
        <f>K57*L57</f>
        <v>6128.2152789078918</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7684.6288884459973</v>
      </c>
      <c r="N58" s="272">
        <f>K58*M58</f>
        <v>8606.7843550595171</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706295.83274244412</v>
      </c>
      <c r="N59" s="272">
        <f>K59*M59</f>
        <v>713358.7910698686</v>
      </c>
    </row>
    <row r="60" spans="1:14" ht="15.75" thickBot="1">
      <c r="B60" s="309"/>
      <c r="C60" s="310"/>
      <c r="D60" s="310"/>
      <c r="E60" s="310"/>
      <c r="F60" s="310"/>
      <c r="G60" s="310"/>
      <c r="H60" s="310"/>
      <c r="I60" s="310"/>
      <c r="J60" s="126"/>
      <c r="K60" s="126"/>
      <c r="L60" s="325"/>
      <c r="M60" s="324"/>
      <c r="N60" s="127"/>
    </row>
    <row r="61" spans="1:14" ht="15.75" thickBot="1">
      <c r="B61" s="822" t="s">
        <v>953</v>
      </c>
      <c r="C61" s="823"/>
      <c r="D61" s="823"/>
      <c r="E61" s="823"/>
      <c r="F61" s="823"/>
      <c r="G61" s="823"/>
      <c r="H61" s="823"/>
      <c r="I61" s="823"/>
      <c r="J61" s="823"/>
      <c r="K61" s="823"/>
      <c r="L61" s="823"/>
      <c r="M61" s="824"/>
      <c r="N61" s="394">
        <f>SUM(N53:N60)</f>
        <v>788996.6303665759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909">
        <f>VLOOKUP(A66,TRANSPORTE!A5:D117,4,FALSE)</f>
        <v>977.85154962040906</v>
      </c>
      <c r="M66" s="910"/>
      <c r="N66" s="287">
        <f>K66*L66</f>
        <v>987.6300651166132</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f>N66+N67+N68+N69+N70</f>
        <v>987.6300651166132</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45"/>
    </row>
    <row r="83" spans="1:14" ht="15.75" thickBot="1">
      <c r="B83" s="911" t="s">
        <v>953</v>
      </c>
      <c r="C83" s="865"/>
      <c r="D83" s="865"/>
      <c r="E83" s="865"/>
      <c r="F83" s="865"/>
      <c r="G83" s="865"/>
      <c r="H83" s="865"/>
      <c r="I83" s="865"/>
      <c r="J83" s="865"/>
      <c r="K83" s="865"/>
      <c r="L83" s="865"/>
      <c r="M83" s="866"/>
      <c r="N83" s="301">
        <f>SUM(N77:N82)</f>
        <v>9712.0648722881597</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815156.16770461691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163031.23354092339</v>
      </c>
      <c r="M90" s="858"/>
      <c r="N90" s="51"/>
    </row>
    <row r="91" spans="1:14">
      <c r="B91" s="89" t="s">
        <v>973</v>
      </c>
      <c r="C91" s="90"/>
      <c r="D91" s="90"/>
      <c r="E91" s="90"/>
      <c r="F91" s="90"/>
      <c r="G91" s="90"/>
      <c r="H91" s="90"/>
      <c r="I91" s="87"/>
      <c r="J91" s="88"/>
      <c r="K91" s="304">
        <v>0.05</v>
      </c>
      <c r="L91" s="857">
        <f>N85*K91</f>
        <v>40757.808385230848</v>
      </c>
      <c r="M91" s="858"/>
      <c r="N91" s="51"/>
    </row>
    <row r="92" spans="1:14" ht="15.75" thickBot="1">
      <c r="B92" s="91" t="s">
        <v>974</v>
      </c>
      <c r="C92" s="92"/>
      <c r="D92" s="92"/>
      <c r="E92" s="92"/>
      <c r="F92" s="92"/>
      <c r="G92" s="92"/>
      <c r="H92" s="92"/>
      <c r="I92" s="93"/>
      <c r="J92" s="94"/>
      <c r="K92" s="305">
        <v>0.05</v>
      </c>
      <c r="L92" s="859">
        <f>N85*K92</f>
        <v>40757.808385230848</v>
      </c>
      <c r="M92" s="860"/>
      <c r="N92" s="51"/>
    </row>
    <row r="93" spans="1:14" ht="15.75" thickBot="1">
      <c r="B93" s="822" t="s">
        <v>953</v>
      </c>
      <c r="C93" s="823"/>
      <c r="D93" s="823"/>
      <c r="E93" s="823"/>
      <c r="F93" s="823"/>
      <c r="G93" s="823"/>
      <c r="H93" s="823"/>
      <c r="I93" s="823"/>
      <c r="J93" s="823"/>
      <c r="K93" s="823"/>
      <c r="L93" s="823"/>
      <c r="M93" s="824"/>
      <c r="N93" s="52">
        <f>L90+L91+L92</f>
        <v>244546.85031138506</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1059703.0180160019</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25" t="s">
        <v>2218</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2219</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88"/>
      <c r="K125" s="888"/>
      <c r="L125" s="888"/>
      <c r="M125" s="888"/>
      <c r="N125" s="889"/>
    </row>
    <row r="126" spans="2:14" ht="15.75" customHeight="1" thickBot="1">
      <c r="B126" s="261" t="s">
        <v>2221</v>
      </c>
      <c r="C126" s="393"/>
      <c r="D126" s="393"/>
      <c r="E126" s="57"/>
      <c r="F126" s="57"/>
      <c r="G126" s="57"/>
      <c r="H126" s="57"/>
      <c r="I126" s="57"/>
      <c r="J126" s="890"/>
      <c r="K126" s="890"/>
      <c r="L126" s="890"/>
      <c r="M126" s="890"/>
      <c r="N126" s="891"/>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1010.219151397136</v>
      </c>
      <c r="N49" s="272">
        <f>K49*M49</f>
        <v>1010.219151397136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1010.219151397136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1010.219151397136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202.0438302794272</v>
      </c>
      <c r="M83" s="858"/>
      <c r="N83" s="51"/>
    </row>
    <row r="84" spans="1:14">
      <c r="B84" s="89" t="s">
        <v>973</v>
      </c>
      <c r="C84" s="90"/>
      <c r="D84" s="90"/>
      <c r="E84" s="90"/>
      <c r="F84" s="90"/>
      <c r="G84" s="90"/>
      <c r="H84" s="90"/>
      <c r="I84" s="87"/>
      <c r="J84" s="88"/>
      <c r="K84" s="304">
        <v>0.05</v>
      </c>
      <c r="L84" s="857">
        <f>N78*K84</f>
        <v>50.510957569856799</v>
      </c>
      <c r="M84" s="858"/>
      <c r="N84" s="51"/>
    </row>
    <row r="85" spans="1:14" ht="15.75" thickBot="1">
      <c r="B85" s="91" t="s">
        <v>974</v>
      </c>
      <c r="C85" s="92"/>
      <c r="D85" s="92"/>
      <c r="E85" s="92"/>
      <c r="F85" s="92"/>
      <c r="G85" s="92"/>
      <c r="H85" s="92"/>
      <c r="I85" s="93"/>
      <c r="J85" s="94"/>
      <c r="K85" s="305">
        <v>0.05</v>
      </c>
      <c r="L85" s="859">
        <f>N78*K85</f>
        <v>50.510957569856799</v>
      </c>
      <c r="M85" s="860"/>
      <c r="N85" s="51"/>
    </row>
    <row r="86" spans="1:14" ht="15.75" thickBot="1">
      <c r="B86" s="822" t="s">
        <v>953</v>
      </c>
      <c r="C86" s="823"/>
      <c r="D86" s="823"/>
      <c r="E86" s="823"/>
      <c r="F86" s="823"/>
      <c r="G86" s="823"/>
      <c r="H86" s="823"/>
      <c r="I86" s="823"/>
      <c r="J86" s="823"/>
      <c r="K86" s="823"/>
      <c r="L86" s="823"/>
      <c r="M86" s="824"/>
      <c r="N86" s="52">
        <f>L83+L84+L85</f>
        <v>303.0657454191408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1313.2848968162768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25" t="s">
        <v>2218</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9.25" customHeight="1">
      <c r="B107" s="828" t="s">
        <v>2219</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88"/>
      <c r="K118" s="888"/>
      <c r="L118" s="888"/>
      <c r="M118" s="888"/>
      <c r="N118" s="889"/>
    </row>
    <row r="119" spans="2:14" ht="15.75" customHeight="1" thickBot="1">
      <c r="B119" s="261" t="s">
        <v>2221</v>
      </c>
      <c r="C119" s="393"/>
      <c r="D119" s="393"/>
      <c r="E119" s="57"/>
      <c r="F119" s="57"/>
      <c r="G119" s="57"/>
      <c r="H119" s="57"/>
      <c r="I119" s="57"/>
      <c r="J119" s="890"/>
      <c r="K119" s="890"/>
      <c r="L119" s="890"/>
      <c r="M119" s="890"/>
      <c r="N119" s="891"/>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1223.287408932104</v>
      </c>
      <c r="N49" s="272">
        <f>K49*M49</f>
        <v>1223.287408932104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1223.287408932104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1223.287408932104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244.65748178642082</v>
      </c>
      <c r="M83" s="858"/>
      <c r="N83" s="51"/>
    </row>
    <row r="84" spans="1:14">
      <c r="B84" s="89" t="s">
        <v>973</v>
      </c>
      <c r="C84" s="90"/>
      <c r="D84" s="90"/>
      <c r="E84" s="90"/>
      <c r="F84" s="90"/>
      <c r="G84" s="90"/>
      <c r="H84" s="90"/>
      <c r="I84" s="87"/>
      <c r="J84" s="88"/>
      <c r="K84" s="304">
        <v>0.05</v>
      </c>
      <c r="L84" s="857">
        <f>N78*K84</f>
        <v>61.164370446605204</v>
      </c>
      <c r="M84" s="858"/>
      <c r="N84" s="51"/>
    </row>
    <row r="85" spans="1:14" ht="15.75" thickBot="1">
      <c r="B85" s="91" t="s">
        <v>974</v>
      </c>
      <c r="C85" s="92"/>
      <c r="D85" s="92"/>
      <c r="E85" s="92"/>
      <c r="F85" s="92"/>
      <c r="G85" s="92"/>
      <c r="H85" s="92"/>
      <c r="I85" s="93"/>
      <c r="J85" s="94"/>
      <c r="K85" s="305">
        <v>0.05</v>
      </c>
      <c r="L85" s="859">
        <f>N78*K85</f>
        <v>61.164370446605204</v>
      </c>
      <c r="M85" s="860"/>
      <c r="N85" s="51"/>
    </row>
    <row r="86" spans="1:14" ht="15.75" thickBot="1">
      <c r="B86" s="822" t="s">
        <v>953</v>
      </c>
      <c r="C86" s="823"/>
      <c r="D86" s="823"/>
      <c r="E86" s="823"/>
      <c r="F86" s="823"/>
      <c r="G86" s="823"/>
      <c r="H86" s="823"/>
      <c r="I86" s="823"/>
      <c r="J86" s="823"/>
      <c r="K86" s="823"/>
      <c r="L86" s="823"/>
      <c r="M86" s="824"/>
      <c r="N86" s="52">
        <f>L83+L84+L85</f>
        <v>366.98622267963117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1590.2736316117353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271"/>
      <c r="N36" s="272"/>
    </row>
    <row r="37" spans="1:14">
      <c r="A37" s="113"/>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2"/>
    </row>
    <row r="39" spans="1:14">
      <c r="B39" s="871"/>
      <c r="C39" s="872"/>
      <c r="D39" s="872"/>
      <c r="E39" s="872"/>
      <c r="F39" s="872"/>
      <c r="G39" s="872"/>
      <c r="H39" s="873"/>
      <c r="I39" s="874"/>
      <c r="J39" s="875"/>
      <c r="K39" s="269"/>
      <c r="L39" s="876"/>
      <c r="M39" s="877"/>
      <c r="N39" s="272"/>
    </row>
    <row r="40" spans="1:14">
      <c r="B40" s="871"/>
      <c r="C40" s="872"/>
      <c r="D40" s="872"/>
      <c r="E40" s="872"/>
      <c r="F40" s="872"/>
      <c r="G40" s="872"/>
      <c r="H40" s="873"/>
      <c r="I40" s="36"/>
      <c r="J40" s="37"/>
      <c r="K40" s="269"/>
      <c r="L40" s="276"/>
      <c r="M40" s="277"/>
      <c r="N40" s="272"/>
    </row>
    <row r="41" spans="1:14">
      <c r="B41" s="320"/>
      <c r="C41" s="321"/>
      <c r="D41" s="321"/>
      <c r="E41" s="321"/>
      <c r="F41" s="323"/>
      <c r="G41" s="323"/>
      <c r="H41" s="125"/>
      <c r="I41" s="36"/>
      <c r="J41" s="37"/>
      <c r="K41" s="274"/>
      <c r="L41" s="276"/>
      <c r="M41" s="277"/>
      <c r="N41" s="278"/>
    </row>
    <row r="42" spans="1:14">
      <c r="B42" s="879"/>
      <c r="C42" s="880"/>
      <c r="D42" s="880"/>
      <c r="E42" s="38"/>
      <c r="F42" s="39"/>
      <c r="G42" s="39"/>
      <c r="H42" s="40"/>
      <c r="I42" s="36"/>
      <c r="J42" s="37"/>
      <c r="K42" s="279"/>
      <c r="L42" s="276"/>
      <c r="M42" s="401"/>
      <c r="N42" s="344"/>
    </row>
    <row r="43" spans="1:14" ht="15.75" thickBot="1">
      <c r="B43" s="871"/>
      <c r="C43" s="872"/>
      <c r="D43" s="872"/>
      <c r="E43" s="872"/>
      <c r="F43" s="872"/>
      <c r="G43" s="872"/>
      <c r="H43" s="873"/>
      <c r="I43" s="881"/>
      <c r="J43" s="882"/>
      <c r="K43" s="41"/>
      <c r="L43" s="883"/>
      <c r="M43" s="884"/>
      <c r="N43" s="105"/>
    </row>
    <row r="44" spans="1:14" ht="15.75" thickBot="1">
      <c r="B44" s="822" t="s">
        <v>953</v>
      </c>
      <c r="C44" s="823"/>
      <c r="D44" s="823"/>
      <c r="E44" s="823"/>
      <c r="F44" s="823"/>
      <c r="G44" s="823"/>
      <c r="H44" s="823"/>
      <c r="I44" s="823"/>
      <c r="J44" s="823"/>
      <c r="K44" s="823"/>
      <c r="L44" s="823"/>
      <c r="M44" s="824"/>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67" t="s">
        <v>944</v>
      </c>
      <c r="C48" s="868"/>
      <c r="D48" s="868"/>
      <c r="E48" s="868"/>
      <c r="F48" s="868"/>
      <c r="G48" s="868"/>
      <c r="H48" s="868"/>
      <c r="I48" s="902"/>
      <c r="J48" s="315" t="s">
        <v>945</v>
      </c>
      <c r="K48" s="85" t="s">
        <v>946</v>
      </c>
      <c r="L48" s="903" t="s">
        <v>955</v>
      </c>
      <c r="M48" s="902"/>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525.84520171615566</v>
      </c>
      <c r="N49" s="272">
        <f>K49*M49</f>
        <v>525.84520171615566</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904"/>
      <c r="C53" s="905"/>
      <c r="D53" s="905"/>
      <c r="E53" s="905"/>
      <c r="F53" s="905"/>
      <c r="G53" s="905"/>
      <c r="H53" s="905"/>
      <c r="I53" s="875"/>
      <c r="J53" s="42"/>
      <c r="K53" s="44"/>
      <c r="L53" s="906"/>
      <c r="M53" s="907"/>
      <c r="N53" s="45"/>
    </row>
    <row r="54" spans="1:14" ht="15.75" thickBot="1">
      <c r="B54" s="822" t="s">
        <v>953</v>
      </c>
      <c r="C54" s="823"/>
      <c r="D54" s="823"/>
      <c r="E54" s="823"/>
      <c r="F54" s="823"/>
      <c r="G54" s="823"/>
      <c r="H54" s="823"/>
      <c r="I54" s="823"/>
      <c r="J54" s="823"/>
      <c r="K54" s="823"/>
      <c r="L54" s="823"/>
      <c r="M54" s="824"/>
      <c r="N54" s="394">
        <f>SUM(N49:N53)</f>
        <v>525.84520171615566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2:15" ht="15.75" thickBot="1">
      <c r="B65" s="911" t="s">
        <v>953</v>
      </c>
      <c r="C65" s="865"/>
      <c r="D65" s="865"/>
      <c r="E65" s="865"/>
      <c r="F65" s="865"/>
      <c r="G65" s="865"/>
      <c r="H65" s="865"/>
      <c r="I65" s="865"/>
      <c r="J65" s="865"/>
      <c r="K65" s="865"/>
      <c r="L65" s="865"/>
      <c r="M65" s="866"/>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98"/>
      <c r="C75" s="899"/>
      <c r="D75" s="899"/>
      <c r="E75" s="899"/>
      <c r="F75" s="899"/>
      <c r="G75" s="899"/>
      <c r="H75" s="899"/>
      <c r="I75" s="126"/>
      <c r="J75" s="126"/>
      <c r="K75" s="126"/>
      <c r="L75" s="912"/>
      <c r="M75" s="912"/>
      <c r="N75" s="45"/>
    </row>
    <row r="76" spans="2:15" ht="15.75" thickBot="1">
      <c r="B76" s="911" t="s">
        <v>953</v>
      </c>
      <c r="C76" s="865"/>
      <c r="D76" s="865"/>
      <c r="E76" s="865"/>
      <c r="F76" s="865"/>
      <c r="G76" s="865"/>
      <c r="H76" s="865"/>
      <c r="I76" s="865"/>
      <c r="J76" s="865"/>
      <c r="K76" s="865"/>
      <c r="L76" s="865"/>
      <c r="M76" s="866"/>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N44+N54+N65+N76</f>
        <v>525.84520171615566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105.16904034323113</v>
      </c>
      <c r="M83" s="858"/>
      <c r="N83" s="51"/>
    </row>
    <row r="84" spans="1:14">
      <c r="B84" s="89" t="s">
        <v>973</v>
      </c>
      <c r="C84" s="90"/>
      <c r="D84" s="90"/>
      <c r="E84" s="90"/>
      <c r="F84" s="90"/>
      <c r="G84" s="90"/>
      <c r="H84" s="90"/>
      <c r="I84" s="87"/>
      <c r="J84" s="88"/>
      <c r="K84" s="304">
        <v>0.05</v>
      </c>
      <c r="L84" s="857">
        <f>N78*K84</f>
        <v>26.292260085807783</v>
      </c>
      <c r="M84" s="858"/>
      <c r="N84" s="51"/>
    </row>
    <row r="85" spans="1:14" ht="15.75" thickBot="1">
      <c r="B85" s="91" t="s">
        <v>974</v>
      </c>
      <c r="C85" s="92"/>
      <c r="D85" s="92"/>
      <c r="E85" s="92"/>
      <c r="F85" s="92"/>
      <c r="G85" s="92"/>
      <c r="H85" s="92"/>
      <c r="I85" s="93"/>
      <c r="J85" s="94"/>
      <c r="K85" s="305">
        <v>0.05</v>
      </c>
      <c r="L85" s="859">
        <f>N78*K85</f>
        <v>26.292260085807783</v>
      </c>
      <c r="M85" s="860"/>
      <c r="N85" s="51"/>
    </row>
    <row r="86" spans="1:14" ht="15.75" thickBot="1">
      <c r="B86" s="822" t="s">
        <v>953</v>
      </c>
      <c r="C86" s="823"/>
      <c r="D86" s="823"/>
      <c r="E86" s="823"/>
      <c r="F86" s="823"/>
      <c r="G86" s="823"/>
      <c r="H86" s="823"/>
      <c r="I86" s="823"/>
      <c r="J86" s="823"/>
      <c r="K86" s="823"/>
      <c r="L86" s="823"/>
      <c r="M86" s="824"/>
      <c r="N86" s="52">
        <f>L83+L84+L85</f>
        <v>157.7535605148467</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683.59876223100241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3810.9750569229354</v>
      </c>
      <c r="L36" s="270"/>
      <c r="M36" s="271">
        <v>30</v>
      </c>
      <c r="N36" s="272">
        <f>K36/M36</f>
        <v>127.03250189743117</v>
      </c>
    </row>
    <row r="37" spans="1:14">
      <c r="A37" t="s">
        <v>363</v>
      </c>
      <c r="B37" s="871" t="str">
        <f>VLOOKUP(A37,EQUIPOS!A7:D154,3,FALSE)</f>
        <v>Vibrador de concreto, Motor de 3 hp a 18.000 rpm Mangueras de 4 mt</v>
      </c>
      <c r="C37" s="872"/>
      <c r="D37" s="872"/>
      <c r="E37" s="872"/>
      <c r="F37" s="872"/>
      <c r="G37" s="872"/>
      <c r="H37" s="873"/>
      <c r="I37" s="267"/>
      <c r="J37" s="268"/>
      <c r="K37" s="269">
        <f>VLOOKUP(A37,EQUIPOS!A7:D164,4,FALSE)</f>
        <v>9627.583036187867</v>
      </c>
      <c r="L37" s="270"/>
      <c r="M37" s="271">
        <v>30</v>
      </c>
      <c r="N37" s="272">
        <f>K37/M37</f>
        <v>320.91943453959556</v>
      </c>
    </row>
    <row r="38" spans="1:14">
      <c r="A38" t="s">
        <v>228</v>
      </c>
      <c r="B38" s="871" t="str">
        <f>VLOOKUP(A38,EQUIPOS!A8:D154,3,FALSE)</f>
        <v xml:space="preserve">Formaleta metálica (concreto hidráulico)
</v>
      </c>
      <c r="C38" s="872"/>
      <c r="D38" s="872"/>
      <c r="E38" s="872"/>
      <c r="F38" s="872"/>
      <c r="G38" s="872"/>
      <c r="H38" s="873"/>
      <c r="I38" s="874"/>
      <c r="J38" s="875"/>
      <c r="K38" s="269">
        <f>VLOOKUP(A38,EQUIPOS!A8:D165,4,FALSE)</f>
        <v>5110.821393821213</v>
      </c>
      <c r="L38" s="876">
        <v>0.33329999999999999</v>
      </c>
      <c r="M38" s="877"/>
      <c r="N38" s="272">
        <f>K38/L38</f>
        <v>15333.997581221762</v>
      </c>
    </row>
    <row r="39" spans="1:14">
      <c r="B39" s="871"/>
      <c r="C39" s="872"/>
      <c r="D39" s="872"/>
      <c r="E39" s="872"/>
      <c r="F39" s="872"/>
      <c r="G39" s="872"/>
      <c r="H39" s="873"/>
      <c r="I39" s="36"/>
      <c r="J39" s="37"/>
      <c r="K39" s="269"/>
      <c r="L39" s="276"/>
      <c r="M39" s="277"/>
      <c r="N39" s="272"/>
    </row>
    <row r="40" spans="1:14">
      <c r="B40" s="320"/>
      <c r="C40" s="321"/>
      <c r="D40" s="321"/>
      <c r="E40" s="323"/>
      <c r="F40" s="323"/>
      <c r="G40" s="323"/>
      <c r="H40" s="125"/>
      <c r="I40" s="36"/>
      <c r="J40" s="37"/>
      <c r="K40" s="274"/>
      <c r="L40" s="276"/>
      <c r="M40" s="277"/>
      <c r="N40" s="278"/>
    </row>
    <row r="41" spans="1:14">
      <c r="B41" s="879" t="s">
        <v>952</v>
      </c>
      <c r="C41" s="880"/>
      <c r="D41" s="880"/>
      <c r="E41" s="38"/>
      <c r="F41" s="39"/>
      <c r="G41" s="39"/>
      <c r="H41" s="40"/>
      <c r="I41" s="36"/>
      <c r="J41" s="37"/>
      <c r="K41" s="279"/>
      <c r="L41" s="276"/>
      <c r="M41" s="401">
        <v>0.1</v>
      </c>
      <c r="N41" s="344">
        <f>N72*M41</f>
        <v>224.88926817266997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16006.838785831458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706295.83274244412</v>
      </c>
      <c r="N48" s="272">
        <f>K48*M48</f>
        <v>713358.7910698686</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904"/>
      <c r="C51" s="905"/>
      <c r="D51" s="905"/>
      <c r="E51" s="905"/>
      <c r="F51" s="905"/>
      <c r="G51" s="905"/>
      <c r="H51" s="905"/>
      <c r="I51" s="875"/>
      <c r="J51" s="42"/>
      <c r="K51" s="44"/>
      <c r="L51" s="906"/>
      <c r="M51" s="907"/>
      <c r="N51" s="45"/>
    </row>
    <row r="52" spans="1:14" ht="15.75" thickBot="1">
      <c r="B52" s="822" t="s">
        <v>953</v>
      </c>
      <c r="C52" s="823"/>
      <c r="D52" s="823"/>
      <c r="E52" s="823"/>
      <c r="F52" s="823"/>
      <c r="G52" s="823"/>
      <c r="H52" s="823"/>
      <c r="I52" s="823"/>
      <c r="J52" s="823"/>
      <c r="K52" s="823"/>
      <c r="L52" s="823"/>
      <c r="M52" s="824"/>
      <c r="N52" s="394">
        <f>SUM(N48:N51)</f>
        <v>713358.7910698686</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908" t="s">
        <v>961</v>
      </c>
      <c r="M56" s="887"/>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909">
        <f>VLOOKUP(A57,TRANSPORTE!A5:D117,4,FALSE)</f>
        <v>977.85154962040906</v>
      </c>
      <c r="M57" s="910"/>
      <c r="N57" s="287">
        <f>K57*L57</f>
        <v>987.6300651166132</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SUM(N57:N61)</f>
        <v>987.6300651166132</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SUM(N67:N71)</f>
        <v>2248.8926817266997</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N43+N52+N62+N72</f>
        <v>732602.15260254336</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146520.43052050867</v>
      </c>
      <c r="M79" s="858"/>
      <c r="N79" s="51"/>
    </row>
    <row r="80" spans="1:15">
      <c r="B80" s="89" t="s">
        <v>973</v>
      </c>
      <c r="C80" s="90"/>
      <c r="D80" s="90"/>
      <c r="E80" s="90"/>
      <c r="F80" s="90"/>
      <c r="G80" s="90"/>
      <c r="H80" s="90"/>
      <c r="I80" s="87"/>
      <c r="J80" s="88"/>
      <c r="K80" s="304">
        <v>0.05</v>
      </c>
      <c r="L80" s="857">
        <f>N74*K80</f>
        <v>36630.107630127168</v>
      </c>
      <c r="M80" s="858"/>
      <c r="N80" s="51"/>
    </row>
    <row r="81" spans="1:14" ht="15.75" thickBot="1">
      <c r="B81" s="91" t="s">
        <v>974</v>
      </c>
      <c r="C81" s="92"/>
      <c r="D81" s="92"/>
      <c r="E81" s="92"/>
      <c r="F81" s="92"/>
      <c r="G81" s="92"/>
      <c r="H81" s="92"/>
      <c r="I81" s="93"/>
      <c r="J81" s="94"/>
      <c r="K81" s="305">
        <v>0.05</v>
      </c>
      <c r="L81" s="859">
        <f>N74*K81</f>
        <v>36630.107630127168</v>
      </c>
      <c r="M81" s="860"/>
      <c r="N81" s="51"/>
    </row>
    <row r="82" spans="1:14" ht="15.75" thickBot="1">
      <c r="B82" s="822" t="s">
        <v>953</v>
      </c>
      <c r="C82" s="823"/>
      <c r="D82" s="823"/>
      <c r="E82" s="823"/>
      <c r="F82" s="823"/>
      <c r="G82" s="823"/>
      <c r="H82" s="823"/>
      <c r="I82" s="823"/>
      <c r="J82" s="823"/>
      <c r="K82" s="823"/>
      <c r="L82" s="823"/>
      <c r="M82" s="824"/>
      <c r="N82" s="52">
        <f>L79+L80+L81</f>
        <v>219780.64578076301</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952382.79838330636</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9518.5812469301509</v>
      </c>
      <c r="L36" s="270"/>
      <c r="M36" s="271">
        <v>37.5</v>
      </c>
      <c r="N36" s="272">
        <f>K36/M36</f>
        <v>253.82883325147068</v>
      </c>
    </row>
    <row r="37" spans="1:14">
      <c r="B37" s="871"/>
      <c r="C37" s="872"/>
      <c r="D37" s="872"/>
      <c r="E37" s="878"/>
      <c r="F37" s="872"/>
      <c r="G37" s="872"/>
      <c r="H37" s="873"/>
      <c r="I37" s="36"/>
      <c r="J37" s="37"/>
      <c r="K37" s="274"/>
      <c r="L37" s="276"/>
      <c r="M37" s="277"/>
      <c r="N37" s="278"/>
    </row>
    <row r="38" spans="1:14">
      <c r="B38" s="879" t="s">
        <v>952</v>
      </c>
      <c r="C38" s="880"/>
      <c r="D38" s="880"/>
      <c r="E38" s="38"/>
      <c r="F38" s="39"/>
      <c r="G38" s="39"/>
      <c r="H38" s="40"/>
      <c r="I38" s="36"/>
      <c r="J38" s="37"/>
      <c r="K38" s="279"/>
      <c r="L38" s="276"/>
      <c r="M38" s="469">
        <v>0.1</v>
      </c>
      <c r="N38" s="344">
        <f>N72*M38</f>
        <v>1079.468487228816</v>
      </c>
    </row>
    <row r="39" spans="1:14" ht="15.75" thickBot="1">
      <c r="B39" s="871"/>
      <c r="C39" s="872"/>
      <c r="D39" s="872"/>
      <c r="E39" s="872"/>
      <c r="F39" s="872"/>
      <c r="G39" s="872"/>
      <c r="H39" s="873"/>
      <c r="I39" s="881"/>
      <c r="J39" s="882"/>
      <c r="K39" s="41"/>
      <c r="L39" s="883"/>
      <c r="M39" s="884"/>
      <c r="N39" s="105"/>
    </row>
    <row r="40" spans="1:14" ht="15.75" thickBot="1">
      <c r="B40" s="822" t="s">
        <v>953</v>
      </c>
      <c r="C40" s="823"/>
      <c r="D40" s="823"/>
      <c r="E40" s="823"/>
      <c r="F40" s="823"/>
      <c r="G40" s="823"/>
      <c r="H40" s="823"/>
      <c r="I40" s="823"/>
      <c r="J40" s="823"/>
      <c r="K40" s="823"/>
      <c r="L40" s="823"/>
      <c r="M40" s="824"/>
      <c r="N40" s="394">
        <f>SUM(N36:N39)</f>
        <v>1333.2973204802868</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67" t="s">
        <v>944</v>
      </c>
      <c r="C44" s="868"/>
      <c r="D44" s="868"/>
      <c r="E44" s="868"/>
      <c r="F44" s="868"/>
      <c r="G44" s="868"/>
      <c r="H44" s="868"/>
      <c r="I44" s="902"/>
      <c r="J44" s="315" t="s">
        <v>945</v>
      </c>
      <c r="K44" s="85" t="s">
        <v>946</v>
      </c>
      <c r="L44" s="903" t="s">
        <v>955</v>
      </c>
      <c r="M44" s="902"/>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59855.219710009747</v>
      </c>
      <c r="N45" s="272">
        <f>K45*M45</f>
        <v>61650.87630131004</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66311.929942076866</v>
      </c>
      <c r="N46" s="272">
        <f>K46*M46</f>
        <v>663.1192994207687</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66861.031222689358</v>
      </c>
      <c r="N47" s="272">
        <f>K47*M47</f>
        <v>3343.0515611344681</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526916.74084289314</v>
      </c>
      <c r="N48" s="272">
        <f>K48*M48</f>
        <v>5269.1674084289316</v>
      </c>
    </row>
    <row r="49" spans="1:14" ht="15.75" thickBot="1">
      <c r="B49" s="309"/>
      <c r="C49" s="310"/>
      <c r="D49" s="310"/>
      <c r="E49" s="310"/>
      <c r="F49" s="310"/>
      <c r="G49" s="310"/>
      <c r="H49" s="310"/>
      <c r="I49" s="310"/>
      <c r="J49" s="126"/>
      <c r="K49" s="126"/>
      <c r="L49" s="325"/>
      <c r="M49" s="324"/>
      <c r="N49" s="127"/>
    </row>
    <row r="50" spans="1:14" ht="15.75" thickBot="1">
      <c r="B50" s="822" t="s">
        <v>953</v>
      </c>
      <c r="C50" s="823"/>
      <c r="D50" s="823"/>
      <c r="E50" s="823"/>
      <c r="F50" s="823"/>
      <c r="G50" s="823"/>
      <c r="H50" s="823"/>
      <c r="I50" s="823"/>
      <c r="J50" s="823"/>
      <c r="K50" s="823"/>
      <c r="L50" s="823"/>
      <c r="M50" s="824"/>
      <c r="N50" s="394">
        <f>SUM(N45:N49)</f>
        <v>70926.214570294207</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908" t="s">
        <v>961</v>
      </c>
      <c r="M54" s="887"/>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909">
        <f>VLOOKUP(A55,TRANSPORTE!A5:D117,4,FALSE)</f>
        <v>1816.8849251819709</v>
      </c>
      <c r="M55" s="910"/>
      <c r="N55" s="287">
        <f>K55*L55</f>
        <v>1671.5341311674133</v>
      </c>
    </row>
    <row r="56" spans="1:14">
      <c r="A56" t="s">
        <v>1227</v>
      </c>
      <c r="B56" s="46" t="str">
        <f>VLOOKUP(A56,TRANSPORTE!A6:D117,3,FALSE)</f>
        <v>Transporte de Arena</v>
      </c>
      <c r="C56" s="47"/>
      <c r="D56" s="47"/>
      <c r="E56" s="47"/>
      <c r="F56" s="47"/>
      <c r="G56" s="47"/>
      <c r="H56" s="311" t="s">
        <v>1468</v>
      </c>
      <c r="I56" s="279">
        <v>0.01</v>
      </c>
      <c r="J56" s="286">
        <v>1</v>
      </c>
      <c r="K56" s="279">
        <f>I56*J56</f>
        <v>0.01</v>
      </c>
      <c r="L56" s="909">
        <f>VLOOKUP(A56,TRANSPORTE!A6:D117,4,FALSE)</f>
        <v>977.85154962040906</v>
      </c>
      <c r="M56" s="910"/>
      <c r="N56" s="287">
        <f>K56*L56</f>
        <v>9.7785154962040917</v>
      </c>
    </row>
    <row r="57" spans="1:14">
      <c r="A57" t="s">
        <v>1227</v>
      </c>
      <c r="B57" s="46" t="str">
        <f>VLOOKUP(A57,TRANSPORTE!A6:D117,3,FALSE)</f>
        <v>Transporte de Arena</v>
      </c>
      <c r="C57" s="47"/>
      <c r="D57" s="47"/>
      <c r="E57" s="47"/>
      <c r="F57" s="47"/>
      <c r="G57" s="47"/>
      <c r="H57" s="311" t="s">
        <v>1468</v>
      </c>
      <c r="I57" s="279">
        <v>0.05</v>
      </c>
      <c r="J57" s="286">
        <v>1</v>
      </c>
      <c r="K57" s="279">
        <f>I57*J57</f>
        <v>0.05</v>
      </c>
      <c r="L57" s="909">
        <f>VLOOKUP(A57,TRANSPORTE!A6:D118,4,FALSE)</f>
        <v>977.85154962040906</v>
      </c>
      <c r="M57" s="910"/>
      <c r="N57" s="287">
        <f>K57*L57</f>
        <v>48.892577481020453</v>
      </c>
    </row>
    <row r="58" spans="1:14">
      <c r="B58" s="46"/>
      <c r="C58" s="47"/>
      <c r="D58" s="47"/>
      <c r="E58" s="47"/>
      <c r="F58" s="47"/>
      <c r="G58" s="47"/>
      <c r="H58" s="311"/>
      <c r="I58" s="279"/>
      <c r="J58" s="286"/>
      <c r="K58" s="279"/>
      <c r="L58" s="909"/>
      <c r="M58" s="910"/>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900"/>
      <c r="M60" s="901"/>
      <c r="N60" s="127"/>
    </row>
    <row r="61" spans="1:14" ht="15.75" thickBot="1">
      <c r="B61" s="911" t="s">
        <v>953</v>
      </c>
      <c r="C61" s="865"/>
      <c r="D61" s="865"/>
      <c r="E61" s="865"/>
      <c r="F61" s="865"/>
      <c r="G61" s="865"/>
      <c r="H61" s="865"/>
      <c r="I61" s="865"/>
      <c r="J61" s="865"/>
      <c r="K61" s="865"/>
      <c r="L61" s="865"/>
      <c r="M61" s="866"/>
      <c r="N61" s="104">
        <f>N55+N56+N57+N58+N59</f>
        <v>1730.2052241446379</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61" t="s">
        <v>963</v>
      </c>
      <c r="C65" s="862"/>
      <c r="D65" s="862"/>
      <c r="E65" s="862"/>
      <c r="F65" s="862"/>
      <c r="G65" s="862"/>
      <c r="H65" s="862"/>
      <c r="I65" s="73" t="s">
        <v>964</v>
      </c>
      <c r="J65" s="75" t="s">
        <v>1410</v>
      </c>
      <c r="K65" s="74" t="s">
        <v>966</v>
      </c>
      <c r="L65" s="863" t="s">
        <v>950</v>
      </c>
      <c r="M65" s="864"/>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98"/>
      <c r="C71" s="899"/>
      <c r="D71" s="899"/>
      <c r="E71" s="899"/>
      <c r="F71" s="899"/>
      <c r="G71" s="899"/>
      <c r="H71" s="899"/>
      <c r="I71" s="126"/>
      <c r="J71" s="126"/>
      <c r="K71" s="126"/>
      <c r="L71" s="912"/>
      <c r="M71" s="912"/>
      <c r="N71" s="45"/>
    </row>
    <row r="72" spans="1:15" ht="15.75" thickBot="1">
      <c r="B72" s="911" t="s">
        <v>953</v>
      </c>
      <c r="C72" s="865"/>
      <c r="D72" s="865"/>
      <c r="E72" s="865"/>
      <c r="F72" s="865"/>
      <c r="G72" s="865"/>
      <c r="H72" s="865"/>
      <c r="I72" s="865"/>
      <c r="J72" s="865"/>
      <c r="K72" s="865"/>
      <c r="L72" s="865"/>
      <c r="M72" s="866"/>
      <c r="N72" s="301">
        <f>SUM(N66:N71)</f>
        <v>10794.684872288159</v>
      </c>
    </row>
    <row r="73" spans="1:15" ht="15.75" thickBot="1">
      <c r="B73" s="33"/>
      <c r="C73" s="34"/>
      <c r="D73" s="34"/>
      <c r="E73" s="34"/>
      <c r="F73" s="34"/>
      <c r="G73" s="34"/>
      <c r="H73" s="34"/>
      <c r="I73" s="34"/>
      <c r="J73" s="34"/>
      <c r="K73" s="34"/>
      <c r="L73" s="34"/>
      <c r="M73" s="34"/>
      <c r="N73" s="35"/>
    </row>
    <row r="74" spans="1:15" ht="15.75" thickBot="1">
      <c r="B74" s="822" t="s">
        <v>967</v>
      </c>
      <c r="C74" s="823"/>
      <c r="D74" s="823"/>
      <c r="E74" s="823"/>
      <c r="F74" s="823"/>
      <c r="G74" s="823"/>
      <c r="H74" s="823"/>
      <c r="I74" s="823"/>
      <c r="J74" s="823"/>
      <c r="K74" s="823"/>
      <c r="L74" s="823"/>
      <c r="M74" s="824"/>
      <c r="N74" s="99">
        <f>N40+N50+N61+N72</f>
        <v>84784.401987207282</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67" t="s">
        <v>969</v>
      </c>
      <c r="C78" s="868"/>
      <c r="D78" s="868"/>
      <c r="E78" s="868"/>
      <c r="F78" s="868"/>
      <c r="G78" s="868"/>
      <c r="H78" s="868"/>
      <c r="I78" s="314"/>
      <c r="J78" s="334"/>
      <c r="K78" s="302" t="s">
        <v>970</v>
      </c>
      <c r="L78" s="869" t="s">
        <v>971</v>
      </c>
      <c r="M78" s="870"/>
      <c r="N78" s="303"/>
    </row>
    <row r="79" spans="1:15">
      <c r="B79" s="855" t="s">
        <v>972</v>
      </c>
      <c r="C79" s="856"/>
      <c r="D79" s="856"/>
      <c r="E79" s="856"/>
      <c r="F79" s="856"/>
      <c r="G79" s="856"/>
      <c r="H79" s="856"/>
      <c r="I79" s="87"/>
      <c r="J79" s="88"/>
      <c r="K79" s="304">
        <v>0.2</v>
      </c>
      <c r="L79" s="857">
        <f>N74*K79</f>
        <v>16956.880397441459</v>
      </c>
      <c r="M79" s="858"/>
      <c r="N79" s="51"/>
    </row>
    <row r="80" spans="1:15">
      <c r="B80" s="89" t="s">
        <v>973</v>
      </c>
      <c r="C80" s="90"/>
      <c r="D80" s="90"/>
      <c r="E80" s="90"/>
      <c r="F80" s="90"/>
      <c r="G80" s="90"/>
      <c r="H80" s="90"/>
      <c r="I80" s="87"/>
      <c r="J80" s="88"/>
      <c r="K80" s="304">
        <v>0.05</v>
      </c>
      <c r="L80" s="857">
        <f>N74*K80</f>
        <v>4239.2200993603647</v>
      </c>
      <c r="M80" s="858"/>
      <c r="N80" s="51"/>
    </row>
    <row r="81" spans="1:14" ht="15.75" thickBot="1">
      <c r="B81" s="91" t="s">
        <v>974</v>
      </c>
      <c r="C81" s="92"/>
      <c r="D81" s="92"/>
      <c r="E81" s="92"/>
      <c r="F81" s="92"/>
      <c r="G81" s="92"/>
      <c r="H81" s="92"/>
      <c r="I81" s="93"/>
      <c r="J81" s="94"/>
      <c r="K81" s="305">
        <v>0.05</v>
      </c>
      <c r="L81" s="859">
        <f>N74*K81</f>
        <v>4239.2200993603647</v>
      </c>
      <c r="M81" s="860"/>
      <c r="N81" s="51"/>
    </row>
    <row r="82" spans="1:14" ht="15.75" thickBot="1">
      <c r="B82" s="822" t="s">
        <v>953</v>
      </c>
      <c r="C82" s="823"/>
      <c r="D82" s="823"/>
      <c r="E82" s="823"/>
      <c r="F82" s="823"/>
      <c r="G82" s="823"/>
      <c r="H82" s="823"/>
      <c r="I82" s="823"/>
      <c r="J82" s="823"/>
      <c r="K82" s="823"/>
      <c r="L82" s="823"/>
      <c r="M82" s="824"/>
      <c r="N82" s="52">
        <f>L79+L80+L81</f>
        <v>25435.32059616219</v>
      </c>
    </row>
    <row r="83" spans="1:14" ht="15.75" thickBot="1">
      <c r="B83" s="33"/>
      <c r="C83" s="34"/>
      <c r="D83" s="34"/>
      <c r="E83" s="34"/>
      <c r="F83" s="34"/>
      <c r="G83" s="34"/>
      <c r="H83" s="34"/>
      <c r="I83" s="34"/>
      <c r="J83" s="34"/>
      <c r="K83" s="34"/>
      <c r="L83" s="34"/>
      <c r="M83" s="34"/>
      <c r="N83" s="35"/>
    </row>
    <row r="84" spans="1:14" ht="15.75" thickBot="1">
      <c r="A84" t="s">
        <v>2016</v>
      </c>
      <c r="B84" s="822" t="s">
        <v>975</v>
      </c>
      <c r="C84" s="823"/>
      <c r="D84" s="823"/>
      <c r="E84" s="823"/>
      <c r="F84" s="823"/>
      <c r="G84" s="823"/>
      <c r="H84" s="823"/>
      <c r="I84" s="823"/>
      <c r="J84" s="823"/>
      <c r="K84" s="823"/>
      <c r="L84" s="823"/>
      <c r="M84" s="824"/>
      <c r="N84" s="188">
        <f>N74+N82</f>
        <v>110219.72258336947</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114318.35152876232</v>
      </c>
      <c r="L36" s="270"/>
      <c r="M36" s="271">
        <v>35</v>
      </c>
      <c r="N36" s="272">
        <f>K36/M36</f>
        <v>3266.2386151074948</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263262.48393760418</v>
      </c>
      <c r="L37" s="335"/>
      <c r="M37" s="336">
        <v>35</v>
      </c>
      <c r="N37" s="272">
        <f>K37/M37</f>
        <v>7521.7852553601197</v>
      </c>
    </row>
    <row r="38" spans="1:14">
      <c r="A38" s="113"/>
      <c r="B38" s="320"/>
      <c r="C38" s="321"/>
      <c r="D38" s="321"/>
      <c r="E38" s="323"/>
      <c r="F38" s="321"/>
      <c r="G38" s="321"/>
      <c r="H38" s="322"/>
      <c r="I38" s="328"/>
      <c r="J38" s="330"/>
      <c r="K38" s="269"/>
      <c r="L38" s="423"/>
      <c r="M38" s="424"/>
      <c r="N38" s="272"/>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N73*M40</f>
        <v>7.6767229862288557</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10795.700593453843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6843.6252270932955</v>
      </c>
      <c r="N47" s="272">
        <f>K47*M47</f>
        <v>8896.712795221285</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2" t="s">
        <v>953</v>
      </c>
      <c r="C51" s="823"/>
      <c r="D51" s="823"/>
      <c r="E51" s="823"/>
      <c r="F51" s="823"/>
      <c r="G51" s="823"/>
      <c r="H51" s="823"/>
      <c r="I51" s="823"/>
      <c r="J51" s="823"/>
      <c r="K51" s="823"/>
      <c r="L51" s="823"/>
      <c r="M51" s="824"/>
      <c r="N51" s="394">
        <f>SUM(N47:N50)</f>
        <v>8896.712795221285</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908" t="s">
        <v>961</v>
      </c>
      <c r="M55" s="887"/>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909">
        <f>VLOOKUP(A56,TRANSPORTE!A5:D117,4,FALSE)</f>
        <v>1524.1599608973943</v>
      </c>
      <c r="M56" s="910"/>
      <c r="N56" s="287">
        <f>K56*L56</f>
        <v>1981.4079491666125</v>
      </c>
    </row>
    <row r="57" spans="1:14">
      <c r="B57" s="46"/>
      <c r="C57" s="47"/>
      <c r="D57" s="47"/>
      <c r="E57" s="47"/>
      <c r="F57" s="47"/>
      <c r="G57" s="47"/>
      <c r="H57" s="311"/>
      <c r="I57" s="279"/>
      <c r="J57" s="286"/>
      <c r="K57" s="279"/>
      <c r="L57" s="909"/>
      <c r="M57" s="910"/>
      <c r="N57" s="287"/>
    </row>
    <row r="58" spans="1:14">
      <c r="B58" s="46"/>
      <c r="C58" s="47"/>
      <c r="D58" s="47"/>
      <c r="E58" s="47"/>
      <c r="F58" s="47"/>
      <c r="G58" s="4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900"/>
      <c r="M61" s="901"/>
      <c r="N61" s="127"/>
    </row>
    <row r="62" spans="1:14" ht="15.75" thickBot="1">
      <c r="B62" s="911" t="s">
        <v>953</v>
      </c>
      <c r="C62" s="865"/>
      <c r="D62" s="865"/>
      <c r="E62" s="865"/>
      <c r="F62" s="865"/>
      <c r="G62" s="865"/>
      <c r="H62" s="865"/>
      <c r="I62" s="865"/>
      <c r="J62" s="865"/>
      <c r="K62" s="865"/>
      <c r="L62" s="865"/>
      <c r="M62" s="866"/>
      <c r="N62" s="104">
        <f>N56+N57+N58+N59+N60</f>
        <v>1981.4079491666125</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61" t="s">
        <v>963</v>
      </c>
      <c r="C66" s="862"/>
      <c r="D66" s="862"/>
      <c r="E66" s="862"/>
      <c r="F66" s="862"/>
      <c r="G66" s="862"/>
      <c r="H66" s="862"/>
      <c r="I66" s="73" t="s">
        <v>964</v>
      </c>
      <c r="J66" s="75" t="s">
        <v>1410</v>
      </c>
      <c r="K66" s="74" t="s">
        <v>966</v>
      </c>
      <c r="L66" s="863" t="s">
        <v>950</v>
      </c>
      <c r="M66" s="864"/>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98"/>
      <c r="C72" s="899"/>
      <c r="D72" s="899"/>
      <c r="E72" s="899"/>
      <c r="F72" s="899"/>
      <c r="G72" s="899"/>
      <c r="H72" s="899"/>
      <c r="I72" s="126"/>
      <c r="J72" s="126"/>
      <c r="K72" s="126"/>
      <c r="L72" s="912"/>
      <c r="M72" s="912"/>
      <c r="N72" s="45"/>
    </row>
    <row r="73" spans="1:15" ht="15.75" thickBot="1">
      <c r="B73" s="911" t="s">
        <v>953</v>
      </c>
      <c r="C73" s="865"/>
      <c r="D73" s="865"/>
      <c r="E73" s="865"/>
      <c r="F73" s="865"/>
      <c r="G73" s="865"/>
      <c r="H73" s="865"/>
      <c r="I73" s="865"/>
      <c r="J73" s="865"/>
      <c r="K73" s="865"/>
      <c r="L73" s="865"/>
      <c r="M73" s="866"/>
      <c r="N73" s="301">
        <f>SUM(N67:N72)</f>
        <v>767.67229862288559</v>
      </c>
    </row>
    <row r="74" spans="1:15" ht="15.75" thickBot="1">
      <c r="B74" s="33"/>
      <c r="C74" s="34"/>
      <c r="D74" s="34"/>
      <c r="E74" s="34"/>
      <c r="F74" s="34"/>
      <c r="G74" s="34"/>
      <c r="H74" s="34"/>
      <c r="I74" s="34"/>
      <c r="J74" s="34"/>
      <c r="K74" s="34"/>
      <c r="L74" s="34"/>
      <c r="M74" s="34"/>
      <c r="N74" s="35"/>
    </row>
    <row r="75" spans="1:15" ht="15.75" thickBot="1">
      <c r="B75" s="822" t="s">
        <v>967</v>
      </c>
      <c r="C75" s="823"/>
      <c r="D75" s="823"/>
      <c r="E75" s="823"/>
      <c r="F75" s="823"/>
      <c r="G75" s="823"/>
      <c r="H75" s="823"/>
      <c r="I75" s="823"/>
      <c r="J75" s="823"/>
      <c r="K75" s="823"/>
      <c r="L75" s="823"/>
      <c r="M75" s="824"/>
      <c r="N75" s="99">
        <f>N42+N51+N62+N73</f>
        <v>22441.493636464627</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67" t="s">
        <v>969</v>
      </c>
      <c r="C79" s="868"/>
      <c r="D79" s="868"/>
      <c r="E79" s="868"/>
      <c r="F79" s="868"/>
      <c r="G79" s="868"/>
      <c r="H79" s="868"/>
      <c r="I79" s="314"/>
      <c r="J79" s="334"/>
      <c r="K79" s="302" t="s">
        <v>970</v>
      </c>
      <c r="L79" s="869" t="s">
        <v>971</v>
      </c>
      <c r="M79" s="870"/>
      <c r="N79" s="303"/>
    </row>
    <row r="80" spans="1:15">
      <c r="B80" s="855" t="s">
        <v>972</v>
      </c>
      <c r="C80" s="856"/>
      <c r="D80" s="856"/>
      <c r="E80" s="856"/>
      <c r="F80" s="856"/>
      <c r="G80" s="856"/>
      <c r="H80" s="856"/>
      <c r="I80" s="87"/>
      <c r="J80" s="88"/>
      <c r="K80" s="304">
        <v>0.2</v>
      </c>
      <c r="L80" s="857">
        <f>N75*K80</f>
        <v>4488.2987272929258</v>
      </c>
      <c r="M80" s="858"/>
      <c r="N80" s="51"/>
    </row>
    <row r="81" spans="1:14">
      <c r="B81" s="89" t="s">
        <v>973</v>
      </c>
      <c r="C81" s="90"/>
      <c r="D81" s="90"/>
      <c r="E81" s="90"/>
      <c r="F81" s="90"/>
      <c r="G81" s="90"/>
      <c r="H81" s="90"/>
      <c r="I81" s="87"/>
      <c r="J81" s="88"/>
      <c r="K81" s="304">
        <v>0.05</v>
      </c>
      <c r="L81" s="857">
        <f>N75*K81</f>
        <v>1122.0746818232315</v>
      </c>
      <c r="M81" s="858"/>
      <c r="N81" s="51"/>
    </row>
    <row r="82" spans="1:14" ht="15.75" thickBot="1">
      <c r="B82" s="91" t="s">
        <v>974</v>
      </c>
      <c r="C82" s="92"/>
      <c r="D82" s="92"/>
      <c r="E82" s="92"/>
      <c r="F82" s="92"/>
      <c r="G82" s="92"/>
      <c r="H82" s="92"/>
      <c r="I82" s="93"/>
      <c r="J82" s="94"/>
      <c r="K82" s="305">
        <v>0.05</v>
      </c>
      <c r="L82" s="859">
        <f>N75*K82</f>
        <v>1122.0746818232315</v>
      </c>
      <c r="M82" s="860"/>
      <c r="N82" s="51"/>
    </row>
    <row r="83" spans="1:14" ht="15.75" thickBot="1">
      <c r="B83" s="822" t="s">
        <v>953</v>
      </c>
      <c r="C83" s="823"/>
      <c r="D83" s="823"/>
      <c r="E83" s="823"/>
      <c r="F83" s="823"/>
      <c r="G83" s="823"/>
      <c r="H83" s="823"/>
      <c r="I83" s="823"/>
      <c r="J83" s="823"/>
      <c r="K83" s="823"/>
      <c r="L83" s="823"/>
      <c r="M83" s="824"/>
      <c r="N83" s="52">
        <f>L80+L81+L82</f>
        <v>6732.4480909393878</v>
      </c>
    </row>
    <row r="84" spans="1:14" ht="15.75" thickBot="1">
      <c r="B84" s="33"/>
      <c r="C84" s="34"/>
      <c r="D84" s="34"/>
      <c r="E84" s="34"/>
      <c r="F84" s="34"/>
      <c r="G84" s="34"/>
      <c r="H84" s="34"/>
      <c r="I84" s="34"/>
      <c r="J84" s="34"/>
      <c r="K84" s="34"/>
      <c r="L84" s="34"/>
      <c r="M84" s="34"/>
      <c r="N84" s="35"/>
    </row>
    <row r="85" spans="1:14" ht="15.75" thickBot="1">
      <c r="A85" t="s">
        <v>2016</v>
      </c>
      <c r="B85" s="822" t="s">
        <v>975</v>
      </c>
      <c r="C85" s="823"/>
      <c r="D85" s="823"/>
      <c r="E85" s="823"/>
      <c r="F85" s="823"/>
      <c r="G85" s="823"/>
      <c r="H85" s="823"/>
      <c r="I85" s="823"/>
      <c r="J85" s="823"/>
      <c r="K85" s="823"/>
      <c r="L85" s="823"/>
      <c r="M85" s="824"/>
      <c r="N85" s="188">
        <f>N75+N83</f>
        <v>29173.941727404017</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114318.35152876232</v>
      </c>
      <c r="L36" s="270"/>
      <c r="M36" s="271">
        <v>2.5</v>
      </c>
      <c r="N36" s="272">
        <f>K36/M36</f>
        <v>45727.340611504929</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276759.63049244101</v>
      </c>
      <c r="L37" s="335"/>
      <c r="M37" s="336">
        <v>100</v>
      </c>
      <c r="N37" s="272">
        <f>K37/M37</f>
        <v>2767.5963049244101</v>
      </c>
    </row>
    <row r="38" spans="1:14">
      <c r="A38" s="113" t="s">
        <v>312</v>
      </c>
      <c r="B38" s="871" t="str">
        <f>VLOOKUP(A38,EQUIPOS!A8:D154,3,FALSE)</f>
        <v>Retroexcavadora sobre oruga, potencia 138 HP, balde de 1,5 m3.</v>
      </c>
      <c r="C38" s="872"/>
      <c r="D38" s="872"/>
      <c r="E38" s="872"/>
      <c r="F38" s="872"/>
      <c r="G38" s="872"/>
      <c r="H38" s="873"/>
      <c r="I38" s="328"/>
      <c r="J38" s="330"/>
      <c r="K38" s="269">
        <f>VLOOKUP(A38,EQUIPOS!A8:D165,4,FALSE)</f>
        <v>263262.48393760418</v>
      </c>
      <c r="L38" s="423"/>
      <c r="M38" s="424">
        <v>16</v>
      </c>
      <c r="N38" s="272">
        <f>K38/M38</f>
        <v>16453.905246100261</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0.01</v>
      </c>
      <c r="N40" s="344">
        <f>N76*M40</f>
        <v>25.250800282375621</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64974.092962811977</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7278.2420708213394</v>
      </c>
      <c r="N47" s="272">
        <f>K47*M47</f>
        <v>2183.4726212464016</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3112.2806175256992</v>
      </c>
      <c r="N48" s="272">
        <f t="shared" ref="N48:N53" si="0">K48*M48</f>
        <v>9336.8418525770976</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13604.567249770036</v>
      </c>
      <c r="N49" s="272">
        <f t="shared" si="0"/>
        <v>3401.141812442509</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1490.4177616625113</v>
      </c>
      <c r="N50" s="272">
        <f t="shared" si="0"/>
        <v>1490.4177616625113</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1516.9187887190994</v>
      </c>
      <c r="N51" s="272">
        <f t="shared" si="0"/>
        <v>1516.9187887190994</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8534.3907533036127</v>
      </c>
      <c r="N52" s="272">
        <f t="shared" si="0"/>
        <v>3908.7509650130546</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6843.6252270932955</v>
      </c>
      <c r="N53" s="272">
        <f t="shared" si="0"/>
        <v>8896.712795221285</v>
      </c>
    </row>
    <row r="54" spans="1:14" ht="15.75" thickBot="1">
      <c r="B54" s="822" t="s">
        <v>953</v>
      </c>
      <c r="C54" s="823"/>
      <c r="D54" s="823"/>
      <c r="E54" s="823"/>
      <c r="F54" s="823"/>
      <c r="G54" s="823"/>
      <c r="H54" s="823"/>
      <c r="I54" s="823"/>
      <c r="J54" s="823"/>
      <c r="K54" s="823"/>
      <c r="L54" s="823"/>
      <c r="M54" s="824"/>
      <c r="N54" s="394">
        <f>SUM(N47:N53)</f>
        <v>30734.256596881962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1524.1599608973943</v>
      </c>
      <c r="M59" s="910"/>
      <c r="N59" s="287">
        <f>K59*L59</f>
        <v>1981.4079491666125</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822" t="s">
        <v>953</v>
      </c>
      <c r="C76" s="823"/>
      <c r="D76" s="823"/>
      <c r="E76" s="823"/>
      <c r="F76" s="823"/>
      <c r="G76" s="823"/>
      <c r="H76" s="823"/>
      <c r="I76" s="865"/>
      <c r="J76" s="865"/>
      <c r="K76" s="865"/>
      <c r="L76" s="865"/>
      <c r="M76" s="866"/>
      <c r="N76" s="301">
        <f>SUM(N70:N75)</f>
        <v>2525.0800282375621</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100214.83753709811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20042.967507419624</v>
      </c>
      <c r="M83" s="858"/>
      <c r="N83" s="51"/>
    </row>
    <row r="84" spans="1:14">
      <c r="B84" s="89" t="s">
        <v>973</v>
      </c>
      <c r="C84" s="90"/>
      <c r="D84" s="90"/>
      <c r="E84" s="90"/>
      <c r="F84" s="90"/>
      <c r="G84" s="90"/>
      <c r="H84" s="90"/>
      <c r="I84" s="87"/>
      <c r="J84" s="88"/>
      <c r="K84" s="304">
        <v>0.05</v>
      </c>
      <c r="L84" s="857">
        <f>N78*K84</f>
        <v>5010.741876854906</v>
      </c>
      <c r="M84" s="858"/>
      <c r="N84" s="51"/>
    </row>
    <row r="85" spans="1:14" ht="15.75" thickBot="1">
      <c r="B85" s="91" t="s">
        <v>974</v>
      </c>
      <c r="C85" s="92"/>
      <c r="D85" s="92"/>
      <c r="E85" s="92"/>
      <c r="F85" s="92"/>
      <c r="G85" s="92"/>
      <c r="H85" s="92"/>
      <c r="I85" s="93"/>
      <c r="J85" s="94"/>
      <c r="K85" s="305">
        <v>0.05</v>
      </c>
      <c r="L85" s="859">
        <f>N78*K85</f>
        <v>5010.741876854906</v>
      </c>
      <c r="M85" s="860"/>
      <c r="N85" s="51"/>
    </row>
    <row r="86" spans="1:14" ht="15.75" thickBot="1">
      <c r="B86" s="822" t="s">
        <v>953</v>
      </c>
      <c r="C86" s="823"/>
      <c r="D86" s="823"/>
      <c r="E86" s="823"/>
      <c r="F86" s="823"/>
      <c r="G86" s="823"/>
      <c r="H86" s="823"/>
      <c r="I86" s="823"/>
      <c r="J86" s="823"/>
      <c r="K86" s="823"/>
      <c r="L86" s="823"/>
      <c r="M86" s="824"/>
      <c r="N86" s="52">
        <f>L83+L84+L85</f>
        <v>30064.451261129438</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130279.28879822754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114318.35152876232</v>
      </c>
      <c r="L36" s="270"/>
      <c r="M36" s="336">
        <v>2.5</v>
      </c>
      <c r="N36" s="272">
        <f>K36/M36</f>
        <v>45727.340611504929</v>
      </c>
    </row>
    <row r="37" spans="1:14">
      <c r="A37" s="113" t="s">
        <v>129</v>
      </c>
      <c r="B37" s="871" t="str">
        <f>VLOOKUP(A37,EQUIPOS!A7:D154,3,FALSE)</f>
        <v xml:space="preserve">Buldozer, Potencia al volante de 140 HP, motor de 2200 RPM, longitud de hoja 4,80m. </v>
      </c>
      <c r="C37" s="872"/>
      <c r="D37" s="872"/>
      <c r="E37" s="872"/>
      <c r="F37" s="872"/>
      <c r="G37" s="872"/>
      <c r="H37" s="873"/>
      <c r="I37" s="421"/>
      <c r="J37" s="422"/>
      <c r="K37" s="269">
        <f>VLOOKUP(A37,EQUIPOS!A7:D164,4,FALSE)</f>
        <v>276759.63049244101</v>
      </c>
      <c r="L37" s="335"/>
      <c r="M37" s="336">
        <v>100</v>
      </c>
      <c r="N37" s="272">
        <f>K37/M37</f>
        <v>2767.5963049244101</v>
      </c>
    </row>
    <row r="38" spans="1:14">
      <c r="A38" s="113" t="s">
        <v>261</v>
      </c>
      <c r="B38" s="871" t="str">
        <f>VLOOKUP(A38,EQUIPOS!A8:D154,3,FALSE)</f>
        <v xml:space="preserve">Motobomba 3 PULGADAS (incluye operario)
</v>
      </c>
      <c r="C38" s="872"/>
      <c r="D38" s="872"/>
      <c r="E38" s="872"/>
      <c r="F38" s="872"/>
      <c r="G38" s="872"/>
      <c r="H38" s="873"/>
      <c r="I38" s="328"/>
      <c r="J38" s="330"/>
      <c r="K38" s="269">
        <f>VLOOKUP(A38,EQUIPOS!A8:D165,4,FALSE)</f>
        <v>13772.376072712561</v>
      </c>
      <c r="L38" s="423"/>
      <c r="M38" s="424">
        <v>8</v>
      </c>
      <c r="N38" s="272">
        <f>K38/M38</f>
        <v>1721.5470090890701</v>
      </c>
    </row>
    <row r="39" spans="1:14">
      <c r="A39" t="s">
        <v>312</v>
      </c>
      <c r="B39" s="871" t="str">
        <f>VLOOKUP(A39,EQUIPOS!A9:D154,3,FALSE)</f>
        <v>Retroexcavadora sobre oruga, potencia 138 HP, balde de 1,5 m3.</v>
      </c>
      <c r="C39" s="872"/>
      <c r="D39" s="872"/>
      <c r="E39" s="872"/>
      <c r="F39" s="872"/>
      <c r="G39" s="872"/>
      <c r="H39" s="873"/>
      <c r="I39" s="36"/>
      <c r="J39" s="37"/>
      <c r="K39" s="269">
        <f>VLOOKUP(A39,EQUIPOS!A9:D166,4,FALSE)</f>
        <v>263262.48393760418</v>
      </c>
      <c r="L39" s="276"/>
      <c r="M39" s="336">
        <v>8</v>
      </c>
      <c r="N39" s="272">
        <f>K39/M39</f>
        <v>32907.810492200522</v>
      </c>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N78*M41</f>
        <v>215.73612180720397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83340.030539526124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7278.2420708213394</v>
      </c>
      <c r="N48" s="272">
        <f>K48*M48</f>
        <v>2183.4726212464016</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3112.2806175256992</v>
      </c>
      <c r="N49" s="272">
        <f t="shared" ref="N49:N54" si="0">K49*M49</f>
        <v>9336.8418525770976</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13604.567249770036</v>
      </c>
      <c r="N50" s="272">
        <f t="shared" si="0"/>
        <v>3401.141812442509</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1490.4177616625113</v>
      </c>
      <c r="N51" s="272">
        <f t="shared" si="0"/>
        <v>1490.4177616625113</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1516.9187887190994</v>
      </c>
      <c r="N52" s="272">
        <f t="shared" si="0"/>
        <v>1516.9187887190994</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8534.3907533036127</v>
      </c>
      <c r="N53" s="272">
        <f>K53*M53</f>
        <v>3908.7509650130546</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6843.6252270932955</v>
      </c>
      <c r="N54" s="272">
        <f t="shared" si="0"/>
        <v>8896.712795221285</v>
      </c>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30734.256596881962</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909">
        <f>VLOOKUP(A61,TRANSPORTE!A5:D117,4,FALSE)</f>
        <v>1524.1599608973943</v>
      </c>
      <c r="M61" s="910"/>
      <c r="N61" s="287">
        <f>K61*L61</f>
        <v>1981.4079491666125</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1981.4079491666125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21573.612180720396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137629.3072662951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27525.861453259022</v>
      </c>
      <c r="M85" s="858"/>
      <c r="N85" s="51"/>
    </row>
    <row r="86" spans="1:14">
      <c r="B86" s="89" t="s">
        <v>973</v>
      </c>
      <c r="C86" s="90"/>
      <c r="D86" s="90"/>
      <c r="E86" s="90"/>
      <c r="F86" s="90"/>
      <c r="G86" s="90"/>
      <c r="H86" s="90"/>
      <c r="I86" s="87"/>
      <c r="J86" s="88"/>
      <c r="K86" s="304">
        <v>0.05</v>
      </c>
      <c r="L86" s="857">
        <f>N80*K86</f>
        <v>6881.4653633147555</v>
      </c>
      <c r="M86" s="858"/>
      <c r="N86" s="51"/>
    </row>
    <row r="87" spans="1:14" ht="15.75" thickBot="1">
      <c r="B87" s="91" t="s">
        <v>974</v>
      </c>
      <c r="C87" s="92"/>
      <c r="D87" s="92"/>
      <c r="E87" s="92"/>
      <c r="F87" s="92"/>
      <c r="G87" s="92"/>
      <c r="H87" s="92"/>
      <c r="I87" s="93"/>
      <c r="J87" s="94"/>
      <c r="K87" s="305">
        <v>0.05</v>
      </c>
      <c r="L87" s="859">
        <f>N80*K87</f>
        <v>6881.4653633147555</v>
      </c>
      <c r="M87" s="860"/>
      <c r="N87" s="51"/>
    </row>
    <row r="88" spans="1:14" ht="15.75" thickBot="1">
      <c r="B88" s="822" t="s">
        <v>953</v>
      </c>
      <c r="C88" s="823"/>
      <c r="D88" s="823"/>
      <c r="E88" s="823"/>
      <c r="F88" s="823"/>
      <c r="G88" s="823"/>
      <c r="H88" s="823"/>
      <c r="I88" s="823"/>
      <c r="J88" s="823"/>
      <c r="K88" s="823"/>
      <c r="L88" s="823"/>
      <c r="M88" s="824"/>
      <c r="N88" s="52">
        <f>L85+L86+L87</f>
        <v>41288.792179888529</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178918.09944618362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2.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129</v>
      </c>
      <c r="B36" s="871" t="str">
        <f>VLOOKUP(A36,EQUIPOS!A6:D154,3,FALSE)</f>
        <v xml:space="preserve">Buldozer, Potencia al volante de 140 HP, motor de 2200 RPM, longitud de hoja 4,80m. </v>
      </c>
      <c r="C36" s="872"/>
      <c r="D36" s="872"/>
      <c r="E36" s="872"/>
      <c r="F36" s="872"/>
      <c r="G36" s="872"/>
      <c r="H36" s="873"/>
      <c r="I36" s="267"/>
      <c r="J36" s="268"/>
      <c r="K36" s="269">
        <f>VLOOKUP(A36,EQUIPOS!A6:D163,4,FALSE)</f>
        <v>276759.63049244101</v>
      </c>
      <c r="L36" s="270"/>
      <c r="M36" s="336">
        <v>100</v>
      </c>
      <c r="N36" s="272">
        <f>K36/M36</f>
        <v>2767.5963049244101</v>
      </c>
    </row>
    <row r="37" spans="1:14">
      <c r="A37" s="113" t="s">
        <v>312</v>
      </c>
      <c r="B37" s="871" t="str">
        <f>VLOOKUP(A37,EQUIPOS!A7:D154,3,FALSE)</f>
        <v>Retroexcavadora sobre oruga, potencia 138 HP, balde de 1,5 m3.</v>
      </c>
      <c r="C37" s="872"/>
      <c r="D37" s="872"/>
      <c r="E37" s="872"/>
      <c r="F37" s="872"/>
      <c r="G37" s="872"/>
      <c r="H37" s="873"/>
      <c r="I37" s="421"/>
      <c r="J37" s="422"/>
      <c r="K37" s="269">
        <f>VLOOKUP(A37,EQUIPOS!A7:D164,4,FALSE)</f>
        <v>263262.48393760418</v>
      </c>
      <c r="L37" s="335"/>
      <c r="M37" s="336">
        <v>35</v>
      </c>
      <c r="N37" s="272">
        <f>K37/M37</f>
        <v>7521.7852553601197</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7.6767229862288557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10297.058283270759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6843.6252270932955</v>
      </c>
      <c r="N48" s="272">
        <f>K48*M48</f>
        <v>8896.712795221285</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2" t="s">
        <v>953</v>
      </c>
      <c r="C55" s="823"/>
      <c r="D55" s="823"/>
      <c r="E55" s="823"/>
      <c r="F55" s="823"/>
      <c r="G55" s="823"/>
      <c r="H55" s="823"/>
      <c r="I55" s="823"/>
      <c r="J55" s="823"/>
      <c r="K55" s="823"/>
      <c r="L55" s="823"/>
      <c r="M55" s="824"/>
      <c r="N55" s="394">
        <f>SUM(N48:N54)</f>
        <v>8896.712795221285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909">
        <f>VLOOKUP(A60,TRANSPORTE!A5:D117,4,FALSE)</f>
        <v>1524.1599608973943</v>
      </c>
      <c r="M60" s="910"/>
      <c r="N60" s="287">
        <f>K60*L60</f>
        <v>1981.4079491666125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1981.4079491666125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767.67229862288559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21942.85132628154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4388.5702652563077</v>
      </c>
      <c r="M84" s="858"/>
      <c r="N84" s="51"/>
    </row>
    <row r="85" spans="1:14">
      <c r="B85" s="89" t="s">
        <v>973</v>
      </c>
      <c r="C85" s="90"/>
      <c r="D85" s="90"/>
      <c r="E85" s="90"/>
      <c r="F85" s="90"/>
      <c r="G85" s="90"/>
      <c r="H85" s="90"/>
      <c r="I85" s="87"/>
      <c r="J85" s="88"/>
      <c r="K85" s="304">
        <v>0.05</v>
      </c>
      <c r="L85" s="857">
        <f>N79*K85</f>
        <v>1097.1425663140769</v>
      </c>
      <c r="M85" s="858"/>
      <c r="N85" s="51"/>
    </row>
    <row r="86" spans="1:14" ht="15.75" thickBot="1">
      <c r="B86" s="91" t="s">
        <v>974</v>
      </c>
      <c r="C86" s="92"/>
      <c r="D86" s="92"/>
      <c r="E86" s="92"/>
      <c r="F86" s="92"/>
      <c r="G86" s="92"/>
      <c r="H86" s="92"/>
      <c r="I86" s="93"/>
      <c r="J86" s="94"/>
      <c r="K86" s="305">
        <v>0.05</v>
      </c>
      <c r="L86" s="859">
        <f>N79*K86</f>
        <v>1097.1425663140769</v>
      </c>
      <c r="M86" s="860"/>
      <c r="N86" s="51"/>
    </row>
    <row r="87" spans="1:14" ht="15.75" thickBot="1">
      <c r="B87" s="822" t="s">
        <v>953</v>
      </c>
      <c r="C87" s="823"/>
      <c r="D87" s="823"/>
      <c r="E87" s="823"/>
      <c r="F87" s="823"/>
      <c r="G87" s="823"/>
      <c r="H87" s="823"/>
      <c r="I87" s="823"/>
      <c r="J87" s="823"/>
      <c r="K87" s="823"/>
      <c r="L87" s="823"/>
      <c r="M87" s="824"/>
      <c r="N87" s="52">
        <f>L84+L85+L86</f>
        <v>6582.855397884462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28525.706724166001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7.75" customHeight="1" thickBot="1">
      <c r="B29" s="71" t="s">
        <v>943</v>
      </c>
      <c r="C29" s="801" t="s">
        <v>944</v>
      </c>
      <c r="D29" s="802"/>
      <c r="E29" s="802"/>
      <c r="F29" s="802"/>
      <c r="G29" s="802"/>
      <c r="H29" s="802"/>
      <c r="I29" s="802"/>
      <c r="J29" s="72"/>
      <c r="K29" s="342" t="s">
        <v>2215</v>
      </c>
      <c r="L29" s="798" t="s">
        <v>945</v>
      </c>
      <c r="M29" s="799"/>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92" t="s">
        <v>944</v>
      </c>
      <c r="C34" s="893"/>
      <c r="D34" s="893"/>
      <c r="E34" s="893"/>
      <c r="F34" s="893"/>
      <c r="G34" s="893"/>
      <c r="H34" s="894"/>
      <c r="I34" s="895" t="s">
        <v>948</v>
      </c>
      <c r="J34" s="896"/>
      <c r="K34" s="69" t="s">
        <v>949</v>
      </c>
      <c r="L34" s="897" t="s">
        <v>950</v>
      </c>
      <c r="M34" s="894"/>
      <c r="N34" s="70" t="s">
        <v>951</v>
      </c>
    </row>
    <row r="35" spans="1:14">
      <c r="A35" s="113" t="s">
        <v>263</v>
      </c>
      <c r="B35" s="871" t="str">
        <f>VLOOKUP(A35,EQUIPOS!A6:D154,3,FALSE)</f>
        <v xml:space="preserve">Motobomba 4 pulgadas
</v>
      </c>
      <c r="C35" s="872"/>
      <c r="D35" s="872"/>
      <c r="E35" s="872"/>
      <c r="F35" s="872"/>
      <c r="G35" s="872"/>
      <c r="H35" s="873"/>
      <c r="I35" s="267"/>
      <c r="J35" s="268"/>
      <c r="K35" s="269">
        <f>VLOOKUP(A35,EQUIPOS!A6:D163,4,FALSE)</f>
        <v>14787.455235175052</v>
      </c>
      <c r="L35" s="270"/>
      <c r="M35" s="336">
        <v>21</v>
      </c>
      <c r="N35" s="272">
        <f>K35/M35</f>
        <v>704.16453500833575</v>
      </c>
    </row>
    <row r="36" spans="1:14">
      <c r="A36" s="113" t="s">
        <v>129</v>
      </c>
      <c r="B36" s="871" t="str">
        <f>VLOOKUP(A36,EQUIPOS!A7:D154,3,FALSE)</f>
        <v xml:space="preserve">Buldozer, Potencia al volante de 140 HP, motor de 2200 RPM, longitud de hoja 4,80m. </v>
      </c>
      <c r="C36" s="872"/>
      <c r="D36" s="872"/>
      <c r="E36" s="872"/>
      <c r="F36" s="872"/>
      <c r="G36" s="872"/>
      <c r="H36" s="873"/>
      <c r="I36" s="421"/>
      <c r="J36" s="422"/>
      <c r="K36" s="269">
        <f>VLOOKUP(A36,EQUIPOS!A7:D164,4,FALSE)</f>
        <v>276759.63049244101</v>
      </c>
      <c r="L36" s="335"/>
      <c r="M36" s="336">
        <v>100</v>
      </c>
      <c r="N36" s="272">
        <f>K36/M36</f>
        <v>2767.5963049244101</v>
      </c>
    </row>
    <row r="37" spans="1:14">
      <c r="A37" s="113" t="s">
        <v>312</v>
      </c>
      <c r="B37" s="871" t="str">
        <f>VLOOKUP(A37,EQUIPOS!A8:D154,3,FALSE)</f>
        <v>Retroexcavadora sobre oruga, potencia 138 HP, balde de 1,5 m3.</v>
      </c>
      <c r="C37" s="872"/>
      <c r="D37" s="872"/>
      <c r="E37" s="872"/>
      <c r="F37" s="872"/>
      <c r="G37" s="872"/>
      <c r="H37" s="873"/>
      <c r="I37" s="328"/>
      <c r="J37" s="330"/>
      <c r="K37" s="269">
        <f>VLOOKUP(A37,EQUIPOS!A8:D165,4,FALSE)</f>
        <v>263262.48393760418</v>
      </c>
      <c r="L37" s="423"/>
      <c r="M37" s="424">
        <v>21</v>
      </c>
      <c r="N37" s="272">
        <f>K37/M37</f>
        <v>12536.308758933532</v>
      </c>
    </row>
    <row r="38" spans="1:14">
      <c r="B38" s="871"/>
      <c r="C38" s="872"/>
      <c r="D38" s="872"/>
      <c r="E38" s="872"/>
      <c r="F38" s="872"/>
      <c r="G38" s="872"/>
      <c r="H38" s="873"/>
      <c r="I38" s="36"/>
      <c r="J38" s="37"/>
      <c r="K38" s="269"/>
      <c r="L38" s="276"/>
      <c r="M38" s="336"/>
      <c r="N38" s="272"/>
    </row>
    <row r="39" spans="1:14">
      <c r="B39" s="320"/>
      <c r="C39" s="321"/>
      <c r="D39" s="321"/>
      <c r="E39" s="321"/>
      <c r="F39" s="323"/>
      <c r="G39" s="323"/>
      <c r="H39" s="125"/>
      <c r="I39" s="36"/>
      <c r="J39" s="37"/>
      <c r="K39" s="269"/>
      <c r="L39" s="276"/>
      <c r="M39" s="277"/>
      <c r="N39" s="273"/>
    </row>
    <row r="40" spans="1:14">
      <c r="B40" s="879" t="s">
        <v>952</v>
      </c>
      <c r="C40" s="880"/>
      <c r="D40" s="880"/>
      <c r="E40" s="38"/>
      <c r="F40" s="39"/>
      <c r="G40" s="39"/>
      <c r="H40" s="40"/>
      <c r="I40" s="36"/>
      <c r="J40" s="37"/>
      <c r="K40" s="279"/>
      <c r="L40" s="276"/>
      <c r="M40" s="401">
        <v>0.01</v>
      </c>
      <c r="N40" s="344">
        <f>N76*M40</f>
        <v>12.794538310381427</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SUM(N35:N41)</f>
        <v>16020.864137176659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6843.6252270932955</v>
      </c>
      <c r="N47" s="272">
        <f>K47*M47</f>
        <v>8896.712795221285</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8896.712795221285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909">
        <f>VLOOKUP(A59,TRANSPORTE!A5:D117,4,FALSE)</f>
        <v>1524.1599608973943</v>
      </c>
      <c r="M59" s="910"/>
      <c r="N59" s="287">
        <f>K59*L59</f>
        <v>1981.4079491666125</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1981.4079491666125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127"/>
    </row>
    <row r="76" spans="1:15" ht="15.75" thickBot="1">
      <c r="B76" s="911" t="s">
        <v>953</v>
      </c>
      <c r="C76" s="865"/>
      <c r="D76" s="865"/>
      <c r="E76" s="865"/>
      <c r="F76" s="865"/>
      <c r="G76" s="865"/>
      <c r="H76" s="865"/>
      <c r="I76" s="865"/>
      <c r="J76" s="865"/>
      <c r="K76" s="865"/>
      <c r="L76" s="865"/>
      <c r="M76" s="866"/>
      <c r="N76" s="460">
        <f>SUM(N70:N75)</f>
        <v>1279.4538310381427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28178.4387126027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5635.6877425205403</v>
      </c>
      <c r="M83" s="858"/>
      <c r="N83" s="51"/>
    </row>
    <row r="84" spans="1:14">
      <c r="B84" s="89" t="s">
        <v>973</v>
      </c>
      <c r="C84" s="90"/>
      <c r="D84" s="90"/>
      <c r="E84" s="90"/>
      <c r="F84" s="90"/>
      <c r="G84" s="90"/>
      <c r="H84" s="90"/>
      <c r="I84" s="87"/>
      <c r="J84" s="88"/>
      <c r="K84" s="304">
        <v>0.05</v>
      </c>
      <c r="L84" s="857">
        <f>N78*K84</f>
        <v>1408.9219356301351</v>
      </c>
      <c r="M84" s="858"/>
      <c r="N84" s="51"/>
    </row>
    <row r="85" spans="1:14" ht="15.75" thickBot="1">
      <c r="B85" s="91" t="s">
        <v>974</v>
      </c>
      <c r="C85" s="92"/>
      <c r="D85" s="92"/>
      <c r="E85" s="92"/>
      <c r="F85" s="92"/>
      <c r="G85" s="92"/>
      <c r="H85" s="92"/>
      <c r="I85" s="93"/>
      <c r="J85" s="94"/>
      <c r="K85" s="305">
        <v>0.05</v>
      </c>
      <c r="L85" s="859">
        <f>N78*K85</f>
        <v>1408.9219356301351</v>
      </c>
      <c r="M85" s="860"/>
      <c r="N85" s="51"/>
    </row>
    <row r="86" spans="1:14" ht="15.75" thickBot="1">
      <c r="B86" s="822" t="s">
        <v>953</v>
      </c>
      <c r="C86" s="823"/>
      <c r="D86" s="823"/>
      <c r="E86" s="823"/>
      <c r="F86" s="823"/>
      <c r="G86" s="823"/>
      <c r="H86" s="823"/>
      <c r="I86" s="823"/>
      <c r="J86" s="823"/>
      <c r="K86" s="823"/>
      <c r="L86" s="823"/>
      <c r="M86" s="824"/>
      <c r="N86" s="52">
        <f>L83+L84+L85</f>
        <v>8453.5316137808095</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36631.970326383511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17685.540307064606</v>
      </c>
      <c r="L36" s="270"/>
      <c r="M36" s="336">
        <v>2.5</v>
      </c>
      <c r="N36" s="272">
        <f>K36/M36</f>
        <v>7074.2161228258428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7480.1986228258429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41341.602208277342</v>
      </c>
      <c r="N48" s="272">
        <f>K48*M48</f>
        <v>53744.082870760547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74.20287575844651</v>
      </c>
      <c r="N49" s="272">
        <f>K49*M49</f>
        <v>2226.0862727533954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55970.169143513944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1524.1599608973943</v>
      </c>
      <c r="M60" s="910"/>
      <c r="N60" s="287">
        <f>K60*L60</f>
        <v>1981.4079491666125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1981.4079491666125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73551.425715506397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14710.28514310128</v>
      </c>
      <c r="M84" s="858"/>
      <c r="N84" s="51"/>
    </row>
    <row r="85" spans="1:14">
      <c r="B85" s="89" t="s">
        <v>973</v>
      </c>
      <c r="C85" s="90"/>
      <c r="D85" s="90"/>
      <c r="E85" s="90"/>
      <c r="F85" s="90"/>
      <c r="G85" s="90"/>
      <c r="H85" s="90"/>
      <c r="I85" s="87"/>
      <c r="J85" s="88"/>
      <c r="K85" s="304">
        <v>0.05</v>
      </c>
      <c r="L85" s="857">
        <f>N79*K85</f>
        <v>3677.5712857753201</v>
      </c>
      <c r="M85" s="858"/>
      <c r="N85" s="51"/>
    </row>
    <row r="86" spans="1:14" ht="15.75" thickBot="1">
      <c r="B86" s="91" t="s">
        <v>974</v>
      </c>
      <c r="C86" s="92"/>
      <c r="D86" s="92"/>
      <c r="E86" s="92"/>
      <c r="F86" s="92"/>
      <c r="G86" s="92"/>
      <c r="H86" s="92"/>
      <c r="I86" s="93"/>
      <c r="J86" s="94"/>
      <c r="K86" s="305">
        <v>0.05</v>
      </c>
      <c r="L86" s="859">
        <f>N79*K86</f>
        <v>3677.5712857753201</v>
      </c>
      <c r="M86" s="860"/>
      <c r="N86" s="51"/>
    </row>
    <row r="87" spans="1:14" ht="15.75" thickBot="1">
      <c r="B87" s="822" t="s">
        <v>953</v>
      </c>
      <c r="C87" s="823"/>
      <c r="D87" s="823"/>
      <c r="E87" s="823"/>
      <c r="F87" s="823"/>
      <c r="G87" s="823"/>
      <c r="H87" s="823"/>
      <c r="I87" s="823"/>
      <c r="J87" s="823"/>
      <c r="K87" s="823"/>
      <c r="L87" s="823"/>
      <c r="M87" s="824"/>
      <c r="N87" s="52">
        <f>L84+L85+L86</f>
        <v>22065.42771465192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95616.853430158313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17685.540307064606</v>
      </c>
      <c r="L36" s="270"/>
      <c r="M36" s="336">
        <v>2.5</v>
      </c>
      <c r="N36" s="272">
        <f>K36/M36</f>
        <v>7074.2161228258428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7480.1986228258429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25008.489212761004</v>
      </c>
      <c r="N48" s="272">
        <f>K48*M48</f>
        <v>32511.035976589304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74.20287575844651</v>
      </c>
      <c r="N49" s="272">
        <f>K49*M49</f>
        <v>2226.0862727533954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34737.122249342698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1524.1599608973943</v>
      </c>
      <c r="M60" s="910"/>
      <c r="N60" s="287">
        <f>K60*L60</f>
        <v>1981.4079491666125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45"/>
    </row>
    <row r="66" spans="1:15" ht="15.75" thickBot="1">
      <c r="B66" s="911" t="s">
        <v>953</v>
      </c>
      <c r="C66" s="865"/>
      <c r="D66" s="865"/>
      <c r="E66" s="865"/>
      <c r="F66" s="865"/>
      <c r="G66" s="865"/>
      <c r="H66" s="865"/>
      <c r="I66" s="865"/>
      <c r="J66" s="865"/>
      <c r="K66" s="865"/>
      <c r="L66" s="865"/>
      <c r="M66" s="866"/>
      <c r="N66" s="104">
        <f>N60+N61+N62+N63+N64</f>
        <v>1981.4079491666125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52318.378821335151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10463.675764267031</v>
      </c>
      <c r="M84" s="858"/>
      <c r="N84" s="51"/>
    </row>
    <row r="85" spans="1:14">
      <c r="B85" s="89" t="s">
        <v>973</v>
      </c>
      <c r="C85" s="90"/>
      <c r="D85" s="90"/>
      <c r="E85" s="90"/>
      <c r="F85" s="90"/>
      <c r="G85" s="90"/>
      <c r="H85" s="90"/>
      <c r="I85" s="87"/>
      <c r="J85" s="88"/>
      <c r="K85" s="304">
        <v>0.05</v>
      </c>
      <c r="L85" s="857">
        <f>N79*K85</f>
        <v>2615.9189410667577</v>
      </c>
      <c r="M85" s="858"/>
      <c r="N85" s="51"/>
    </row>
    <row r="86" spans="1:14" ht="15.75" thickBot="1">
      <c r="B86" s="91" t="s">
        <v>974</v>
      </c>
      <c r="C86" s="92"/>
      <c r="D86" s="92"/>
      <c r="E86" s="92"/>
      <c r="F86" s="92"/>
      <c r="G86" s="92"/>
      <c r="H86" s="92"/>
      <c r="I86" s="93"/>
      <c r="J86" s="94"/>
      <c r="K86" s="305">
        <v>0.05</v>
      </c>
      <c r="L86" s="859">
        <f>N79*K86</f>
        <v>2615.9189410667577</v>
      </c>
      <c r="M86" s="860"/>
      <c r="N86" s="51"/>
    </row>
    <row r="87" spans="1:14" ht="15.75" thickBot="1">
      <c r="B87" s="822" t="s">
        <v>953</v>
      </c>
      <c r="C87" s="823"/>
      <c r="D87" s="823"/>
      <c r="E87" s="823"/>
      <c r="F87" s="823"/>
      <c r="G87" s="823"/>
      <c r="H87" s="823"/>
      <c r="I87" s="823"/>
      <c r="J87" s="823"/>
      <c r="K87" s="823"/>
      <c r="L87" s="823"/>
      <c r="M87" s="824"/>
      <c r="N87" s="52">
        <f>L84+L85+L86</f>
        <v>15695.513646400545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68013.892467735699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17685.540307064606</v>
      </c>
      <c r="L36" s="270"/>
      <c r="M36" s="336">
        <v>2.5</v>
      </c>
      <c r="N36" s="272">
        <f>K36/M36</f>
        <v>7074.2161228258428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7480.1986228258429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57350.342632621047</v>
      </c>
      <c r="N48" s="272">
        <f>K48*M48</f>
        <v>74555.445422407356</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74.20287575844651</v>
      </c>
      <c r="N49" s="272">
        <f>K49*M49</f>
        <v>2226.0862727533954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76781.531695160753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1524.1599608973943</v>
      </c>
      <c r="M60" s="910"/>
      <c r="N60" s="287">
        <f>K60*L60</f>
        <v>1981.4079491666125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1981.4079491666125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94362.788267153199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18872.557653430642</v>
      </c>
      <c r="M84" s="858"/>
      <c r="N84" s="51"/>
    </row>
    <row r="85" spans="1:14">
      <c r="B85" s="89" t="s">
        <v>973</v>
      </c>
      <c r="C85" s="90"/>
      <c r="D85" s="90"/>
      <c r="E85" s="90"/>
      <c r="F85" s="90"/>
      <c r="G85" s="90"/>
      <c r="H85" s="90"/>
      <c r="I85" s="87"/>
      <c r="J85" s="88"/>
      <c r="K85" s="304">
        <v>0.05</v>
      </c>
      <c r="L85" s="857">
        <f>N79*K85</f>
        <v>4718.1394133576605</v>
      </c>
      <c r="M85" s="858"/>
      <c r="N85" s="51"/>
    </row>
    <row r="86" spans="1:14" ht="15.75" thickBot="1">
      <c r="B86" s="91" t="s">
        <v>974</v>
      </c>
      <c r="C86" s="92"/>
      <c r="D86" s="92"/>
      <c r="E86" s="92"/>
      <c r="F86" s="92"/>
      <c r="G86" s="92"/>
      <c r="H86" s="92"/>
      <c r="I86" s="93"/>
      <c r="J86" s="94"/>
      <c r="K86" s="305">
        <v>0.05</v>
      </c>
      <c r="L86" s="859">
        <f>N79*K86</f>
        <v>4718.1394133576605</v>
      </c>
      <c r="M86" s="860"/>
      <c r="N86" s="51"/>
    </row>
    <row r="87" spans="1:14" ht="15.75" thickBot="1">
      <c r="B87" s="822" t="s">
        <v>953</v>
      </c>
      <c r="C87" s="823"/>
      <c r="D87" s="823"/>
      <c r="E87" s="823"/>
      <c r="F87" s="823"/>
      <c r="G87" s="823"/>
      <c r="H87" s="823"/>
      <c r="I87" s="823"/>
      <c r="J87" s="823"/>
      <c r="K87" s="823"/>
      <c r="L87" s="823"/>
      <c r="M87" s="824"/>
      <c r="N87" s="52">
        <f>L84+L85+L86</f>
        <v>28308.836480145965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122671.62474729917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162</v>
      </c>
      <c r="B36" s="871" t="str">
        <f>VLOOKUP(A36,EQUIPOS!A6:D154,3,FALSE)</f>
        <v>Compactador manual (SALTARIN) Peso de operación (Kg.) 52, Fuerza de impacto por golpe (KN) 12.</v>
      </c>
      <c r="C36" s="872"/>
      <c r="D36" s="872"/>
      <c r="E36" s="872"/>
      <c r="F36" s="872"/>
      <c r="G36" s="872"/>
      <c r="H36" s="873"/>
      <c r="I36" s="267"/>
      <c r="J36" s="268"/>
      <c r="K36" s="269">
        <f>VLOOKUP(A36,EQUIPOS!A6:D163,4,FALSE)</f>
        <v>17685.540307064606</v>
      </c>
      <c r="L36" s="270"/>
      <c r="M36" s="336">
        <v>2.5</v>
      </c>
      <c r="N36" s="272">
        <f>K36/M36</f>
        <v>7074.2161228258428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405.98250000000002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7480.1986228258429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50792.928497738903</v>
      </c>
      <c r="N48" s="272">
        <f>K48*M48</f>
        <v>66030.807047060574</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74.20287575844651</v>
      </c>
      <c r="N49" s="272">
        <f>K49*M49</f>
        <v>2226.0862727533954</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68256.893319813971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1524.1599608973943</v>
      </c>
      <c r="M60" s="910"/>
      <c r="N60" s="287">
        <f>K60*L60</f>
        <v>1981.4079491666125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1981.4079491666125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85838.149891806417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17167.629978361285</v>
      </c>
      <c r="M84" s="858"/>
      <c r="N84" s="51"/>
    </row>
    <row r="85" spans="1:14">
      <c r="B85" s="89" t="s">
        <v>973</v>
      </c>
      <c r="C85" s="90"/>
      <c r="D85" s="90"/>
      <c r="E85" s="90"/>
      <c r="F85" s="90"/>
      <c r="G85" s="90"/>
      <c r="H85" s="90"/>
      <c r="I85" s="87"/>
      <c r="J85" s="88"/>
      <c r="K85" s="304">
        <v>0.05</v>
      </c>
      <c r="L85" s="857">
        <f>N79*K85</f>
        <v>4291.9074945903212</v>
      </c>
      <c r="M85" s="858"/>
      <c r="N85" s="51"/>
    </row>
    <row r="86" spans="1:14" ht="15.75" thickBot="1">
      <c r="B86" s="91" t="s">
        <v>974</v>
      </c>
      <c r="C86" s="92"/>
      <c r="D86" s="92"/>
      <c r="E86" s="92"/>
      <c r="F86" s="92"/>
      <c r="G86" s="92"/>
      <c r="H86" s="92"/>
      <c r="I86" s="93"/>
      <c r="J86" s="94"/>
      <c r="K86" s="305">
        <v>0.05</v>
      </c>
      <c r="L86" s="859">
        <f>N79*K86</f>
        <v>4291.9074945903212</v>
      </c>
      <c r="M86" s="860"/>
      <c r="N86" s="51"/>
    </row>
    <row r="87" spans="1:14" ht="15.75" thickBot="1">
      <c r="B87" s="822" t="s">
        <v>953</v>
      </c>
      <c r="C87" s="823"/>
      <c r="D87" s="823"/>
      <c r="E87" s="823"/>
      <c r="F87" s="823"/>
      <c r="G87" s="823"/>
      <c r="H87" s="823"/>
      <c r="I87" s="823"/>
      <c r="J87" s="823"/>
      <c r="K87" s="823"/>
      <c r="L87" s="823"/>
      <c r="M87" s="824"/>
      <c r="N87" s="52">
        <f>L84+L85+L86</f>
        <v>25751.444967541924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111589.59485934835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405.98250000000002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44442.222373898141</v>
      </c>
      <c r="N48" s="272">
        <f>K48*M48</f>
        <v>57774.889086067582</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57774.889086067582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1524.1599608973943</v>
      </c>
      <c r="M60" s="910"/>
      <c r="N60" s="287">
        <f>K60*L60</f>
        <v>1981.4079491666125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1981.4079491666125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68281.929535234187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13656.385907046839</v>
      </c>
      <c r="M84" s="858"/>
      <c r="N84" s="51"/>
    </row>
    <row r="85" spans="1:14">
      <c r="B85" s="89" t="s">
        <v>973</v>
      </c>
      <c r="C85" s="90"/>
      <c r="D85" s="90"/>
      <c r="E85" s="90"/>
      <c r="F85" s="90"/>
      <c r="G85" s="90"/>
      <c r="H85" s="90"/>
      <c r="I85" s="87"/>
      <c r="J85" s="88"/>
      <c r="K85" s="304">
        <v>0.05</v>
      </c>
      <c r="L85" s="857">
        <f>N79*K85</f>
        <v>3414.0964767617097</v>
      </c>
      <c r="M85" s="858"/>
      <c r="N85" s="51"/>
    </row>
    <row r="86" spans="1:14" ht="15.75" thickBot="1">
      <c r="B86" s="91" t="s">
        <v>974</v>
      </c>
      <c r="C86" s="92"/>
      <c r="D86" s="92"/>
      <c r="E86" s="92"/>
      <c r="F86" s="92"/>
      <c r="G86" s="92"/>
      <c r="H86" s="92"/>
      <c r="I86" s="93"/>
      <c r="J86" s="94"/>
      <c r="K86" s="305">
        <v>0.05</v>
      </c>
      <c r="L86" s="859">
        <f>N79*K86</f>
        <v>3414.0964767617097</v>
      </c>
      <c r="M86" s="860"/>
      <c r="N86" s="51"/>
    </row>
    <row r="87" spans="1:14" ht="15.75" thickBot="1">
      <c r="B87" s="822" t="s">
        <v>953</v>
      </c>
      <c r="C87" s="823"/>
      <c r="D87" s="823"/>
      <c r="E87" s="823"/>
      <c r="F87" s="823"/>
      <c r="G87" s="823"/>
      <c r="H87" s="823"/>
      <c r="I87" s="823"/>
      <c r="J87" s="823"/>
      <c r="K87" s="823"/>
      <c r="L87" s="823"/>
      <c r="M87" s="824"/>
      <c r="N87" s="52">
        <f>L84+L85+L86</f>
        <v>20484.578860570262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88766.508395804442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405.98250000000002</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57866.58263968338</v>
      </c>
      <c r="N48" s="272">
        <f>K48*M48</f>
        <v>75226.557431588401</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75226.557431588401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1524.1599608973943</v>
      </c>
      <c r="M60" s="910"/>
      <c r="N60" s="287">
        <f>K60*L60</f>
        <v>1981.4079491666125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1981.4079491666125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8119.65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85733.597880754998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17146.719576151001</v>
      </c>
      <c r="M84" s="858"/>
      <c r="N84" s="51"/>
    </row>
    <row r="85" spans="1:14">
      <c r="B85" s="89" t="s">
        <v>973</v>
      </c>
      <c r="C85" s="90"/>
      <c r="D85" s="90"/>
      <c r="E85" s="90"/>
      <c r="F85" s="90"/>
      <c r="G85" s="90"/>
      <c r="H85" s="90"/>
      <c r="I85" s="87"/>
      <c r="J85" s="88"/>
      <c r="K85" s="304">
        <v>0.05</v>
      </c>
      <c r="L85" s="857">
        <f>N79*K85</f>
        <v>4286.6798940377503</v>
      </c>
      <c r="M85" s="858"/>
      <c r="N85" s="51"/>
    </row>
    <row r="86" spans="1:14" ht="15.75" thickBot="1">
      <c r="B86" s="91" t="s">
        <v>974</v>
      </c>
      <c r="C86" s="92"/>
      <c r="D86" s="92"/>
      <c r="E86" s="92"/>
      <c r="F86" s="92"/>
      <c r="G86" s="92"/>
      <c r="H86" s="92"/>
      <c r="I86" s="93"/>
      <c r="J86" s="94"/>
      <c r="K86" s="305">
        <v>0.05</v>
      </c>
      <c r="L86" s="859">
        <f>N79*K86</f>
        <v>4286.6798940377503</v>
      </c>
      <c r="M86" s="860"/>
      <c r="N86" s="51"/>
    </row>
    <row r="87" spans="1:14" ht="15.75" thickBot="1">
      <c r="B87" s="822" t="s">
        <v>953</v>
      </c>
      <c r="C87" s="823"/>
      <c r="D87" s="823"/>
      <c r="E87" s="823"/>
      <c r="F87" s="823"/>
      <c r="G87" s="823"/>
      <c r="H87" s="823"/>
      <c r="I87" s="823"/>
      <c r="J87" s="823"/>
      <c r="K87" s="823"/>
      <c r="L87" s="823"/>
      <c r="M87" s="824"/>
      <c r="N87" s="52">
        <f>L84+L85+L86</f>
        <v>25720.079364226498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111453.67724498149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c r="B36" s="871"/>
      <c r="C36" s="872"/>
      <c r="D36" s="872"/>
      <c r="E36" s="872"/>
      <c r="F36" s="872"/>
      <c r="G36" s="872"/>
      <c r="H36" s="873"/>
      <c r="I36" s="267"/>
      <c r="J36" s="268"/>
      <c r="K36" s="269"/>
      <c r="L36" s="270"/>
      <c r="M36" s="336"/>
      <c r="N36" s="272"/>
      <c r="P36" s="106"/>
    </row>
    <row r="37" spans="1:16">
      <c r="A37" s="113"/>
      <c r="B37" s="871"/>
      <c r="C37" s="872"/>
      <c r="D37" s="872"/>
      <c r="E37" s="872"/>
      <c r="F37" s="872"/>
      <c r="G37" s="872"/>
      <c r="H37" s="873"/>
      <c r="I37" s="421"/>
      <c r="J37" s="422"/>
      <c r="K37" s="269"/>
      <c r="L37" s="335"/>
      <c r="M37" s="336"/>
      <c r="N37" s="272"/>
      <c r="P37" s="103"/>
    </row>
    <row r="38" spans="1:16">
      <c r="A38" s="113"/>
      <c r="B38" s="871"/>
      <c r="C38" s="872"/>
      <c r="D38" s="872"/>
      <c r="E38" s="872"/>
      <c r="F38" s="872"/>
      <c r="G38" s="872"/>
      <c r="H38" s="873"/>
      <c r="I38" s="328"/>
      <c r="J38" s="330"/>
      <c r="K38" s="269"/>
      <c r="L38" s="423"/>
      <c r="M38" s="424"/>
      <c r="N38" s="272"/>
      <c r="P38" s="106"/>
    </row>
    <row r="39" spans="1:16">
      <c r="B39" s="871"/>
      <c r="C39" s="872"/>
      <c r="D39" s="872"/>
      <c r="E39" s="872"/>
      <c r="F39" s="872"/>
      <c r="G39" s="872"/>
      <c r="H39" s="873"/>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79" t="s">
        <v>952</v>
      </c>
      <c r="C41" s="880"/>
      <c r="D41" s="880"/>
      <c r="E41" s="38"/>
      <c r="F41" s="39"/>
      <c r="G41" s="39"/>
      <c r="H41" s="40"/>
      <c r="I41" s="36"/>
      <c r="J41" s="37"/>
      <c r="K41" s="279"/>
      <c r="L41" s="276"/>
      <c r="M41" s="401">
        <v>0.05</v>
      </c>
      <c r="N41" s="344">
        <f>N77*M41</f>
        <v>270.65500000000003</v>
      </c>
      <c r="P41" s="106"/>
    </row>
    <row r="42" spans="1:16" ht="15.75" thickBot="1">
      <c r="B42" s="871"/>
      <c r="C42" s="872"/>
      <c r="D42" s="872"/>
      <c r="E42" s="872"/>
      <c r="F42" s="872"/>
      <c r="G42" s="872"/>
      <c r="H42" s="873"/>
      <c r="I42" s="881"/>
      <c r="J42" s="882"/>
      <c r="K42" s="41"/>
      <c r="L42" s="883"/>
      <c r="M42" s="884"/>
      <c r="N42" s="105"/>
    </row>
    <row r="43" spans="1:16" ht="15.75" thickBot="1">
      <c r="B43" s="822" t="s">
        <v>953</v>
      </c>
      <c r="C43" s="823"/>
      <c r="D43" s="823"/>
      <c r="E43" s="823"/>
      <c r="F43" s="823"/>
      <c r="G43" s="823"/>
      <c r="H43" s="823"/>
      <c r="I43" s="823"/>
      <c r="J43" s="823"/>
      <c r="K43" s="823"/>
      <c r="L43" s="823"/>
      <c r="M43" s="824"/>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67" t="s">
        <v>944</v>
      </c>
      <c r="C47" s="868"/>
      <c r="D47" s="868"/>
      <c r="E47" s="868"/>
      <c r="F47" s="868"/>
      <c r="G47" s="868"/>
      <c r="H47" s="868"/>
      <c r="I47" s="902"/>
      <c r="J47" s="315" t="s">
        <v>945</v>
      </c>
      <c r="K47" s="85" t="s">
        <v>946</v>
      </c>
      <c r="L47" s="903" t="s">
        <v>955</v>
      </c>
      <c r="M47" s="902"/>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63567.483580096596</v>
      </c>
      <c r="N48" s="272">
        <f>K48*M48</f>
        <v>82637.728654125574</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82637.728654125574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909">
        <f>VLOOKUP(A60,TRANSPORTE!A5:D117,4,FALSE)</f>
        <v>1524.1599608973943</v>
      </c>
      <c r="M60" s="910"/>
      <c r="N60" s="287">
        <f>K60*L60</f>
        <v>1981.4079491666125</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1981.4079491666125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5413.1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90302.891603292199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18060.578320658442</v>
      </c>
      <c r="M84" s="858"/>
      <c r="N84" s="51"/>
    </row>
    <row r="85" spans="1:14">
      <c r="B85" s="89" t="s">
        <v>973</v>
      </c>
      <c r="C85" s="90"/>
      <c r="D85" s="90"/>
      <c r="E85" s="90"/>
      <c r="F85" s="90"/>
      <c r="G85" s="90"/>
      <c r="H85" s="90"/>
      <c r="I85" s="87"/>
      <c r="J85" s="88"/>
      <c r="K85" s="304">
        <v>0.05</v>
      </c>
      <c r="L85" s="857">
        <f>N79*K85</f>
        <v>4515.1445801646105</v>
      </c>
      <c r="M85" s="858"/>
      <c r="N85" s="51"/>
    </row>
    <row r="86" spans="1:14" ht="15.75" thickBot="1">
      <c r="B86" s="91" t="s">
        <v>974</v>
      </c>
      <c r="C86" s="92"/>
      <c r="D86" s="92"/>
      <c r="E86" s="92"/>
      <c r="F86" s="92"/>
      <c r="G86" s="92"/>
      <c r="H86" s="92"/>
      <c r="I86" s="93"/>
      <c r="J86" s="94"/>
      <c r="K86" s="305">
        <v>0.05</v>
      </c>
      <c r="L86" s="859">
        <f>N79*K86</f>
        <v>4515.1445801646105</v>
      </c>
      <c r="M86" s="860"/>
      <c r="N86" s="51"/>
    </row>
    <row r="87" spans="1:14" ht="15.75" thickBot="1">
      <c r="B87" s="822" t="s">
        <v>953</v>
      </c>
      <c r="C87" s="823"/>
      <c r="D87" s="823"/>
      <c r="E87" s="823"/>
      <c r="F87" s="823"/>
      <c r="G87" s="823"/>
      <c r="H87" s="823"/>
      <c r="I87" s="823"/>
      <c r="J87" s="823"/>
      <c r="K87" s="823"/>
      <c r="L87" s="823"/>
      <c r="M87" s="824"/>
      <c r="N87" s="52">
        <f>L84+L85+L86</f>
        <v>27090.867480987665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117393.75908427987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5110.821393821213</v>
      </c>
      <c r="L36" s="270"/>
      <c r="M36" s="271">
        <v>2</v>
      </c>
      <c r="N36" s="272">
        <f>K36/M36</f>
        <v>2555.4106969106065</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488313.02812854992</v>
      </c>
      <c r="L37" s="335"/>
      <c r="M37" s="336">
        <v>4</v>
      </c>
      <c r="N37" s="272">
        <f>K37/M37</f>
        <v>122078.25703213748</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9627.583036187867</v>
      </c>
      <c r="L38" s="423"/>
      <c r="M38" s="424">
        <v>2</v>
      </c>
      <c r="N38" s="272">
        <f>K38/M38</f>
        <v>4813.7915180939335</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1240.0887785492826</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130687.5480256913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3379.9621916188839</v>
      </c>
      <c r="N47" s="272">
        <f>K47*M47</f>
        <v>40137.79539647232</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7999.0276051172432</v>
      </c>
      <c r="N48" s="272">
        <f>K48*M48</f>
        <v>3999.5138025586216</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5436.9507109296019</v>
      </c>
      <c r="N49" s="272">
        <f>K49*M49</f>
        <v>2718.4753554648009</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576725.95121629152</v>
      </c>
      <c r="N50" s="272">
        <f>K50*M50</f>
        <v>76097.196481978855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122952.98103647459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53.077537140147456</v>
      </c>
      <c r="M59" s="910"/>
      <c r="N59" s="287">
        <f>K59*L59</f>
        <v>2.653876857007373</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2.653876857007373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12400.887785492825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266044.07072451571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53208.814144903146</v>
      </c>
      <c r="M83" s="858"/>
      <c r="N83" s="51"/>
    </row>
    <row r="84" spans="1:14">
      <c r="B84" s="89" t="s">
        <v>973</v>
      </c>
      <c r="C84" s="90"/>
      <c r="D84" s="90"/>
      <c r="E84" s="90"/>
      <c r="F84" s="90"/>
      <c r="G84" s="90"/>
      <c r="H84" s="90"/>
      <c r="I84" s="87"/>
      <c r="J84" s="88"/>
      <c r="K84" s="304">
        <v>0.05</v>
      </c>
      <c r="L84" s="857">
        <f>N78*K84</f>
        <v>13302.203536225787</v>
      </c>
      <c r="M84" s="858"/>
      <c r="N84" s="51"/>
    </row>
    <row r="85" spans="1:14" ht="15.75" thickBot="1">
      <c r="B85" s="91" t="s">
        <v>974</v>
      </c>
      <c r="C85" s="92"/>
      <c r="D85" s="92"/>
      <c r="E85" s="92"/>
      <c r="F85" s="92"/>
      <c r="G85" s="92"/>
      <c r="H85" s="92"/>
      <c r="I85" s="93"/>
      <c r="J85" s="94"/>
      <c r="K85" s="305">
        <v>0.05</v>
      </c>
      <c r="L85" s="859">
        <f>N78*K85</f>
        <v>13302.203536225787</v>
      </c>
      <c r="M85" s="860"/>
      <c r="N85" s="51"/>
    </row>
    <row r="86" spans="1:14" ht="15.75" thickBot="1">
      <c r="B86" s="822" t="s">
        <v>953</v>
      </c>
      <c r="C86" s="823"/>
      <c r="D86" s="823"/>
      <c r="E86" s="823"/>
      <c r="F86" s="823"/>
      <c r="G86" s="823"/>
      <c r="H86" s="823"/>
      <c r="I86" s="823"/>
      <c r="J86" s="823"/>
      <c r="K86" s="823"/>
      <c r="L86" s="823"/>
      <c r="M86" s="824"/>
      <c r="N86" s="52">
        <f>L83+L84+L85</f>
        <v>79813.221217354716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345857.29194187041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228</v>
      </c>
      <c r="B36" s="871" t="str">
        <f>VLOOKUP(A36,EQUIPOS!A6:D154,3,FALSE)</f>
        <v xml:space="preserve">Formaleta metálica (concreto hidráulico)
</v>
      </c>
      <c r="C36" s="872"/>
      <c r="D36" s="872"/>
      <c r="E36" s="872"/>
      <c r="F36" s="872"/>
      <c r="G36" s="872"/>
      <c r="H36" s="873"/>
      <c r="I36" s="267"/>
      <c r="J36" s="268"/>
      <c r="K36" s="269">
        <f>VLOOKUP(A36,EQUIPOS!A6:D163,4,FALSE)</f>
        <v>5110.821393821213</v>
      </c>
      <c r="L36" s="270"/>
      <c r="M36" s="271">
        <v>2</v>
      </c>
      <c r="N36" s="272">
        <f>K36/M36</f>
        <v>2555.4106969106065</v>
      </c>
    </row>
    <row r="37" spans="1:14">
      <c r="A37" s="113" t="s">
        <v>282</v>
      </c>
      <c r="B37" s="871" t="str">
        <f>VLOOKUP(A37,EQUIPOS!A7:D154,3,FALSE)</f>
        <v>Piloteadora potencia 250KW, RPM 1800, fuerza elevadora 200KN</v>
      </c>
      <c r="C37" s="872"/>
      <c r="D37" s="872"/>
      <c r="E37" s="872"/>
      <c r="F37" s="872"/>
      <c r="G37" s="872"/>
      <c r="H37" s="873"/>
      <c r="I37" s="421"/>
      <c r="J37" s="422"/>
      <c r="K37" s="269">
        <f>VLOOKUP(A37,EQUIPOS!A7:D164,4,FALSE)</f>
        <v>488313.02812854992</v>
      </c>
      <c r="L37" s="335"/>
      <c r="M37" s="336">
        <v>4</v>
      </c>
      <c r="N37" s="272">
        <f>K37/M37</f>
        <v>122078.25703213748</v>
      </c>
    </row>
    <row r="38" spans="1:14">
      <c r="A38" s="113" t="s">
        <v>363</v>
      </c>
      <c r="B38" s="871" t="str">
        <f>VLOOKUP(A38,EQUIPOS!A8:D154,3,FALSE)</f>
        <v>Vibrador de concreto, Motor de 3 hp a 18.000 rpm Mangueras de 4 mt</v>
      </c>
      <c r="C38" s="872"/>
      <c r="D38" s="872"/>
      <c r="E38" s="872"/>
      <c r="F38" s="872"/>
      <c r="G38" s="872"/>
      <c r="H38" s="873"/>
      <c r="I38" s="328"/>
      <c r="J38" s="330"/>
      <c r="K38" s="269">
        <f>VLOOKUP(A38,EQUIPOS!A8:D165,4,FALSE)</f>
        <v>9627.583036187867</v>
      </c>
      <c r="L38" s="423"/>
      <c r="M38" s="424">
        <v>2</v>
      </c>
      <c r="N38" s="272">
        <f>K38/M38</f>
        <v>4813.7915180939335</v>
      </c>
    </row>
    <row r="39" spans="1:14">
      <c r="B39" s="871"/>
      <c r="C39" s="872"/>
      <c r="D39" s="872"/>
      <c r="E39" s="878"/>
      <c r="F39" s="872"/>
      <c r="G39" s="872"/>
      <c r="H39" s="873"/>
      <c r="I39" s="36"/>
      <c r="J39" s="37"/>
      <c r="K39" s="274"/>
      <c r="L39" s="276"/>
      <c r="M39" s="277"/>
      <c r="N39" s="278"/>
    </row>
    <row r="40" spans="1:14">
      <c r="B40" s="879" t="s">
        <v>952</v>
      </c>
      <c r="C40" s="880"/>
      <c r="D40" s="880"/>
      <c r="E40" s="38"/>
      <c r="F40" s="39"/>
      <c r="G40" s="39"/>
      <c r="H40" s="40"/>
      <c r="I40" s="36"/>
      <c r="J40" s="37"/>
      <c r="K40" s="279"/>
      <c r="L40" s="276"/>
      <c r="M40" s="401">
        <v>0.1</v>
      </c>
      <c r="N40" s="344">
        <f>N76*M40</f>
        <v>1240.0887785492826</v>
      </c>
    </row>
    <row r="41" spans="1:14" ht="15.75" thickBot="1">
      <c r="B41" s="871"/>
      <c r="C41" s="872"/>
      <c r="D41" s="872"/>
      <c r="E41" s="872"/>
      <c r="F41" s="872"/>
      <c r="G41" s="872"/>
      <c r="H41" s="873"/>
      <c r="I41" s="881"/>
      <c r="J41" s="882"/>
      <c r="K41" s="41"/>
      <c r="L41" s="883"/>
      <c r="M41" s="884"/>
      <c r="N41" s="105"/>
    </row>
    <row r="42" spans="1:14" ht="15.75" thickBot="1">
      <c r="B42" s="822" t="s">
        <v>953</v>
      </c>
      <c r="C42" s="823"/>
      <c r="D42" s="823"/>
      <c r="E42" s="823"/>
      <c r="F42" s="823"/>
      <c r="G42" s="823"/>
      <c r="H42" s="823"/>
      <c r="I42" s="823"/>
      <c r="J42" s="823"/>
      <c r="K42" s="823"/>
      <c r="L42" s="823"/>
      <c r="M42" s="824"/>
      <c r="N42" s="394">
        <f>SUM(N36:N41)</f>
        <v>130687.5480256913</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67" t="s">
        <v>944</v>
      </c>
      <c r="C46" s="868"/>
      <c r="D46" s="868"/>
      <c r="E46" s="868"/>
      <c r="F46" s="868"/>
      <c r="G46" s="868"/>
      <c r="H46" s="868"/>
      <c r="I46" s="902"/>
      <c r="J46" s="315" t="s">
        <v>945</v>
      </c>
      <c r="K46" s="85" t="s">
        <v>946</v>
      </c>
      <c r="L46" s="903" t="s">
        <v>955</v>
      </c>
      <c r="M46" s="902"/>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3379.9621916188839</v>
      </c>
      <c r="N47" s="272">
        <f>K47*M47</f>
        <v>40137.79539647232</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7999.0276051172432</v>
      </c>
      <c r="N48" s="272">
        <f>K48*M48</f>
        <v>3999.5138025586216</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5436.9507109296019</v>
      </c>
      <c r="N49" s="272">
        <f>K49*M49</f>
        <v>2718.4753554648009</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576725.95121629152</v>
      </c>
      <c r="N50" s="272">
        <f>K50*M50</f>
        <v>76097.196481978855</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2" t="s">
        <v>953</v>
      </c>
      <c r="C54" s="823"/>
      <c r="D54" s="823"/>
      <c r="E54" s="823"/>
      <c r="F54" s="823"/>
      <c r="G54" s="823"/>
      <c r="H54" s="823"/>
      <c r="I54" s="823"/>
      <c r="J54" s="823"/>
      <c r="K54" s="823"/>
      <c r="L54" s="823"/>
      <c r="M54" s="824"/>
      <c r="N54" s="394">
        <f>SUM(N47:N53)</f>
        <v>122952.98103647459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909">
        <f>VLOOKUP(A59,TRANSPORTE!A5:D117,4,FALSE)</f>
        <v>53.077537140147456</v>
      </c>
      <c r="M59" s="910"/>
      <c r="N59" s="287">
        <f>K59*L59</f>
        <v>2.653876857007373</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900"/>
      <c r="M64" s="901"/>
      <c r="N64" s="127"/>
    </row>
    <row r="65" spans="1:15" ht="15.75" thickBot="1">
      <c r="B65" s="911" t="s">
        <v>953</v>
      </c>
      <c r="C65" s="865"/>
      <c r="D65" s="865"/>
      <c r="E65" s="865"/>
      <c r="F65" s="865"/>
      <c r="G65" s="865"/>
      <c r="H65" s="865"/>
      <c r="I65" s="865"/>
      <c r="J65" s="865"/>
      <c r="K65" s="865"/>
      <c r="L65" s="865"/>
      <c r="M65" s="866"/>
      <c r="N65" s="104">
        <f>N59+N60+N61+N62+N63</f>
        <v>2.653876857007373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864"/>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98"/>
      <c r="C75" s="899"/>
      <c r="D75" s="899"/>
      <c r="E75" s="899"/>
      <c r="F75" s="899"/>
      <c r="G75" s="899"/>
      <c r="H75" s="899"/>
      <c r="I75" s="126"/>
      <c r="J75" s="126"/>
      <c r="K75" s="126"/>
      <c r="L75" s="912"/>
      <c r="M75" s="912"/>
      <c r="N75" s="45"/>
    </row>
    <row r="76" spans="1:15" ht="15.75" thickBot="1">
      <c r="B76" s="911" t="s">
        <v>953</v>
      </c>
      <c r="C76" s="865"/>
      <c r="D76" s="865"/>
      <c r="E76" s="865"/>
      <c r="F76" s="865"/>
      <c r="G76" s="865"/>
      <c r="H76" s="865"/>
      <c r="I76" s="865"/>
      <c r="J76" s="865"/>
      <c r="K76" s="865"/>
      <c r="L76" s="865"/>
      <c r="M76" s="866"/>
      <c r="N76" s="301">
        <f>SUM(N70:N75)</f>
        <v>12400.887785492825</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N42+N54+N65+N76</f>
        <v>266044.07072451571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53208.814144903146</v>
      </c>
      <c r="M83" s="858"/>
      <c r="N83" s="51"/>
    </row>
    <row r="84" spans="1:14">
      <c r="B84" s="89" t="s">
        <v>973</v>
      </c>
      <c r="C84" s="90"/>
      <c r="D84" s="90"/>
      <c r="E84" s="90"/>
      <c r="F84" s="90"/>
      <c r="G84" s="90"/>
      <c r="H84" s="90"/>
      <c r="I84" s="87"/>
      <c r="J84" s="88"/>
      <c r="K84" s="304">
        <v>0.05</v>
      </c>
      <c r="L84" s="857">
        <f>N78*K84</f>
        <v>13302.203536225787</v>
      </c>
      <c r="M84" s="858"/>
      <c r="N84" s="51"/>
    </row>
    <row r="85" spans="1:14" ht="15.75" thickBot="1">
      <c r="B85" s="91" t="s">
        <v>974</v>
      </c>
      <c r="C85" s="92"/>
      <c r="D85" s="92"/>
      <c r="E85" s="92"/>
      <c r="F85" s="92"/>
      <c r="G85" s="92"/>
      <c r="H85" s="92"/>
      <c r="I85" s="93"/>
      <c r="J85" s="94"/>
      <c r="K85" s="305">
        <v>0.05</v>
      </c>
      <c r="L85" s="859">
        <f>N78*K85</f>
        <v>13302.203536225787</v>
      </c>
      <c r="M85" s="860"/>
      <c r="N85" s="51"/>
    </row>
    <row r="86" spans="1:14" ht="15.75" thickBot="1">
      <c r="B86" s="822" t="s">
        <v>953</v>
      </c>
      <c r="C86" s="823"/>
      <c r="D86" s="823"/>
      <c r="E86" s="823"/>
      <c r="F86" s="823"/>
      <c r="G86" s="823"/>
      <c r="H86" s="823"/>
      <c r="I86" s="823"/>
      <c r="J86" s="823"/>
      <c r="K86" s="823"/>
      <c r="L86" s="823"/>
      <c r="M86" s="824"/>
      <c r="N86" s="52">
        <f>L83+L84+L85</f>
        <v>79813.221217354716</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345857.29194187041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9" zoomScale="77" zoomScaleNormal="77" workbookViewId="0">
      <selection activeCell="A80" sqref="A8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243</v>
      </c>
      <c r="B36" s="871" t="str">
        <f>VLOOKUP(A36,EQUIPOS!A6:D154,3,FALSE)</f>
        <v>Grúa 10 ton</v>
      </c>
      <c r="C36" s="872"/>
      <c r="D36" s="872"/>
      <c r="E36" s="872"/>
      <c r="F36" s="872"/>
      <c r="G36" s="872"/>
      <c r="H36" s="873"/>
      <c r="I36" s="267"/>
      <c r="J36" s="268"/>
      <c r="K36" s="269">
        <f>VLOOKUP(A36,EQUIPOS!A6:D163,4,FALSE)</f>
        <v>216100.13477052143</v>
      </c>
      <c r="L36" s="270"/>
      <c r="M36" s="271">
        <v>0.158</v>
      </c>
      <c r="N36" s="272">
        <f t="shared" ref="N36:N44" si="0">K36/M36</f>
        <v>1367722.3719653254</v>
      </c>
    </row>
    <row r="37" spans="1:14">
      <c r="A37" s="113" t="s">
        <v>121</v>
      </c>
      <c r="B37" s="871" t="str">
        <f>VLOOKUP(A37,EQUIPOS!A7:D154,3,FALSE)</f>
        <v>Bomba eléctrica para accionar la celda</v>
      </c>
      <c r="C37" s="872"/>
      <c r="D37" s="872"/>
      <c r="E37" s="872"/>
      <c r="F37" s="872"/>
      <c r="G37" s="872"/>
      <c r="H37" s="873"/>
      <c r="I37" s="421"/>
      <c r="J37" s="422"/>
      <c r="K37" s="269">
        <f>VLOOKUP(A37,EQUIPOS!A7:D164,4,FALSE)</f>
        <v>69190.248253701691</v>
      </c>
      <c r="L37" s="335"/>
      <c r="M37" s="336">
        <v>0.158</v>
      </c>
      <c r="N37" s="272">
        <f t="shared" si="0"/>
        <v>437912.96363102336</v>
      </c>
    </row>
    <row r="38" spans="1:14">
      <c r="A38" s="113" t="s">
        <v>217</v>
      </c>
      <c r="B38" s="871" t="str">
        <f>VLOOKUP(A38,EQUIPOS!A8:D154,3,FALSE)</f>
        <v>Equipo de soldadura y de acetileno (incluye soldadura)</v>
      </c>
      <c r="C38" s="872"/>
      <c r="D38" s="872"/>
      <c r="E38" s="872"/>
      <c r="F38" s="872"/>
      <c r="G38" s="872"/>
      <c r="H38" s="873"/>
      <c r="I38" s="421"/>
      <c r="J38" s="422"/>
      <c r="K38" s="438">
        <f>VLOOKUP(A38,EQUIPOS!A8:D165,4,FALSE)</f>
        <v>39954.605852416222</v>
      </c>
      <c r="L38" s="335"/>
      <c r="M38" s="336">
        <v>0.158</v>
      </c>
      <c r="N38" s="272">
        <f t="shared" si="0"/>
        <v>252877.25223048241</v>
      </c>
    </row>
    <row r="39" spans="1:14">
      <c r="A39" s="113" t="s">
        <v>255</v>
      </c>
      <c r="B39" s="871" t="str">
        <f>VLOOKUP(A39,EQUIPOS!A9:D154,3,FALSE)</f>
        <v>Manómetro cable de acero para bajar la celda</v>
      </c>
      <c r="C39" s="872"/>
      <c r="D39" s="872"/>
      <c r="E39" s="872"/>
      <c r="F39" s="872"/>
      <c r="G39" s="872"/>
      <c r="H39" s="873"/>
      <c r="I39" s="421"/>
      <c r="J39" s="422"/>
      <c r="K39" s="438">
        <f>VLOOKUP(A39,EQUIPOS!A9:D166,4,FALSE)</f>
        <v>1868830.2267340978</v>
      </c>
      <c r="L39" s="335"/>
      <c r="M39" s="336">
        <v>0.158</v>
      </c>
      <c r="N39" s="272">
        <f t="shared" si="0"/>
        <v>11828039.40970948</v>
      </c>
    </row>
    <row r="40" spans="1:14">
      <c r="A40" s="113" t="s">
        <v>1648</v>
      </c>
      <c r="B40" s="871" t="str">
        <f>VLOOKUP(A40,EQUIPOS!A10:D154,3,FALSE)</f>
        <v xml:space="preserve">Retroexcavadora sobre llantas 
</v>
      </c>
      <c r="C40" s="872"/>
      <c r="D40" s="872"/>
      <c r="E40" s="872"/>
      <c r="F40" s="872"/>
      <c r="G40" s="872"/>
      <c r="H40" s="873"/>
      <c r="I40" s="421"/>
      <c r="J40" s="422"/>
      <c r="K40" s="438">
        <f>VLOOKUP(A40,EQUIPOS!A10:D167,4,FALSE)</f>
        <v>144827.95234199733</v>
      </c>
      <c r="L40" s="335"/>
      <c r="M40" s="336">
        <v>0.158</v>
      </c>
      <c r="N40" s="272">
        <f t="shared" si="0"/>
        <v>916632.60975947673</v>
      </c>
    </row>
    <row r="41" spans="1:14">
      <c r="A41" s="113" t="s">
        <v>115</v>
      </c>
      <c r="B41" s="871" t="str">
        <f>VLOOKUP(A41,EQUIPOS!A6:D154,3,FALSE)</f>
        <v>Andamiaje para Aplicar la Carga (Equipos Sustituto de la Tara)</v>
      </c>
      <c r="C41" s="872"/>
      <c r="D41" s="872"/>
      <c r="E41" s="872"/>
      <c r="F41" s="872"/>
      <c r="G41" s="872"/>
      <c r="H41" s="873"/>
      <c r="I41" s="421"/>
      <c r="J41" s="422"/>
      <c r="K41" s="438">
        <f>VLOOKUP(A41,EQUIPOS!A6:D154,4,FALSE)</f>
        <v>69040.370793472321</v>
      </c>
      <c r="L41" s="335"/>
      <c r="M41" s="336">
        <v>0.158</v>
      </c>
      <c r="N41" s="272">
        <f t="shared" si="0"/>
        <v>436964.37211058429</v>
      </c>
    </row>
    <row r="42" spans="1:14">
      <c r="A42" s="113" t="s">
        <v>224</v>
      </c>
      <c r="B42" s="871" t="str">
        <f>VLOOKUP(A42,EQUIPOS!A12:D156,3,FALSE)</f>
        <v>Equipo de Medición (Deformimetros Eléctricos, Mecánicos, Celdas de Carga,  Etc.)</v>
      </c>
      <c r="C42" s="872"/>
      <c r="D42" s="872"/>
      <c r="E42" s="872"/>
      <c r="F42" s="872"/>
      <c r="G42" s="872"/>
      <c r="H42" s="873"/>
      <c r="I42" s="328"/>
      <c r="J42" s="330"/>
      <c r="K42" s="438">
        <f>VLOOKUP(A42,EQUIPOS!A12:D169,4,FALSE)</f>
        <v>225008.30599760838</v>
      </c>
      <c r="L42" s="423"/>
      <c r="M42" s="424">
        <v>0.158</v>
      </c>
      <c r="N42" s="272">
        <f t="shared" si="0"/>
        <v>1424103.2025165088</v>
      </c>
    </row>
    <row r="43" spans="1:14">
      <c r="A43" t="s">
        <v>335</v>
      </c>
      <c r="B43" s="871" t="str">
        <f>VLOOKUP(A43,EQUIPOS!A13:D157,3,FALSE)</f>
        <v>Tara (Recebo, Agua, Etc.)</v>
      </c>
      <c r="C43" s="872"/>
      <c r="D43" s="872"/>
      <c r="E43" s="872"/>
      <c r="F43" s="872"/>
      <c r="G43" s="872"/>
      <c r="H43" s="873"/>
      <c r="I43" s="36"/>
      <c r="J43" s="37"/>
      <c r="K43" s="438">
        <f>VLOOKUP(A43,EQUIPOS!A13:D170,4,FALSE)</f>
        <v>354685.00963278307</v>
      </c>
      <c r="L43" s="276"/>
      <c r="M43" s="277">
        <v>2.8000000000000001E-2</v>
      </c>
      <c r="N43" s="272">
        <f t="shared" si="0"/>
        <v>12667321.772599395</v>
      </c>
    </row>
    <row r="44" spans="1:14">
      <c r="A44" t="s">
        <v>216</v>
      </c>
      <c r="B44" s="871" t="str">
        <f>VLOOKUP(A44,EQUIPOS!A14:D158,3,FALSE)</f>
        <v xml:space="preserve">Equipo de topografía Teodolito electrónico con abertura de anteojo de 42 mm. Aumento del anteojo: 30x.Distancia mínima de enfoque: 1.0 m. Precisión: 5´´. Compensador con rango de trabajo ±3´. </v>
      </c>
      <c r="C44" s="872"/>
      <c r="D44" s="872"/>
      <c r="E44" s="872"/>
      <c r="F44" s="872"/>
      <c r="G44" s="872"/>
      <c r="H44" s="873"/>
      <c r="I44" s="36"/>
      <c r="J44" s="37"/>
      <c r="K44" s="438">
        <f>VLOOKUP(A44,EQUIPOS!A14:D171,4,FALSE)</f>
        <v>25387.879240488044</v>
      </c>
      <c r="L44" s="276"/>
      <c r="M44" s="277">
        <v>0.158</v>
      </c>
      <c r="N44" s="273">
        <f t="shared" si="0"/>
        <v>160682.78000308888</v>
      </c>
    </row>
    <row r="45" spans="1:14">
      <c r="B45" s="879" t="s">
        <v>952</v>
      </c>
      <c r="C45" s="880"/>
      <c r="D45" s="880"/>
      <c r="E45" s="38"/>
      <c r="F45" s="39"/>
      <c r="G45" s="39"/>
      <c r="H45" s="40"/>
      <c r="I45" s="36"/>
      <c r="J45" s="37"/>
      <c r="K45" s="279"/>
      <c r="L45" s="276"/>
      <c r="M45" s="401">
        <v>0.02</v>
      </c>
      <c r="N45" s="344">
        <f>N79*M45</f>
        <v>7707.987993879492</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29499964.722519245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16391765.068597982</v>
      </c>
      <c r="N52" s="272">
        <f t="shared" ref="N52:N58" si="1">K52*M52</f>
        <v>16391765.068597982</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104675.02871741015</v>
      </c>
      <c r="N53" s="272">
        <f t="shared" si="1"/>
        <v>3140250.8615223048</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118459.59094294855</v>
      </c>
      <c r="N54" s="272">
        <f t="shared" si="1"/>
        <v>7107575.4565769127</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54453.250354794844</v>
      </c>
      <c r="N55" s="272">
        <f t="shared" si="1"/>
        <v>653439.00425753812</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2066350.8021492697</v>
      </c>
      <c r="N56" s="272">
        <f t="shared" si="1"/>
        <v>4132701.6042985395</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1262096.5729948538</v>
      </c>
      <c r="N57" s="272">
        <f t="shared" si="1"/>
        <v>6310482.8649742696</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41341.602208277342</v>
      </c>
      <c r="N58" s="272">
        <f t="shared" si="1"/>
        <v>2893912.1545794141</v>
      </c>
    </row>
    <row r="59" spans="1:14" ht="15.75" thickBot="1">
      <c r="B59" s="822" t="s">
        <v>953</v>
      </c>
      <c r="C59" s="823"/>
      <c r="D59" s="823"/>
      <c r="E59" s="823"/>
      <c r="F59" s="823"/>
      <c r="G59" s="823"/>
      <c r="H59" s="823"/>
      <c r="I59" s="823"/>
      <c r="J59" s="823"/>
      <c r="K59" s="823"/>
      <c r="L59" s="823"/>
      <c r="M59" s="824"/>
      <c r="N59" s="394">
        <f>SUM(N52:N58)</f>
        <v>40630127.014806964</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909">
        <f>VLOOKUP(A64,TRANSPORTE!A5:D117,4,FALSE)</f>
        <v>172029.40148055833</v>
      </c>
      <c r="M64" s="910"/>
      <c r="N64" s="287">
        <f>K64*L64</f>
        <v>8601.4700740279168</v>
      </c>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8601.4700740279168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98"/>
      <c r="C78" s="899"/>
      <c r="D78" s="899"/>
      <c r="E78" s="899"/>
      <c r="F78" s="899"/>
      <c r="G78" s="899"/>
      <c r="H78" s="899"/>
      <c r="I78" s="126"/>
      <c r="J78" s="126"/>
      <c r="K78" s="126"/>
      <c r="L78" s="912"/>
      <c r="M78" s="912"/>
      <c r="N78" s="45"/>
    </row>
    <row r="79" spans="1:15" ht="15.75" thickBot="1">
      <c r="B79" s="911" t="s">
        <v>953</v>
      </c>
      <c r="C79" s="865"/>
      <c r="D79" s="865"/>
      <c r="E79" s="865"/>
      <c r="F79" s="865"/>
      <c r="G79" s="865"/>
      <c r="H79" s="865"/>
      <c r="I79" s="865"/>
      <c r="J79" s="865"/>
      <c r="K79" s="865"/>
      <c r="L79" s="865"/>
      <c r="M79" s="866"/>
      <c r="N79" s="301">
        <f>SUM(N75:N78)</f>
        <v>385399.39969397458</v>
      </c>
    </row>
    <row r="80" spans="1:15" ht="15.75" thickBot="1">
      <c r="B80" s="33"/>
      <c r="C80" s="34"/>
      <c r="D80" s="34"/>
      <c r="E80" s="34"/>
      <c r="F80" s="34"/>
      <c r="G80" s="34"/>
      <c r="H80" s="34"/>
      <c r="I80" s="34"/>
      <c r="J80" s="34"/>
      <c r="K80" s="34"/>
      <c r="L80" s="34"/>
      <c r="M80" s="34"/>
      <c r="N80" s="35"/>
    </row>
    <row r="81" spans="1:14" ht="15.75" thickBot="1">
      <c r="B81" s="822" t="s">
        <v>967</v>
      </c>
      <c r="C81" s="823"/>
      <c r="D81" s="823"/>
      <c r="E81" s="823"/>
      <c r="F81" s="823"/>
      <c r="G81" s="823"/>
      <c r="H81" s="823"/>
      <c r="I81" s="823"/>
      <c r="J81" s="823"/>
      <c r="K81" s="823"/>
      <c r="L81" s="823"/>
      <c r="M81" s="824"/>
      <c r="N81" s="99">
        <f>N47+N59+N70+N79</f>
        <v>70524092.607094213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67" t="s">
        <v>969</v>
      </c>
      <c r="C85" s="868"/>
      <c r="D85" s="868"/>
      <c r="E85" s="868"/>
      <c r="F85" s="868"/>
      <c r="G85" s="868"/>
      <c r="H85" s="868"/>
      <c r="I85" s="314"/>
      <c r="J85" s="334"/>
      <c r="K85" s="302" t="s">
        <v>970</v>
      </c>
      <c r="L85" s="869" t="s">
        <v>971</v>
      </c>
      <c r="M85" s="870"/>
      <c r="N85" s="303"/>
    </row>
    <row r="86" spans="1:14">
      <c r="B86" s="855" t="s">
        <v>972</v>
      </c>
      <c r="C86" s="856"/>
      <c r="D86" s="856"/>
      <c r="E86" s="856"/>
      <c r="F86" s="856"/>
      <c r="G86" s="856"/>
      <c r="H86" s="856"/>
      <c r="I86" s="87"/>
      <c r="J86" s="88"/>
      <c r="K86" s="304">
        <v>0.2</v>
      </c>
      <c r="L86" s="857">
        <f>N81*K86</f>
        <v>14104818.521418843</v>
      </c>
      <c r="M86" s="858"/>
      <c r="N86" s="51"/>
    </row>
    <row r="87" spans="1:14">
      <c r="B87" s="89" t="s">
        <v>973</v>
      </c>
      <c r="C87" s="90"/>
      <c r="D87" s="90"/>
      <c r="E87" s="90"/>
      <c r="F87" s="90"/>
      <c r="G87" s="90"/>
      <c r="H87" s="90"/>
      <c r="I87" s="87"/>
      <c r="J87" s="88"/>
      <c r="K87" s="304">
        <v>0.05</v>
      </c>
      <c r="L87" s="857">
        <f>N81*K87</f>
        <v>3526204.6303547109</v>
      </c>
      <c r="M87" s="858"/>
      <c r="N87" s="51"/>
    </row>
    <row r="88" spans="1:14" ht="15.75" thickBot="1">
      <c r="B88" s="91" t="s">
        <v>974</v>
      </c>
      <c r="C88" s="92"/>
      <c r="D88" s="92"/>
      <c r="E88" s="92"/>
      <c r="F88" s="92"/>
      <c r="G88" s="92"/>
      <c r="H88" s="92"/>
      <c r="I88" s="93"/>
      <c r="J88" s="94"/>
      <c r="K88" s="305">
        <v>0.05</v>
      </c>
      <c r="L88" s="859">
        <f>N81*K88</f>
        <v>3526204.6303547109</v>
      </c>
      <c r="M88" s="860"/>
      <c r="N88" s="51"/>
    </row>
    <row r="89" spans="1:14" ht="15.75" thickBot="1">
      <c r="B89" s="822" t="s">
        <v>953</v>
      </c>
      <c r="C89" s="823"/>
      <c r="D89" s="823"/>
      <c r="E89" s="823"/>
      <c r="F89" s="823"/>
      <c r="G89" s="823"/>
      <c r="H89" s="823"/>
      <c r="I89" s="823"/>
      <c r="J89" s="823"/>
      <c r="K89" s="823"/>
      <c r="L89" s="823"/>
      <c r="M89" s="824"/>
      <c r="N89" s="52">
        <f>L86+L87+L88</f>
        <v>21157227.782128263</v>
      </c>
    </row>
    <row r="90" spans="1:14" ht="15.75" thickBot="1">
      <c r="B90" s="33"/>
      <c r="C90" s="34"/>
      <c r="D90" s="34"/>
      <c r="E90" s="34"/>
      <c r="F90" s="34"/>
      <c r="G90" s="34"/>
      <c r="H90" s="34"/>
      <c r="I90" s="34"/>
      <c r="J90" s="34"/>
      <c r="K90" s="34"/>
      <c r="L90" s="34"/>
      <c r="M90" s="34"/>
      <c r="N90" s="35"/>
    </row>
    <row r="91" spans="1:14" ht="15.75" thickBot="1">
      <c r="A91" t="s">
        <v>2016</v>
      </c>
      <c r="B91" s="822" t="s">
        <v>975</v>
      </c>
      <c r="C91" s="823"/>
      <c r="D91" s="823"/>
      <c r="E91" s="823"/>
      <c r="F91" s="823"/>
      <c r="G91" s="823"/>
      <c r="H91" s="823"/>
      <c r="I91" s="823"/>
      <c r="J91" s="823"/>
      <c r="K91" s="823"/>
      <c r="L91" s="823"/>
      <c r="M91" s="824"/>
      <c r="N91" s="188">
        <f>N81+N89</f>
        <v>91681320.389222473</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140</v>
      </c>
      <c r="B36" s="871" t="str">
        <f>VLOOKUP(A36,EQUIPOS!A6:D154,3,FALSE)</f>
        <v>Camisa para Pilote D=1.20m</v>
      </c>
      <c r="C36" s="872"/>
      <c r="D36" s="872"/>
      <c r="E36" s="872"/>
      <c r="F36" s="872"/>
      <c r="G36" s="872"/>
      <c r="H36" s="873"/>
      <c r="I36" s="267"/>
      <c r="J36" s="268"/>
      <c r="K36" s="269">
        <f>VLOOKUP(A36,EQUIPOS!A6:D163,4,FALSE)</f>
        <v>46126.832169134454</v>
      </c>
      <c r="L36" s="270"/>
      <c r="M36" s="271">
        <v>1</v>
      </c>
      <c r="N36" s="272">
        <f t="shared" ref="N36:N42" si="0">K36/M36</f>
        <v>46126.832169134454</v>
      </c>
    </row>
    <row r="37" spans="1:14">
      <c r="A37" s="113" t="s">
        <v>206</v>
      </c>
      <c r="B37" s="871" t="str">
        <f>VLOOKUP(A37,EQUIPOS!A7:D154,3,FALSE)</f>
        <v>Equipo de Soldadura</v>
      </c>
      <c r="C37" s="872"/>
      <c r="D37" s="872"/>
      <c r="E37" s="872"/>
      <c r="F37" s="872"/>
      <c r="G37" s="872"/>
      <c r="H37" s="873"/>
      <c r="I37" s="421"/>
      <c r="J37" s="422"/>
      <c r="K37" s="269">
        <f>VLOOKUP(A37,EQUIPOS!A7:D164,4,FALSE)</f>
        <v>14850.131263998239</v>
      </c>
      <c r="L37" s="335"/>
      <c r="M37" s="336">
        <v>1</v>
      </c>
      <c r="N37" s="272">
        <f t="shared" si="0"/>
        <v>14850.131263998239</v>
      </c>
    </row>
    <row r="38" spans="1:14">
      <c r="A38" s="113" t="s">
        <v>242</v>
      </c>
      <c r="B38" s="871" t="str">
        <f>VLOOKUP(A38,EQUIPOS!A8:D154,3,FALSE)</f>
        <v>Grúa con torre capacidad 1 ton en la punta.</v>
      </c>
      <c r="C38" s="872"/>
      <c r="D38" s="872"/>
      <c r="E38" s="872"/>
      <c r="F38" s="872"/>
      <c r="G38" s="872"/>
      <c r="H38" s="873"/>
      <c r="I38" s="421"/>
      <c r="J38" s="422"/>
      <c r="K38" s="438">
        <f>VLOOKUP(A38,EQUIPOS!A8:D165,4,FALSE)</f>
        <v>266724.65326890245</v>
      </c>
      <c r="L38" s="335"/>
      <c r="M38" s="336">
        <v>2.5</v>
      </c>
      <c r="N38" s="272">
        <f t="shared" si="0"/>
        <v>106689.86130756098</v>
      </c>
    </row>
    <row r="39" spans="1:14">
      <c r="A39" s="113" t="s">
        <v>267</v>
      </c>
      <c r="B39" s="871" t="str">
        <f>VLOOKUP(A39,EQUIPOS!A9:D154,3,FALSE)</f>
        <v>Motobomba de concreto</v>
      </c>
      <c r="C39" s="872"/>
      <c r="D39" s="872"/>
      <c r="E39" s="872"/>
      <c r="F39" s="872"/>
      <c r="G39" s="872"/>
      <c r="H39" s="873"/>
      <c r="I39" s="421"/>
      <c r="J39" s="422"/>
      <c r="K39" s="438">
        <f>VLOOKUP(A39,EQUIPOS!A9:D166,4,FALSE)</f>
        <v>115763.98775879278</v>
      </c>
      <c r="L39" s="335"/>
      <c r="M39" s="336">
        <v>2.5499800000000001</v>
      </c>
      <c r="N39" s="272">
        <f t="shared" si="0"/>
        <v>45397.998321082036</v>
      </c>
    </row>
    <row r="40" spans="1:14">
      <c r="A40" s="113" t="s">
        <v>277</v>
      </c>
      <c r="B40" s="871" t="str">
        <f>VLOOKUP(A40,EQUIPOS!A10:D154,3,FALSE)</f>
        <v>Pala auxiliar de piloteadora</v>
      </c>
      <c r="C40" s="872"/>
      <c r="D40" s="872"/>
      <c r="E40" s="872"/>
      <c r="F40" s="872"/>
      <c r="G40" s="872"/>
      <c r="H40" s="873"/>
      <c r="I40" s="421"/>
      <c r="J40" s="422"/>
      <c r="K40" s="438">
        <f>VLOOKUP(A40,EQUIPOS!A10:D167,4,FALSE)</f>
        <v>460550.27240460936</v>
      </c>
      <c r="L40" s="335"/>
      <c r="M40" s="336">
        <v>2.5</v>
      </c>
      <c r="N40" s="272">
        <f t="shared" si="0"/>
        <v>184220.10896184374</v>
      </c>
    </row>
    <row r="41" spans="1:14">
      <c r="A41" s="113" t="s">
        <v>282</v>
      </c>
      <c r="B41" s="871" t="str">
        <f>VLOOKUP(A41,EQUIPOS!A6:D154,3,FALSE)</f>
        <v>Piloteadora potencia 250KW, RPM 1800, fuerza elevadora 200KN</v>
      </c>
      <c r="C41" s="872"/>
      <c r="D41" s="872"/>
      <c r="E41" s="872"/>
      <c r="F41" s="872"/>
      <c r="G41" s="872"/>
      <c r="H41" s="873"/>
      <c r="I41" s="421"/>
      <c r="J41" s="422"/>
      <c r="K41" s="438">
        <f>VLOOKUP(A41,EQUIPOS!A6:D154,4,FALSE)</f>
        <v>488313.02812854992</v>
      </c>
      <c r="L41" s="335"/>
      <c r="M41" s="336">
        <v>1</v>
      </c>
      <c r="N41" s="272">
        <f t="shared" si="0"/>
        <v>488313.02812854992</v>
      </c>
    </row>
    <row r="42" spans="1:14">
      <c r="A42" s="113" t="s">
        <v>310</v>
      </c>
      <c r="B42" s="871" t="str">
        <f>VLOOKUP(A42,EQUIPOS!A12:D156,3,FALSE)</f>
        <v>Retroexcavadora A25C</v>
      </c>
      <c r="C42" s="872"/>
      <c r="D42" s="872"/>
      <c r="E42" s="872"/>
      <c r="F42" s="872"/>
      <c r="G42" s="872"/>
      <c r="H42" s="873"/>
      <c r="I42" s="328"/>
      <c r="J42" s="330"/>
      <c r="K42" s="438">
        <f>VLOOKUP(A42,EQUIPOS!A12:D169,4,FALSE)</f>
        <v>276759.63049244101</v>
      </c>
      <c r="L42" s="423"/>
      <c r="M42" s="424">
        <v>2.5</v>
      </c>
      <c r="N42" s="272">
        <f t="shared" si="0"/>
        <v>110703.8521969764</v>
      </c>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N83*M45</f>
        <v>8989.0050753001669</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1005290.8174244459</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7781.7615848965124</v>
      </c>
      <c r="N52" s="272">
        <f>K52*M52</f>
        <v>18326.048532431287</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3379.9621916188839</v>
      </c>
      <c r="N53" s="272">
        <f>K53*M53</f>
        <v>418102.03537991998</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576725.95121629152</v>
      </c>
      <c r="N54" s="272">
        <f>K54*M54</f>
        <v>475607.47801236779</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SUM(N52:N58)</f>
        <v>912035.56192471902</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909">
        <f>VLOOKUP(A64,TRANSPORTE!A5:D117,4,FALSE)</f>
        <v>1524.1599608973943</v>
      </c>
      <c r="M64" s="910"/>
      <c r="N64" s="287">
        <f>K64*L64</f>
        <v>1981.4079491666125</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909">
        <f>VLOOKUP(A65,TRANSPORTE!A6:D117,4,FALSE)</f>
        <v>53.077537140147456</v>
      </c>
      <c r="M65" s="910"/>
      <c r="N65" s="287">
        <f>K65*L65</f>
        <v>2.653876857007373</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1984.0618260236199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98"/>
      <c r="C82" s="899"/>
      <c r="D82" s="899"/>
      <c r="E82" s="899"/>
      <c r="F82" s="899"/>
      <c r="G82" s="899"/>
      <c r="H82" s="899"/>
      <c r="I82" s="126"/>
      <c r="J82" s="126"/>
      <c r="K82" s="126"/>
      <c r="L82" s="912"/>
      <c r="M82" s="912"/>
      <c r="N82" s="127"/>
    </row>
    <row r="83" spans="1:14" ht="15.75" thickBot="1">
      <c r="B83" s="911" t="s">
        <v>953</v>
      </c>
      <c r="C83" s="865"/>
      <c r="D83" s="865"/>
      <c r="E83" s="865"/>
      <c r="F83" s="865"/>
      <c r="G83" s="865"/>
      <c r="H83" s="865"/>
      <c r="I83" s="865"/>
      <c r="J83" s="865"/>
      <c r="K83" s="865"/>
      <c r="L83" s="865"/>
      <c r="M83" s="866"/>
      <c r="N83" s="460">
        <f>SUM(N76:N82)</f>
        <v>89890.050753001662</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N47+N59+N70+N83</f>
        <v>2009200.49192819</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401840.09838563803</v>
      </c>
      <c r="M90" s="858"/>
      <c r="N90" s="51"/>
    </row>
    <row r="91" spans="1:14">
      <c r="B91" s="89" t="s">
        <v>973</v>
      </c>
      <c r="C91" s="90"/>
      <c r="D91" s="90"/>
      <c r="E91" s="90"/>
      <c r="F91" s="90"/>
      <c r="G91" s="90"/>
      <c r="H91" s="90"/>
      <c r="I91" s="87"/>
      <c r="J91" s="88"/>
      <c r="K91" s="304">
        <v>0.05</v>
      </c>
      <c r="L91" s="857">
        <f>N85*K91</f>
        <v>100460.02459640951</v>
      </c>
      <c r="M91" s="858"/>
      <c r="N91" s="51"/>
    </row>
    <row r="92" spans="1:14" ht="15.75" thickBot="1">
      <c r="B92" s="91" t="s">
        <v>974</v>
      </c>
      <c r="C92" s="92"/>
      <c r="D92" s="92"/>
      <c r="E92" s="92"/>
      <c r="F92" s="92"/>
      <c r="G92" s="92"/>
      <c r="H92" s="92"/>
      <c r="I92" s="93"/>
      <c r="J92" s="94"/>
      <c r="K92" s="305">
        <v>0.05</v>
      </c>
      <c r="L92" s="859">
        <f>N85*K92</f>
        <v>100460.02459640951</v>
      </c>
      <c r="M92" s="860"/>
      <c r="N92" s="51"/>
    </row>
    <row r="93" spans="1:14" ht="15.75" thickBot="1">
      <c r="B93" s="822" t="s">
        <v>953</v>
      </c>
      <c r="C93" s="823"/>
      <c r="D93" s="823"/>
      <c r="E93" s="823"/>
      <c r="F93" s="823"/>
      <c r="G93" s="823"/>
      <c r="H93" s="823"/>
      <c r="I93" s="823"/>
      <c r="J93" s="823"/>
      <c r="K93" s="823"/>
      <c r="L93" s="823"/>
      <c r="M93" s="824"/>
      <c r="N93" s="52">
        <f>L90+L91+L92</f>
        <v>602760.14757845702</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2611960.6395066469</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182</v>
      </c>
      <c r="B36" s="871" t="str">
        <f>VLOOKUP(A36,EQUIPOS!A6:D154,3,FALSE)</f>
        <v xml:space="preserve">Compresor para penetrar roca
</v>
      </c>
      <c r="C36" s="872"/>
      <c r="D36" s="872"/>
      <c r="E36" s="872"/>
      <c r="F36" s="872"/>
      <c r="G36" s="872"/>
      <c r="H36" s="873"/>
      <c r="I36" s="267"/>
      <c r="J36" s="268"/>
      <c r="K36" s="269">
        <f>VLOOKUP(A36,EQUIPOS!A6:D163,4,FALSE)</f>
        <v>109688.50053004076</v>
      </c>
      <c r="L36" s="270"/>
      <c r="M36" s="271">
        <v>0.125</v>
      </c>
      <c r="N36" s="272">
        <f>K36/M36</f>
        <v>877508.00424032612</v>
      </c>
    </row>
    <row r="37" spans="1:14">
      <c r="A37" s="113" t="s">
        <v>242</v>
      </c>
      <c r="B37" s="871" t="str">
        <f>VLOOKUP(A37,EQUIPOS!A7:D154,3,FALSE)</f>
        <v>Grúa con torre capacidad 1 ton en la punta.</v>
      </c>
      <c r="C37" s="872"/>
      <c r="D37" s="872"/>
      <c r="E37" s="872"/>
      <c r="F37" s="872"/>
      <c r="G37" s="872"/>
      <c r="H37" s="873"/>
      <c r="I37" s="421"/>
      <c r="J37" s="422"/>
      <c r="K37" s="269">
        <f>VLOOKUP(A37,EQUIPOS!A7:D164,4,FALSE)</f>
        <v>266724.65326890245</v>
      </c>
      <c r="L37" s="335"/>
      <c r="M37" s="336">
        <v>2.5</v>
      </c>
      <c r="N37" s="272">
        <f>K37/M37</f>
        <v>106689.86130756098</v>
      </c>
    </row>
    <row r="38" spans="1:14">
      <c r="A38" s="113" t="s">
        <v>267</v>
      </c>
      <c r="B38" s="871" t="str">
        <f>VLOOKUP(A38,EQUIPOS!A8:D154,3,FALSE)</f>
        <v>Motobomba de concreto</v>
      </c>
      <c r="C38" s="872"/>
      <c r="D38" s="872"/>
      <c r="E38" s="872"/>
      <c r="F38" s="872"/>
      <c r="G38" s="872"/>
      <c r="H38" s="873"/>
      <c r="I38" s="421"/>
      <c r="J38" s="422"/>
      <c r="K38" s="438">
        <f>VLOOKUP(A38,EQUIPOS!A8:D165,4,FALSE)</f>
        <v>115763.98775879278</v>
      </c>
      <c r="L38" s="335"/>
      <c r="M38" s="336">
        <v>0.65</v>
      </c>
      <c r="N38" s="272">
        <f>K38/M38</f>
        <v>178098.44270583504</v>
      </c>
    </row>
    <row r="39" spans="1:14">
      <c r="A39" s="113" t="s">
        <v>310</v>
      </c>
      <c r="B39" s="871" t="str">
        <f>VLOOKUP(A39,EQUIPOS!A9:D154,3,FALSE)</f>
        <v>Retroexcavadora A25C</v>
      </c>
      <c r="C39" s="872"/>
      <c r="D39" s="872"/>
      <c r="E39" s="872"/>
      <c r="F39" s="872"/>
      <c r="G39" s="872"/>
      <c r="H39" s="873"/>
      <c r="I39" s="421"/>
      <c r="J39" s="422"/>
      <c r="K39" s="438">
        <f>VLOOKUP(A39,EQUIPOS!A9:D166,4,FALSE)</f>
        <v>276759.63049244101</v>
      </c>
      <c r="L39" s="335"/>
      <c r="M39" s="336">
        <v>0.65</v>
      </c>
      <c r="N39" s="272">
        <f>K39/M39</f>
        <v>425784.04691144772</v>
      </c>
    </row>
    <row r="40" spans="1:14">
      <c r="A40" s="113"/>
      <c r="B40" s="871"/>
      <c r="C40" s="872"/>
      <c r="D40" s="872"/>
      <c r="E40" s="872"/>
      <c r="F40" s="872"/>
      <c r="G40" s="872"/>
      <c r="H40" s="873"/>
      <c r="I40" s="421"/>
      <c r="J40" s="422"/>
      <c r="K40" s="438"/>
      <c r="L40" s="335"/>
      <c r="M40" s="336"/>
      <c r="N40" s="272"/>
    </row>
    <row r="41" spans="1:14">
      <c r="A41" s="113"/>
      <c r="B41" s="871"/>
      <c r="C41" s="872"/>
      <c r="D41" s="872"/>
      <c r="E41" s="872"/>
      <c r="F41" s="872"/>
      <c r="G41" s="872"/>
      <c r="H41" s="873"/>
      <c r="I41" s="421"/>
      <c r="J41" s="422"/>
      <c r="K41" s="438"/>
      <c r="L41" s="335"/>
      <c r="M41" s="336"/>
      <c r="N41" s="272"/>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N87*M45</f>
        <v>46742.82639156087</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394">
        <f>SUM(N36:N46)</f>
        <v>1634823.1815567308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67" t="s">
        <v>944</v>
      </c>
      <c r="C51" s="868"/>
      <c r="D51" s="868"/>
      <c r="E51" s="868"/>
      <c r="F51" s="868"/>
      <c r="G51" s="868"/>
      <c r="H51" s="868"/>
      <c r="I51" s="902"/>
      <c r="J51" s="315" t="s">
        <v>945</v>
      </c>
      <c r="K51" s="85" t="s">
        <v>946</v>
      </c>
      <c r="L51" s="903" t="s">
        <v>955</v>
      </c>
      <c r="M51" s="902"/>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3379.9621916188839</v>
      </c>
      <c r="N52" s="272">
        <f>K52*M52</f>
        <v>602066.93094708479</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576725.95121629152</v>
      </c>
      <c r="N53" s="272">
        <f t="shared" ref="N53:N59" si="0">K53*M53</f>
        <v>684874.76833780971</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7278.2420708213394</v>
      </c>
      <c r="N54" s="272">
        <f t="shared" si="0"/>
        <v>2183.4726212464016</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3112.2806175256992</v>
      </c>
      <c r="N55" s="272">
        <f t="shared" si="0"/>
        <v>9336.8418525770976</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13604.567249770036</v>
      </c>
      <c r="N56" s="272">
        <f t="shared" si="0"/>
        <v>3401.141812442509</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1490.4177616625113</v>
      </c>
      <c r="N57" s="272">
        <f t="shared" si="0"/>
        <v>1490.4177616625113</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1516.9187887190994</v>
      </c>
      <c r="N58" s="272">
        <f t="shared" si="0"/>
        <v>1516.9187887190994</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8534.3907533036127</v>
      </c>
      <c r="N59" s="272">
        <f t="shared" si="0"/>
        <v>3908.7509650130546</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2" t="s">
        <v>953</v>
      </c>
      <c r="C63" s="823"/>
      <c r="D63" s="823"/>
      <c r="E63" s="823"/>
      <c r="F63" s="823"/>
      <c r="G63" s="823"/>
      <c r="H63" s="823"/>
      <c r="I63" s="823"/>
      <c r="J63" s="823"/>
      <c r="K63" s="823"/>
      <c r="L63" s="823"/>
      <c r="M63" s="824"/>
      <c r="N63" s="394">
        <f>SUM(N52:N62)</f>
        <v>1308779.2430865553</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909">
        <f>VLOOKUP(A68,TRANSPORTE!A5:D117,4,FALSE)</f>
        <v>1524.1599608973943</v>
      </c>
      <c r="M68" s="910"/>
      <c r="N68" s="287">
        <f>K68*L68</f>
        <v>1981.4079491666125</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909">
        <f>VLOOKUP(A69,TRANSPORTE!A6:D117,4,FALSE)</f>
        <v>53.077537140147456</v>
      </c>
      <c r="M69" s="910"/>
      <c r="N69" s="287">
        <f>K69*L69</f>
        <v>2.653876857007373</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1984.0618260236199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98"/>
      <c r="C86" s="899"/>
      <c r="D86" s="899"/>
      <c r="E86" s="899"/>
      <c r="F86" s="899"/>
      <c r="G86" s="899"/>
      <c r="H86" s="899"/>
      <c r="I86" s="126"/>
      <c r="J86" s="126"/>
      <c r="K86" s="126"/>
      <c r="L86" s="912"/>
      <c r="M86" s="912"/>
      <c r="N86" s="45"/>
    </row>
    <row r="87" spans="1:14" ht="15.75" thickBot="1">
      <c r="B87" s="911" t="s">
        <v>953</v>
      </c>
      <c r="C87" s="865"/>
      <c r="D87" s="865"/>
      <c r="E87" s="865"/>
      <c r="F87" s="865"/>
      <c r="G87" s="865"/>
      <c r="H87" s="865"/>
      <c r="I87" s="865"/>
      <c r="J87" s="865"/>
      <c r="K87" s="865"/>
      <c r="L87" s="865"/>
      <c r="M87" s="866"/>
      <c r="N87" s="301">
        <f>SUM(N80:N86)</f>
        <v>467428.26391560864</v>
      </c>
    </row>
    <row r="88" spans="1:14" ht="15.75" thickBot="1">
      <c r="B88" s="33"/>
      <c r="C88" s="34"/>
      <c r="D88" s="34"/>
      <c r="E88" s="34"/>
      <c r="F88" s="34"/>
      <c r="G88" s="34"/>
      <c r="H88" s="34"/>
      <c r="I88" s="34"/>
      <c r="J88" s="34"/>
      <c r="K88" s="34"/>
      <c r="L88" s="34"/>
      <c r="M88" s="34"/>
      <c r="N88" s="35"/>
    </row>
    <row r="89" spans="1:14" ht="15.75" thickBot="1">
      <c r="B89" s="822" t="s">
        <v>967</v>
      </c>
      <c r="C89" s="823"/>
      <c r="D89" s="823"/>
      <c r="E89" s="823"/>
      <c r="F89" s="823"/>
      <c r="G89" s="823"/>
      <c r="H89" s="823"/>
      <c r="I89" s="823"/>
      <c r="J89" s="823"/>
      <c r="K89" s="823"/>
      <c r="L89" s="823"/>
      <c r="M89" s="824"/>
      <c r="N89" s="99">
        <f>N47+N63+N74+N87</f>
        <v>3413014.7503849184</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67" t="s">
        <v>969</v>
      </c>
      <c r="C93" s="868"/>
      <c r="D93" s="868"/>
      <c r="E93" s="868"/>
      <c r="F93" s="868"/>
      <c r="G93" s="868"/>
      <c r="H93" s="868"/>
      <c r="I93" s="314"/>
      <c r="J93" s="334"/>
      <c r="K93" s="302" t="s">
        <v>970</v>
      </c>
      <c r="L93" s="869" t="s">
        <v>971</v>
      </c>
      <c r="M93" s="870"/>
      <c r="N93" s="303"/>
    </row>
    <row r="94" spans="1:14">
      <c r="B94" s="855" t="s">
        <v>972</v>
      </c>
      <c r="C94" s="856"/>
      <c r="D94" s="856"/>
      <c r="E94" s="856"/>
      <c r="F94" s="856"/>
      <c r="G94" s="856"/>
      <c r="H94" s="856"/>
      <c r="I94" s="87"/>
      <c r="J94" s="88"/>
      <c r="K94" s="304">
        <v>0.2</v>
      </c>
      <c r="L94" s="857">
        <f>N89*K94</f>
        <v>682602.95007698378</v>
      </c>
      <c r="M94" s="858"/>
      <c r="N94" s="51"/>
    </row>
    <row r="95" spans="1:14">
      <c r="B95" s="89" t="s">
        <v>973</v>
      </c>
      <c r="C95" s="90"/>
      <c r="D95" s="90"/>
      <c r="E95" s="90"/>
      <c r="F95" s="90"/>
      <c r="G95" s="90"/>
      <c r="H95" s="90"/>
      <c r="I95" s="87"/>
      <c r="J95" s="88"/>
      <c r="K95" s="304">
        <v>0.05</v>
      </c>
      <c r="L95" s="857">
        <f>N89*K95</f>
        <v>170650.73751924594</v>
      </c>
      <c r="M95" s="858"/>
      <c r="N95" s="51"/>
    </row>
    <row r="96" spans="1:14" ht="15.75" thickBot="1">
      <c r="B96" s="91" t="s">
        <v>974</v>
      </c>
      <c r="C96" s="92"/>
      <c r="D96" s="92"/>
      <c r="E96" s="92"/>
      <c r="F96" s="92"/>
      <c r="G96" s="92"/>
      <c r="H96" s="92"/>
      <c r="I96" s="93"/>
      <c r="J96" s="94"/>
      <c r="K96" s="305">
        <v>0.05</v>
      </c>
      <c r="L96" s="859">
        <f>N89*K96</f>
        <v>170650.73751924594</v>
      </c>
      <c r="M96" s="860"/>
      <c r="N96" s="51"/>
    </row>
    <row r="97" spans="1:14" ht="15.75" thickBot="1">
      <c r="B97" s="822" t="s">
        <v>953</v>
      </c>
      <c r="C97" s="823"/>
      <c r="D97" s="823"/>
      <c r="E97" s="823"/>
      <c r="F97" s="823"/>
      <c r="G97" s="823"/>
      <c r="H97" s="823"/>
      <c r="I97" s="823"/>
      <c r="J97" s="823"/>
      <c r="K97" s="823"/>
      <c r="L97" s="823"/>
      <c r="M97" s="824"/>
      <c r="N97" s="52">
        <f>L94+L95+L96</f>
        <v>1023904.4251154757</v>
      </c>
    </row>
    <row r="98" spans="1:14" ht="15.75" thickBot="1">
      <c r="B98" s="33"/>
      <c r="C98" s="34"/>
      <c r="D98" s="34"/>
      <c r="E98" s="34"/>
      <c r="F98" s="34"/>
      <c r="G98" s="34"/>
      <c r="H98" s="34"/>
      <c r="I98" s="34"/>
      <c r="J98" s="34"/>
      <c r="K98" s="34"/>
      <c r="L98" s="34"/>
      <c r="M98" s="34"/>
      <c r="N98" s="35"/>
    </row>
    <row r="99" spans="1:14" ht="15.75" thickBot="1">
      <c r="A99" t="s">
        <v>2016</v>
      </c>
      <c r="B99" s="822" t="s">
        <v>975</v>
      </c>
      <c r="C99" s="823"/>
      <c r="D99" s="823"/>
      <c r="E99" s="823"/>
      <c r="F99" s="823"/>
      <c r="G99" s="823"/>
      <c r="H99" s="823"/>
      <c r="I99" s="823"/>
      <c r="J99" s="823"/>
      <c r="K99" s="823"/>
      <c r="L99" s="823"/>
      <c r="M99" s="824"/>
      <c r="N99" s="188">
        <f>N89+N97</f>
        <v>4436919.1755003938</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40.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2" hidden="1" customHeight="1" thickBo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180</v>
      </c>
      <c r="B36" s="871" t="str">
        <f>VLOOKUP(A36,EQUIPOS!A6:D154,3,FALSE)</f>
        <v>Compresor 120 HP, con martillo.</v>
      </c>
      <c r="C36" s="872"/>
      <c r="D36" s="872"/>
      <c r="E36" s="872"/>
      <c r="F36" s="872"/>
      <c r="G36" s="872"/>
      <c r="H36" s="873"/>
      <c r="I36" s="267"/>
      <c r="J36" s="268"/>
      <c r="K36" s="269">
        <f>VLOOKUP(A36,EQUIPOS!A6:D163,4,FALSE)</f>
        <v>114318.35152876232</v>
      </c>
      <c r="L36" s="270"/>
      <c r="M36" s="271">
        <v>0.16</v>
      </c>
      <c r="N36" s="272">
        <f>K36/M36</f>
        <v>714489.69705476449</v>
      </c>
    </row>
    <row r="37" spans="1:14">
      <c r="A37" s="113" t="s">
        <v>261</v>
      </c>
      <c r="B37" s="871" t="str">
        <f>VLOOKUP(A37,EQUIPOS!A7:D154,3,FALSE)</f>
        <v xml:space="preserve">Motobomba 3 PULGADAS (incluye operario)
</v>
      </c>
      <c r="C37" s="872"/>
      <c r="D37" s="872"/>
      <c r="E37" s="872"/>
      <c r="F37" s="872"/>
      <c r="G37" s="872"/>
      <c r="H37" s="873"/>
      <c r="I37" s="421"/>
      <c r="J37" s="422"/>
      <c r="K37" s="269">
        <f>VLOOKUP(A37,EQUIPOS!A7:D164,4,FALSE)</f>
        <v>13772.376072712561</v>
      </c>
      <c r="L37" s="335"/>
      <c r="M37" s="336">
        <v>0.16</v>
      </c>
      <c r="N37" s="272">
        <f>K37/M37</f>
        <v>86077.35045445351</v>
      </c>
    </row>
    <row r="38" spans="1:14">
      <c r="A38" s="113"/>
      <c r="B38" s="871"/>
      <c r="C38" s="872"/>
      <c r="D38" s="872"/>
      <c r="E38" s="872"/>
      <c r="F38" s="872"/>
      <c r="G38" s="872"/>
      <c r="H38" s="873"/>
      <c r="I38" s="421"/>
      <c r="J38" s="422"/>
      <c r="K38" s="438"/>
      <c r="L38" s="335"/>
      <c r="M38" s="336"/>
      <c r="N38" s="272"/>
    </row>
    <row r="39" spans="1:14">
      <c r="A39" s="113"/>
      <c r="B39" s="871"/>
      <c r="C39" s="872"/>
      <c r="D39" s="872"/>
      <c r="E39" s="872"/>
      <c r="F39" s="872"/>
      <c r="G39" s="872"/>
      <c r="H39" s="873"/>
      <c r="I39" s="421"/>
      <c r="J39" s="422"/>
      <c r="K39" s="438"/>
      <c r="L39" s="335"/>
      <c r="M39" s="336"/>
      <c r="N39" s="272"/>
    </row>
    <row r="40" spans="1:14">
      <c r="A40" s="113"/>
      <c r="B40" s="871"/>
      <c r="C40" s="872"/>
      <c r="D40" s="872"/>
      <c r="E40" s="872"/>
      <c r="F40" s="872"/>
      <c r="G40" s="872"/>
      <c r="H40" s="873"/>
      <c r="I40" s="328"/>
      <c r="J40" s="330"/>
      <c r="K40" s="438"/>
      <c r="L40" s="423"/>
      <c r="M40" s="424"/>
      <c r="N40" s="272"/>
    </row>
    <row r="41" spans="1:14">
      <c r="B41" s="871"/>
      <c r="C41" s="872"/>
      <c r="D41" s="872"/>
      <c r="E41" s="872"/>
      <c r="F41" s="872"/>
      <c r="G41" s="872"/>
      <c r="H41" s="873"/>
      <c r="I41" s="36"/>
      <c r="J41" s="37"/>
      <c r="K41" s="438"/>
      <c r="L41" s="276"/>
      <c r="M41" s="277"/>
      <c r="N41" s="272"/>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0.05</v>
      </c>
      <c r="N43" s="344">
        <f>N77*M43</f>
        <v>12625.400141187813</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813192.44765040581</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13604.567249770036</v>
      </c>
      <c r="N50" s="272">
        <f>K50*M50</f>
        <v>2720.9134499540073</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1490.4177616625113</v>
      </c>
      <c r="N51" s="272">
        <f>K51*M51</f>
        <v>1490.4177616625113</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1516.9187887190994</v>
      </c>
      <c r="N52" s="272">
        <f>K52*M52</f>
        <v>758.45939435954972</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4523.1952980184469</v>
      </c>
      <c r="N53" s="272">
        <f>K53*M53</f>
        <v>678479.29470276705</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680571.81579915516</v>
      </c>
      <c r="N54" s="272">
        <f>K54*M54</f>
        <v>680571.81579915516</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1364020.9011078982</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909">
        <f>VLOOKUP(A63,TRANSPORTE!A5:D117,4,FALSE)</f>
        <v>1524.1599608973943</v>
      </c>
      <c r="M63" s="910"/>
      <c r="N63" s="287">
        <f>K63*L63</f>
        <v>1524.1599608973943</v>
      </c>
    </row>
    <row r="64" spans="1:14">
      <c r="B64" s="46"/>
      <c r="C64" s="47"/>
      <c r="D64" s="47"/>
      <c r="E64" s="47"/>
      <c r="F64" s="47"/>
      <c r="G64" s="4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1524.1599608973943</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SUM(N73:N76)</f>
        <v>252508.00282375625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N45+N58+N68+N77</f>
        <v>2431245.5115429573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486249.10230859148</v>
      </c>
      <c r="M84" s="858"/>
      <c r="N84" s="51"/>
    </row>
    <row r="85" spans="1:14">
      <c r="B85" s="89" t="s">
        <v>973</v>
      </c>
      <c r="C85" s="90"/>
      <c r="D85" s="90"/>
      <c r="E85" s="90"/>
      <c r="F85" s="90"/>
      <c r="G85" s="90"/>
      <c r="H85" s="90"/>
      <c r="I85" s="87"/>
      <c r="J85" s="88"/>
      <c r="K85" s="304">
        <v>0.05</v>
      </c>
      <c r="L85" s="857">
        <f>N79*K85</f>
        <v>121562.27557714787</v>
      </c>
      <c r="M85" s="858"/>
      <c r="N85" s="51"/>
    </row>
    <row r="86" spans="1:14" ht="15.75" thickBot="1">
      <c r="B86" s="91" t="s">
        <v>974</v>
      </c>
      <c r="C86" s="92"/>
      <c r="D86" s="92"/>
      <c r="E86" s="92"/>
      <c r="F86" s="92"/>
      <c r="G86" s="92"/>
      <c r="H86" s="92"/>
      <c r="I86" s="93"/>
      <c r="J86" s="94"/>
      <c r="K86" s="305">
        <v>0.05</v>
      </c>
      <c r="L86" s="859">
        <f>N79*K86</f>
        <v>121562.27557714787</v>
      </c>
      <c r="M86" s="860"/>
      <c r="N86" s="51"/>
    </row>
    <row r="87" spans="1:14" ht="15.75" thickBot="1">
      <c r="B87" s="822" t="s">
        <v>953</v>
      </c>
      <c r="C87" s="823"/>
      <c r="D87" s="823"/>
      <c r="E87" s="823"/>
      <c r="F87" s="823"/>
      <c r="G87" s="823"/>
      <c r="H87" s="823"/>
      <c r="I87" s="823"/>
      <c r="J87" s="823"/>
      <c r="K87" s="823"/>
      <c r="L87" s="823"/>
      <c r="M87" s="824"/>
      <c r="N87" s="52">
        <f>L84+L85+L86</f>
        <v>729373.65346288716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3160619.1650058446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N5" sqref="N5:N6"/>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85546875" customWidth="1"/>
    <col min="15" max="15" width="12" bestFit="1" customWidth="1"/>
  </cols>
  <sheetData>
    <row r="1" spans="2:14" ht="15" hidden="1" customHeight="1" thickTop="1">
      <c r="B1" s="916"/>
      <c r="C1" s="928"/>
      <c r="D1" s="929"/>
      <c r="E1" s="929"/>
      <c r="F1" s="929"/>
      <c r="G1" s="929"/>
      <c r="H1" s="929"/>
      <c r="I1" s="929"/>
      <c r="J1" s="930"/>
      <c r="K1" s="931" t="s">
        <v>933</v>
      </c>
      <c r="L1" s="933" t="s">
        <v>2198</v>
      </c>
      <c r="M1" s="934"/>
      <c r="N1" s="935"/>
    </row>
    <row r="2" spans="2:14" ht="38.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452"/>
      <c r="L30" s="798" t="s">
        <v>945</v>
      </c>
      <c r="M30" s="799"/>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69190.248253701691</v>
      </c>
      <c r="L36" s="270"/>
      <c r="M36" s="271">
        <v>0.01</v>
      </c>
      <c r="N36" s="272">
        <f t="shared" ref="N36:N41" si="0">K36/M36</f>
        <v>6919024.8253701692</v>
      </c>
    </row>
    <row r="37" spans="1:14">
      <c r="A37" s="113" t="s">
        <v>192</v>
      </c>
      <c r="B37" s="871" t="str">
        <f>VLOOKUP(A37,EQUIPOS!A7:D154,3,FALSE)</f>
        <v>Equipo de acarreo interno</v>
      </c>
      <c r="C37" s="872"/>
      <c r="D37" s="872"/>
      <c r="E37" s="872"/>
      <c r="F37" s="872"/>
      <c r="G37" s="872"/>
      <c r="H37" s="873"/>
      <c r="I37" s="421"/>
      <c r="J37" s="422"/>
      <c r="K37" s="269">
        <f>VLOOKUP(A37,EQUIPOS!A7:D164,4,FALSE)</f>
        <v>43738.330462024729</v>
      </c>
      <c r="L37" s="335"/>
      <c r="M37" s="336">
        <v>0.05</v>
      </c>
      <c r="N37" s="272">
        <f t="shared" si="0"/>
        <v>874766.60924049455</v>
      </c>
    </row>
    <row r="38" spans="1:14">
      <c r="A38" s="113" t="s">
        <v>217</v>
      </c>
      <c r="B38" s="871" t="str">
        <f>VLOOKUP(A38,EQUIPOS!A8:D154,3,FALSE)</f>
        <v>Equipo de soldadura y de acetileno (incluye soldadura)</v>
      </c>
      <c r="C38" s="872"/>
      <c r="D38" s="872"/>
      <c r="E38" s="872"/>
      <c r="F38" s="872"/>
      <c r="G38" s="872"/>
      <c r="H38" s="873"/>
      <c r="I38" s="421"/>
      <c r="J38" s="422"/>
      <c r="K38" s="269">
        <f>VLOOKUP(A38,EQUIPOS!A8:D165,4,FALSE)</f>
        <v>39954.605852416222</v>
      </c>
      <c r="L38" s="335"/>
      <c r="M38" s="336">
        <v>0.01</v>
      </c>
      <c r="N38" s="272">
        <f t="shared" si="0"/>
        <v>3995460.5852416223</v>
      </c>
    </row>
    <row r="39" spans="1:14">
      <c r="A39" s="113" t="s">
        <v>242</v>
      </c>
      <c r="B39" s="871" t="str">
        <f>VLOOKUP(A39,EQUIPOS!A9:D154,3,FALSE)</f>
        <v>Grúa con torre capacidad 1 ton en la punta.</v>
      </c>
      <c r="C39" s="872"/>
      <c r="D39" s="872"/>
      <c r="E39" s="872"/>
      <c r="F39" s="872"/>
      <c r="G39" s="872"/>
      <c r="H39" s="873"/>
      <c r="I39" s="421"/>
      <c r="J39" s="422"/>
      <c r="K39" s="269">
        <f>VLOOKUP(A39,EQUIPOS!A9:D166,4,FALSE)</f>
        <v>266724.65326890245</v>
      </c>
      <c r="L39" s="335"/>
      <c r="M39" s="336">
        <v>0.04</v>
      </c>
      <c r="N39" s="272">
        <f t="shared" si="0"/>
        <v>6668116.3317225613</v>
      </c>
    </row>
    <row r="40" spans="1:14">
      <c r="A40" s="113" t="s">
        <v>255</v>
      </c>
      <c r="B40" s="871" t="str">
        <f>VLOOKUP(A40,EQUIPOS!A10:D154,3,FALSE)</f>
        <v>Manómetro cable de acero para bajar la celda</v>
      </c>
      <c r="C40" s="872"/>
      <c r="D40" s="872"/>
      <c r="E40" s="872"/>
      <c r="F40" s="872"/>
      <c r="G40" s="872"/>
      <c r="H40" s="873"/>
      <c r="I40" s="328"/>
      <c r="J40" s="330"/>
      <c r="K40" s="269">
        <f>VLOOKUP(A40,EQUIPOS!A10:D167,4,FALSE)</f>
        <v>1868830.2267340978</v>
      </c>
      <c r="L40" s="423"/>
      <c r="M40" s="424">
        <v>1</v>
      </c>
      <c r="N40" s="272">
        <f t="shared" si="0"/>
        <v>1868830.2267340978</v>
      </c>
    </row>
    <row r="41" spans="1:14">
      <c r="A41" t="s">
        <v>320</v>
      </c>
      <c r="B41" s="871" t="str">
        <f>VLOOKUP(A41,EQUIPOS!A11:D155,3,FALSE)</f>
        <v>Retroexcavadora sobre llantas, motor 62HP, Profundidad de excavación de 5.41 metros.</v>
      </c>
      <c r="C41" s="872"/>
      <c r="D41" s="872"/>
      <c r="E41" s="872"/>
      <c r="F41" s="872"/>
      <c r="G41" s="872"/>
      <c r="H41" s="873"/>
      <c r="I41" s="36"/>
      <c r="J41" s="37"/>
      <c r="K41" s="269">
        <f>VLOOKUP(A41,EQUIPOS!A11:D168,4,FALSE)</f>
        <v>199882.03105133882</v>
      </c>
      <c r="L41" s="276"/>
      <c r="M41" s="277">
        <v>0.2</v>
      </c>
      <c r="N41" s="272">
        <f t="shared" si="0"/>
        <v>999410.15525669407</v>
      </c>
    </row>
    <row r="42" spans="1:14">
      <c r="B42" s="320"/>
      <c r="C42" s="321"/>
      <c r="D42" s="321"/>
      <c r="E42" s="321"/>
      <c r="F42" s="323"/>
      <c r="G42" s="323"/>
      <c r="H42" s="125"/>
      <c r="I42" s="36"/>
      <c r="J42" s="37"/>
      <c r="K42" s="438"/>
      <c r="L42" s="276"/>
      <c r="M42" s="277"/>
      <c r="N42" s="273"/>
    </row>
    <row r="43" spans="1:14">
      <c r="B43" s="879" t="s">
        <v>952</v>
      </c>
      <c r="C43" s="880"/>
      <c r="D43" s="880"/>
      <c r="E43" s="38"/>
      <c r="F43" s="39"/>
      <c r="G43" s="39"/>
      <c r="H43" s="40"/>
      <c r="I43" s="36"/>
      <c r="J43" s="37"/>
      <c r="K43" s="279"/>
      <c r="L43" s="276"/>
      <c r="M43" s="401">
        <v>0.01</v>
      </c>
      <c r="N43" s="344">
        <f>N81*M43</f>
        <v>6913.9567913614801</v>
      </c>
    </row>
    <row r="44" spans="1:14" ht="15.75" thickBot="1">
      <c r="B44" s="871"/>
      <c r="C44" s="872"/>
      <c r="D44" s="872"/>
      <c r="E44" s="872"/>
      <c r="F44" s="872"/>
      <c r="G44" s="872"/>
      <c r="H44" s="873"/>
      <c r="I44" s="881"/>
      <c r="J44" s="882"/>
      <c r="K44" s="41"/>
      <c r="L44" s="883"/>
      <c r="M44" s="884"/>
      <c r="N44" s="105"/>
    </row>
    <row r="45" spans="1:14" ht="15.75" thickBot="1">
      <c r="B45" s="822" t="s">
        <v>953</v>
      </c>
      <c r="C45" s="823"/>
      <c r="D45" s="823"/>
      <c r="E45" s="823"/>
      <c r="F45" s="823"/>
      <c r="G45" s="823"/>
      <c r="H45" s="823"/>
      <c r="I45" s="823"/>
      <c r="J45" s="823"/>
      <c r="K45" s="823"/>
      <c r="L45" s="823"/>
      <c r="M45" s="824"/>
      <c r="N45" s="394">
        <f>SUM(N36:N44)</f>
        <v>21332522.690356996</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16391765.068597982</v>
      </c>
      <c r="N50" s="272">
        <f t="shared" ref="N50:N55" si="1">K50*M50</f>
        <v>16391765.068597982</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104675.02871741015</v>
      </c>
      <c r="N51" s="272">
        <f t="shared" si="1"/>
        <v>3140250.8615223048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2066350.8021492697</v>
      </c>
      <c r="N52" s="272">
        <f t="shared" si="1"/>
        <v>4132701.6042985395</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1262096.5729948538</v>
      </c>
      <c r="N53" s="272">
        <f t="shared" si="1"/>
        <v>6310482.8649742696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118459.59094294855</v>
      </c>
      <c r="N54" s="272">
        <f t="shared" si="1"/>
        <v>7107575.4565769127</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54453.250354794844</v>
      </c>
      <c r="N55" s="272">
        <f t="shared" si="1"/>
        <v>653439.00425753812</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37736214.860227548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909">
        <f>VLOOKUP(A63,TRANSPORTE!A5:D117,4,FALSE)</f>
        <v>1423794.7265657748</v>
      </c>
      <c r="M63" s="910"/>
      <c r="N63" s="287">
        <f>K63*L63</f>
        <v>1423794.7265657748</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909">
        <f>VLOOKUP(A64,TRANSPORTE!A6:D117,4,FALSE)</f>
        <v>164627.12649324391</v>
      </c>
      <c r="M64" s="910"/>
      <c r="N64" s="287">
        <f>K64*L64</f>
        <v>1317017.0119459513</v>
      </c>
    </row>
    <row r="65" spans="1:15">
      <c r="A65" t="s">
        <v>1399</v>
      </c>
      <c r="B65" s="46" t="str">
        <f>VLOOKUP(A65,TRANSPORTE!A6:D117,3,FALSE)</f>
        <v>Pasajes aéreos</v>
      </c>
      <c r="C65" s="47"/>
      <c r="D65" s="47"/>
      <c r="E65" s="47"/>
      <c r="F65" s="47"/>
      <c r="G65" s="47"/>
      <c r="H65" s="311" t="s">
        <v>945</v>
      </c>
      <c r="I65" s="279">
        <v>3</v>
      </c>
      <c r="J65" s="286">
        <v>1</v>
      </c>
      <c r="K65" s="279">
        <f>I65*J65</f>
        <v>3</v>
      </c>
      <c r="L65" s="909">
        <f>VLOOKUP(A65,TRANSPORTE!A6:D117,4,FALSE)</f>
        <v>344836.59302459343</v>
      </c>
      <c r="M65" s="910"/>
      <c r="N65" s="287">
        <f>K65*L65</f>
        <v>1034509.7790737803</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3775321.5175855067</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SUM(N73:N80)</f>
        <v>691395.67913614796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63535454.747306198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12707090.94946124</v>
      </c>
      <c r="M88" s="858"/>
      <c r="N88" s="51"/>
    </row>
    <row r="89" spans="1:14">
      <c r="B89" s="89" t="s">
        <v>973</v>
      </c>
      <c r="C89" s="90"/>
      <c r="D89" s="90"/>
      <c r="E89" s="90"/>
      <c r="F89" s="90"/>
      <c r="G89" s="90"/>
      <c r="H89" s="90"/>
      <c r="I89" s="87"/>
      <c r="J89" s="88"/>
      <c r="K89" s="304">
        <v>0.05</v>
      </c>
      <c r="L89" s="857">
        <f>N83*K89</f>
        <v>3176772.7373653101</v>
      </c>
      <c r="M89" s="858"/>
      <c r="N89" s="51"/>
    </row>
    <row r="90" spans="1:14" ht="15.75" thickBot="1">
      <c r="B90" s="91" t="s">
        <v>974</v>
      </c>
      <c r="C90" s="92"/>
      <c r="D90" s="92"/>
      <c r="E90" s="92"/>
      <c r="F90" s="92"/>
      <c r="G90" s="92"/>
      <c r="H90" s="92"/>
      <c r="I90" s="93"/>
      <c r="J90" s="94"/>
      <c r="K90" s="305">
        <v>0.05</v>
      </c>
      <c r="L90" s="859">
        <f>N83*K90</f>
        <v>3176772.7373653101</v>
      </c>
      <c r="M90" s="860"/>
      <c r="N90" s="51"/>
    </row>
    <row r="91" spans="1:14" ht="15.75" thickBot="1">
      <c r="B91" s="822" t="s">
        <v>953</v>
      </c>
      <c r="C91" s="823"/>
      <c r="D91" s="823"/>
      <c r="E91" s="823"/>
      <c r="F91" s="823"/>
      <c r="G91" s="823"/>
      <c r="H91" s="823"/>
      <c r="I91" s="823"/>
      <c r="J91" s="823"/>
      <c r="K91" s="823"/>
      <c r="L91" s="823"/>
      <c r="M91" s="824"/>
      <c r="N91" s="52">
        <f>L88+L89+L90</f>
        <v>19060636.424191859</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82596091.17149806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75" sqref="A75"/>
    </sheetView>
  </sheetViews>
  <sheetFormatPr baseColWidth="10" defaultRowHeight="15"/>
  <cols>
    <col min="1" max="1" width="10" customWidth="1"/>
    <col min="2" max="2" width="17" customWidth="1"/>
    <col min="6" max="6" width="14.42578125" customWidth="1"/>
    <col min="8" max="8" width="11.8554687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92" t="s">
        <v>944</v>
      </c>
      <c r="C35" s="893"/>
      <c r="D35" s="893"/>
      <c r="E35" s="893"/>
      <c r="F35" s="893"/>
      <c r="G35" s="893"/>
      <c r="H35" s="894"/>
      <c r="I35" s="895" t="s">
        <v>948</v>
      </c>
      <c r="J35" s="896"/>
      <c r="K35" s="69" t="s">
        <v>949</v>
      </c>
      <c r="L35" s="897" t="s">
        <v>950</v>
      </c>
      <c r="M35" s="894"/>
      <c r="N35" s="70" t="s">
        <v>951</v>
      </c>
    </row>
    <row r="36" spans="1:16">
      <c r="A36" s="113" t="s">
        <v>121</v>
      </c>
      <c r="B36" s="871" t="str">
        <f>VLOOKUP(A36,EQUIPOS!A6:D154,3,FALSE)</f>
        <v>Bomba eléctrica para accionar la celda</v>
      </c>
      <c r="C36" s="872"/>
      <c r="D36" s="872"/>
      <c r="E36" s="872"/>
      <c r="F36" s="872"/>
      <c r="G36" s="872"/>
      <c r="H36" s="873"/>
      <c r="I36" s="267"/>
      <c r="J36" s="268"/>
      <c r="K36" s="269">
        <f>VLOOKUP(A36,EQUIPOS!A6:D163,4,FALSE)</f>
        <v>69190.248253701691</v>
      </c>
      <c r="L36" s="270"/>
      <c r="M36" s="271">
        <v>0.01</v>
      </c>
      <c r="N36" s="272">
        <f>K36/M36</f>
        <v>6919024.8253701692</v>
      </c>
    </row>
    <row r="37" spans="1:16">
      <c r="A37" s="113" t="s">
        <v>217</v>
      </c>
      <c r="B37" s="871" t="str">
        <f>VLOOKUP(A37,EQUIPOS!A7:D154,3,FALSE)</f>
        <v>Equipo de soldadura y de acetileno (incluye soldadura)</v>
      </c>
      <c r="C37" s="872"/>
      <c r="D37" s="872"/>
      <c r="E37" s="872"/>
      <c r="F37" s="872"/>
      <c r="G37" s="872"/>
      <c r="H37" s="873"/>
      <c r="I37" s="421"/>
      <c r="J37" s="422"/>
      <c r="K37" s="269">
        <f>VLOOKUP(A37,EQUIPOS!A7:D164,4,FALSE)</f>
        <v>39954.605852416222</v>
      </c>
      <c r="L37" s="335"/>
      <c r="M37" s="336">
        <v>0.01</v>
      </c>
      <c r="N37" s="272">
        <f>K37/M37</f>
        <v>3995460.5852416223</v>
      </c>
    </row>
    <row r="38" spans="1:16">
      <c r="A38" s="113" t="s">
        <v>255</v>
      </c>
      <c r="B38" s="871" t="str">
        <f>VLOOKUP(A38,EQUIPOS!A8:D154,3,FALSE)</f>
        <v>Manómetro cable de acero para bajar la celda</v>
      </c>
      <c r="C38" s="872"/>
      <c r="D38" s="872"/>
      <c r="E38" s="872"/>
      <c r="F38" s="872"/>
      <c r="G38" s="872"/>
      <c r="H38" s="873"/>
      <c r="I38" s="421"/>
      <c r="J38" s="422"/>
      <c r="K38" s="269">
        <f>VLOOKUP(A38,EQUIPOS!A8:D165,4,FALSE)</f>
        <v>1868830.2267340978</v>
      </c>
      <c r="L38" s="335"/>
      <c r="M38" s="336">
        <v>1</v>
      </c>
      <c r="N38" s="272">
        <f>K38/M38</f>
        <v>1868830.2267340978</v>
      </c>
    </row>
    <row r="39" spans="1:16">
      <c r="A39" s="113"/>
      <c r="B39" s="871"/>
      <c r="C39" s="872"/>
      <c r="D39" s="872"/>
      <c r="E39" s="872"/>
      <c r="F39" s="872"/>
      <c r="G39" s="872"/>
      <c r="H39" s="873"/>
      <c r="I39" s="421"/>
      <c r="J39" s="422"/>
      <c r="K39" s="269"/>
      <c r="L39" s="335"/>
      <c r="M39" s="336"/>
      <c r="N39" s="272"/>
    </row>
    <row r="40" spans="1:16">
      <c r="A40" s="113"/>
      <c r="B40" s="871"/>
      <c r="C40" s="872"/>
      <c r="D40" s="872"/>
      <c r="E40" s="872"/>
      <c r="F40" s="872"/>
      <c r="G40" s="872"/>
      <c r="H40" s="873"/>
      <c r="I40" s="328"/>
      <c r="J40" s="330"/>
      <c r="K40" s="269"/>
      <c r="L40" s="423"/>
      <c r="M40" s="424"/>
      <c r="N40" s="272"/>
    </row>
    <row r="41" spans="1:16">
      <c r="B41" s="871"/>
      <c r="C41" s="872"/>
      <c r="D41" s="872"/>
      <c r="E41" s="872"/>
      <c r="F41" s="872"/>
      <c r="G41" s="872"/>
      <c r="H41" s="873"/>
      <c r="I41" s="36"/>
      <c r="J41" s="37"/>
      <c r="K41" s="269"/>
      <c r="L41" s="276"/>
      <c r="M41" s="277"/>
      <c r="N41" s="272"/>
    </row>
    <row r="42" spans="1:16">
      <c r="B42" s="320"/>
      <c r="C42" s="321"/>
      <c r="D42" s="321"/>
      <c r="E42" s="321"/>
      <c r="F42" s="323"/>
      <c r="G42" s="323"/>
      <c r="H42" s="125"/>
      <c r="I42" s="36"/>
      <c r="J42" s="37"/>
      <c r="K42" s="438"/>
      <c r="L42" s="276"/>
      <c r="M42" s="277"/>
      <c r="N42" s="273"/>
    </row>
    <row r="43" spans="1:16">
      <c r="B43" s="879" t="s">
        <v>952</v>
      </c>
      <c r="C43" s="880"/>
      <c r="D43" s="880"/>
      <c r="E43" s="38"/>
      <c r="F43" s="39"/>
      <c r="G43" s="39"/>
      <c r="H43" s="40"/>
      <c r="I43" s="36"/>
      <c r="J43" s="37"/>
      <c r="K43" s="279"/>
      <c r="L43" s="276"/>
      <c r="M43" s="401">
        <v>0.01</v>
      </c>
      <c r="N43" s="344">
        <f>N81*M43</f>
        <v>6913.9567913614801</v>
      </c>
    </row>
    <row r="44" spans="1:16" ht="15.75" thickBot="1">
      <c r="B44" s="871"/>
      <c r="C44" s="872"/>
      <c r="D44" s="872"/>
      <c r="E44" s="872"/>
      <c r="F44" s="872"/>
      <c r="G44" s="872"/>
      <c r="H44" s="873"/>
      <c r="I44" s="881"/>
      <c r="J44" s="882"/>
      <c r="K44" s="41"/>
      <c r="L44" s="883"/>
      <c r="M44" s="884"/>
      <c r="N44" s="105"/>
    </row>
    <row r="45" spans="1:16" ht="15.75" thickBot="1">
      <c r="B45" s="822" t="s">
        <v>953</v>
      </c>
      <c r="C45" s="823"/>
      <c r="D45" s="823"/>
      <c r="E45" s="823"/>
      <c r="F45" s="823"/>
      <c r="G45" s="823"/>
      <c r="H45" s="823"/>
      <c r="I45" s="823"/>
      <c r="J45" s="823"/>
      <c r="K45" s="823"/>
      <c r="L45" s="823"/>
      <c r="M45" s="824"/>
      <c r="N45" s="394">
        <f>SUM(N36:N44)</f>
        <v>12790229.594137251</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67" t="s">
        <v>944</v>
      </c>
      <c r="C49" s="868"/>
      <c r="D49" s="868"/>
      <c r="E49" s="868"/>
      <c r="F49" s="868"/>
      <c r="G49" s="868"/>
      <c r="H49" s="868"/>
      <c r="I49" s="902"/>
      <c r="J49" s="315" t="s">
        <v>945</v>
      </c>
      <c r="K49" s="85" t="s">
        <v>946</v>
      </c>
      <c r="L49" s="903" t="s">
        <v>955</v>
      </c>
      <c r="M49" s="902"/>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16391765.068597982</v>
      </c>
      <c r="N50" s="272">
        <f t="shared" ref="N50:N55" si="0">K50*M50</f>
        <v>16391765.068597982</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104675.02871741015</v>
      </c>
      <c r="N51" s="272">
        <f t="shared" si="0"/>
        <v>3140250.8615223048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2066350.8021492697</v>
      </c>
      <c r="N52" s="272">
        <f t="shared" si="0"/>
        <v>4132701.6042985395</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1262096.5729948538</v>
      </c>
      <c r="N53" s="272">
        <f t="shared" si="0"/>
        <v>6310482.8649742696</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118459.59094294855</v>
      </c>
      <c r="N54" s="272">
        <f t="shared" si="0"/>
        <v>7107575.4565769127</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54453.250354794844</v>
      </c>
      <c r="N55" s="272">
        <f t="shared" si="0"/>
        <v>653439.00425753812</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2" t="s">
        <v>953</v>
      </c>
      <c r="C58" s="823"/>
      <c r="D58" s="823"/>
      <c r="E58" s="823"/>
      <c r="F58" s="823"/>
      <c r="G58" s="823"/>
      <c r="H58" s="823"/>
      <c r="I58" s="823"/>
      <c r="J58" s="823"/>
      <c r="K58" s="823"/>
      <c r="L58" s="823"/>
      <c r="M58" s="824"/>
      <c r="N58" s="394">
        <f>SUM(N50:N57)</f>
        <v>37736214.860227548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908" t="s">
        <v>961</v>
      </c>
      <c r="M62" s="887"/>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909">
        <f>VLOOKUP(A63,TRANSPORTE!A5:D117,4,FALSE)</f>
        <v>344836.59302459343</v>
      </c>
      <c r="M63" s="910"/>
      <c r="N63" s="287">
        <f>K63*L63</f>
        <v>1034509.7790737803</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909">
        <f>VLOOKUP(A64,TRANSPORTE!A6:D117,4,FALSE)</f>
        <v>1423794.7265657748</v>
      </c>
      <c r="M64" s="910"/>
      <c r="N64" s="287">
        <f>K64*L64</f>
        <v>1423794.7265657748</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909">
        <f>VLOOKUP(A65,TRANSPORTE!A6:D118,4,FALSE)</f>
        <v>164627.12649324391</v>
      </c>
      <c r="M65" s="910"/>
      <c r="N65" s="287">
        <f>K65*L65</f>
        <v>1317017.0119459513</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900"/>
      <c r="M67" s="901"/>
      <c r="N67" s="127"/>
    </row>
    <row r="68" spans="1:15" ht="15.75" thickBot="1">
      <c r="B68" s="911" t="s">
        <v>953</v>
      </c>
      <c r="C68" s="865"/>
      <c r="D68" s="865"/>
      <c r="E68" s="865"/>
      <c r="F68" s="865"/>
      <c r="G68" s="865"/>
      <c r="H68" s="865"/>
      <c r="I68" s="865"/>
      <c r="J68" s="865"/>
      <c r="K68" s="865"/>
      <c r="L68" s="865"/>
      <c r="M68" s="866"/>
      <c r="N68" s="104">
        <f>SUM(N63:N67)</f>
        <v>3775321.5175855062</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61" t="s">
        <v>963</v>
      </c>
      <c r="C72" s="862"/>
      <c r="D72" s="862"/>
      <c r="E72" s="862"/>
      <c r="F72" s="862"/>
      <c r="G72" s="862"/>
      <c r="H72" s="862"/>
      <c r="I72" s="73" t="s">
        <v>964</v>
      </c>
      <c r="J72" s="75" t="s">
        <v>1410</v>
      </c>
      <c r="K72" s="74" t="s">
        <v>966</v>
      </c>
      <c r="L72" s="863" t="s">
        <v>950</v>
      </c>
      <c r="M72" s="864"/>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98"/>
      <c r="C80" s="899"/>
      <c r="D80" s="899"/>
      <c r="E80" s="899"/>
      <c r="F80" s="899"/>
      <c r="G80" s="899"/>
      <c r="H80" s="899"/>
      <c r="I80" s="44"/>
      <c r="J80" s="44"/>
      <c r="K80" s="44"/>
      <c r="L80" s="977"/>
      <c r="M80" s="978"/>
      <c r="N80" s="45"/>
    </row>
    <row r="81" spans="1:14" ht="15.75" thickBot="1">
      <c r="B81" s="822" t="s">
        <v>953</v>
      </c>
      <c r="C81" s="823"/>
      <c r="D81" s="823"/>
      <c r="E81" s="823"/>
      <c r="F81" s="823"/>
      <c r="G81" s="823"/>
      <c r="H81" s="823"/>
      <c r="I81" s="865"/>
      <c r="J81" s="865"/>
      <c r="K81" s="865"/>
      <c r="L81" s="865"/>
      <c r="M81" s="866"/>
      <c r="N81" s="301">
        <f>SUM(N73:N80)</f>
        <v>691395.67913614796</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N45+N58+N68+N81</f>
        <v>54993161.651086457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10998632.330217293</v>
      </c>
      <c r="M88" s="858"/>
      <c r="N88" s="51"/>
    </row>
    <row r="89" spans="1:14">
      <c r="B89" s="89" t="s">
        <v>973</v>
      </c>
      <c r="C89" s="90"/>
      <c r="D89" s="90"/>
      <c r="E89" s="90"/>
      <c r="F89" s="90"/>
      <c r="G89" s="90"/>
      <c r="H89" s="90"/>
      <c r="I89" s="87"/>
      <c r="J89" s="88"/>
      <c r="K89" s="304">
        <v>0.05</v>
      </c>
      <c r="L89" s="857">
        <f>N83*K89</f>
        <v>2749658.0825543231</v>
      </c>
      <c r="M89" s="858"/>
      <c r="N89" s="51"/>
    </row>
    <row r="90" spans="1:14" ht="15.75" thickBot="1">
      <c r="B90" s="91" t="s">
        <v>974</v>
      </c>
      <c r="C90" s="92"/>
      <c r="D90" s="92"/>
      <c r="E90" s="92"/>
      <c r="F90" s="92"/>
      <c r="G90" s="92"/>
      <c r="H90" s="92"/>
      <c r="I90" s="93"/>
      <c r="J90" s="94"/>
      <c r="K90" s="305">
        <v>0.05</v>
      </c>
      <c r="L90" s="859">
        <f>N83*K90</f>
        <v>2749658.0825543231</v>
      </c>
      <c r="M90" s="860"/>
      <c r="N90" s="51"/>
    </row>
    <row r="91" spans="1:14" ht="15.75" thickBot="1">
      <c r="B91" s="822" t="s">
        <v>953</v>
      </c>
      <c r="C91" s="823"/>
      <c r="D91" s="823"/>
      <c r="E91" s="823"/>
      <c r="F91" s="823"/>
      <c r="G91" s="823"/>
      <c r="H91" s="823"/>
      <c r="I91" s="823"/>
      <c r="J91" s="823"/>
      <c r="K91" s="823"/>
      <c r="L91" s="823"/>
      <c r="M91" s="824"/>
      <c r="N91" s="52">
        <f>L88+L89+L90</f>
        <v>16497948.49532594</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71491110.146412402</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259</v>
      </c>
      <c r="B36" s="871" t="str">
        <f>VLOOKUP(A36,EQUIPOS!A6:D154,3,FALSE)</f>
        <v>Montacargas</v>
      </c>
      <c r="C36" s="872"/>
      <c r="D36" s="872"/>
      <c r="E36" s="872"/>
      <c r="F36" s="872"/>
      <c r="G36" s="872"/>
      <c r="H36" s="873"/>
      <c r="I36" s="267"/>
      <c r="J36" s="268"/>
      <c r="K36" s="269">
        <f>VLOOKUP(A36,EQUIPOS!A6:D163,4,FALSE)</f>
        <v>110703.57969250326</v>
      </c>
      <c r="L36" s="270"/>
      <c r="M36" s="336">
        <v>1.5</v>
      </c>
      <c r="N36" s="272">
        <f>K36/M36</f>
        <v>73802.386461668837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76495.805158455565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11752.675479055664</v>
      </c>
      <c r="N48" s="272">
        <f>K48*M48</f>
        <v>3680950.6482243845</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3680950.6482243845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53868.373935734664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3811314.8273185748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762262.96546371502</v>
      </c>
      <c r="M84" s="858"/>
      <c r="N84" s="51"/>
    </row>
    <row r="85" spans="1:14">
      <c r="B85" s="89" t="s">
        <v>973</v>
      </c>
      <c r="C85" s="90"/>
      <c r="D85" s="90"/>
      <c r="E85" s="90"/>
      <c r="F85" s="90"/>
      <c r="G85" s="90"/>
      <c r="H85" s="90"/>
      <c r="I85" s="87"/>
      <c r="J85" s="88"/>
      <c r="K85" s="304">
        <v>0.05</v>
      </c>
      <c r="L85" s="857">
        <f>N79*K85</f>
        <v>190565.74136592876</v>
      </c>
      <c r="M85" s="858"/>
      <c r="N85" s="51"/>
    </row>
    <row r="86" spans="1:14" ht="15.75" thickBot="1">
      <c r="B86" s="91" t="s">
        <v>974</v>
      </c>
      <c r="C86" s="92"/>
      <c r="D86" s="92"/>
      <c r="E86" s="92"/>
      <c r="F86" s="92"/>
      <c r="G86" s="92"/>
      <c r="H86" s="92"/>
      <c r="I86" s="93"/>
      <c r="J86" s="94"/>
      <c r="K86" s="305">
        <v>0.05</v>
      </c>
      <c r="L86" s="859">
        <f>N79*K86</f>
        <v>190565.74136592876</v>
      </c>
      <c r="M86" s="860"/>
      <c r="N86" s="51"/>
    </row>
    <row r="87" spans="1:14" ht="15.75" thickBot="1">
      <c r="B87" s="822" t="s">
        <v>953</v>
      </c>
      <c r="C87" s="823"/>
      <c r="D87" s="823"/>
      <c r="E87" s="823"/>
      <c r="F87" s="823"/>
      <c r="G87" s="823"/>
      <c r="H87" s="823"/>
      <c r="I87" s="823"/>
      <c r="J87" s="823"/>
      <c r="K87" s="823"/>
      <c r="L87" s="823"/>
      <c r="M87" s="824"/>
      <c r="N87" s="52">
        <f>L84+L85+L86</f>
        <v>1143394.4481955725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4954709.2755141472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267</v>
      </c>
      <c r="B36" s="871" t="str">
        <f>VLOOKUP(A36,EQUIPOS!A6:D154,3,FALSE)</f>
        <v>Motobomba de concreto</v>
      </c>
      <c r="C36" s="872"/>
      <c r="D36" s="872"/>
      <c r="E36" s="872"/>
      <c r="F36" s="872"/>
      <c r="G36" s="872"/>
      <c r="H36" s="873"/>
      <c r="I36" s="267"/>
      <c r="J36" s="268"/>
      <c r="K36" s="269">
        <f>VLOOKUP(A36,EQUIPOS!A6:D163,4,FALSE)</f>
        <v>115763.98775879278</v>
      </c>
      <c r="L36" s="270"/>
      <c r="M36" s="336">
        <v>2.5</v>
      </c>
      <c r="N36" s="272">
        <f>K36/M36</f>
        <v>46305.595103517109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46305.595103517109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3379.9621916188839</v>
      </c>
      <c r="N48" s="272">
        <f>K48*M48</f>
        <v>158042.56937360976</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526916.74084289314</v>
      </c>
      <c r="N49" s="272">
        <f>K49*M49</f>
        <v>351970.44416343153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510013.01353704126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909">
        <f>VLOOKUP(A60,TRANSPORTE!A2:D117,4,FALSE)</f>
        <v>1524.1599608973943</v>
      </c>
      <c r="M60" s="910"/>
      <c r="N60" s="287">
        <f>K60*L60</f>
        <v>1323.543136666186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1323.543136666186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557642.1517772245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111528.4303554449</v>
      </c>
      <c r="M84" s="858"/>
      <c r="N84" s="51"/>
    </row>
    <row r="85" spans="1:14">
      <c r="B85" s="89" t="s">
        <v>973</v>
      </c>
      <c r="C85" s="90"/>
      <c r="D85" s="90"/>
      <c r="E85" s="90"/>
      <c r="F85" s="90"/>
      <c r="G85" s="90"/>
      <c r="H85" s="90"/>
      <c r="I85" s="87"/>
      <c r="J85" s="88"/>
      <c r="K85" s="304">
        <v>0.05</v>
      </c>
      <c r="L85" s="857">
        <f>N79*K85</f>
        <v>27882.107588861225</v>
      </c>
      <c r="M85" s="858"/>
      <c r="N85" s="51"/>
    </row>
    <row r="86" spans="1:14" ht="15.75" thickBot="1">
      <c r="B86" s="91" t="s">
        <v>974</v>
      </c>
      <c r="C86" s="92"/>
      <c r="D86" s="92"/>
      <c r="E86" s="92"/>
      <c r="F86" s="92"/>
      <c r="G86" s="92"/>
      <c r="H86" s="92"/>
      <c r="I86" s="93"/>
      <c r="J86" s="94"/>
      <c r="K86" s="305">
        <v>0.05</v>
      </c>
      <c r="L86" s="859">
        <f>N79*K86</f>
        <v>27882.107588861225</v>
      </c>
      <c r="M86" s="860"/>
      <c r="N86" s="51"/>
    </row>
    <row r="87" spans="1:14" ht="15.75" thickBot="1">
      <c r="B87" s="822" t="s">
        <v>953</v>
      </c>
      <c r="C87" s="823"/>
      <c r="D87" s="823"/>
      <c r="E87" s="823"/>
      <c r="F87" s="823"/>
      <c r="G87" s="823"/>
      <c r="H87" s="823"/>
      <c r="I87" s="823"/>
      <c r="J87" s="823"/>
      <c r="K87" s="823"/>
      <c r="L87" s="823"/>
      <c r="M87" s="824"/>
      <c r="N87" s="52">
        <f>L84+L85+L86</f>
        <v>167292.64553316735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724934.79731039191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election activeCell="A81" sqref="A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8.285156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121</v>
      </c>
      <c r="B36" s="871" t="str">
        <f>VLOOKUP(A36,EQUIPOS!A6:D154,3,FALSE)</f>
        <v>Bomba eléctrica para accionar la celda</v>
      </c>
      <c r="C36" s="872"/>
      <c r="D36" s="872"/>
      <c r="E36" s="872"/>
      <c r="F36" s="872"/>
      <c r="G36" s="872"/>
      <c r="H36" s="873"/>
      <c r="I36" s="267"/>
      <c r="J36" s="268"/>
      <c r="K36" s="269">
        <f>VLOOKUP(A36,EQUIPOS!A6:D163,4,FALSE)</f>
        <v>69190.248253701691</v>
      </c>
      <c r="L36" s="270"/>
      <c r="M36" s="271">
        <v>0.01</v>
      </c>
      <c r="N36" s="272">
        <f t="shared" ref="N36:N41" si="0">K36/M36</f>
        <v>6919024.8253701692</v>
      </c>
    </row>
    <row r="37" spans="1:14">
      <c r="A37" s="113" t="s">
        <v>192</v>
      </c>
      <c r="B37" s="871" t="str">
        <f>VLOOKUP(A37,EQUIPOS!A7:D154,3,FALSE)</f>
        <v>Equipo de acarreo interno</v>
      </c>
      <c r="C37" s="872"/>
      <c r="D37" s="872"/>
      <c r="E37" s="872"/>
      <c r="F37" s="872"/>
      <c r="G37" s="872"/>
      <c r="H37" s="873"/>
      <c r="I37" s="421"/>
      <c r="J37" s="422"/>
      <c r="K37" s="269">
        <f>VLOOKUP(A37,EQUIPOS!A7:D164,4,FALSE)</f>
        <v>43738.330462024729</v>
      </c>
      <c r="L37" s="335"/>
      <c r="M37" s="336">
        <v>0.05</v>
      </c>
      <c r="N37" s="272">
        <f t="shared" si="0"/>
        <v>874766.60924049455</v>
      </c>
    </row>
    <row r="38" spans="1:14">
      <c r="A38" s="113" t="s">
        <v>214</v>
      </c>
      <c r="B38" s="871" t="str">
        <f>VLOOKUP(A38,EQUIPOS!A8:D154,3,FALSE)</f>
        <v>Equipo de oxigeno y soldadura</v>
      </c>
      <c r="C38" s="872"/>
      <c r="D38" s="872"/>
      <c r="E38" s="872"/>
      <c r="F38" s="872"/>
      <c r="G38" s="872"/>
      <c r="H38" s="873"/>
      <c r="I38" s="421"/>
      <c r="J38" s="422"/>
      <c r="K38" s="438">
        <f>VLOOKUP(A38,EQUIPOS!A8:D165,4,FALSE)</f>
        <v>15628.131534825197</v>
      </c>
      <c r="L38" s="335"/>
      <c r="M38" s="336">
        <v>0.01</v>
      </c>
      <c r="N38" s="272">
        <f t="shared" si="0"/>
        <v>1562813.1534825198</v>
      </c>
    </row>
    <row r="39" spans="1:14">
      <c r="A39" s="113" t="s">
        <v>248</v>
      </c>
      <c r="B39" s="871" t="str">
        <f>VLOOKUP(A39,EQUIPOS!A9:D154,3,FALSE)</f>
        <v>Grúa telescópica de 50 Ton.</v>
      </c>
      <c r="C39" s="872"/>
      <c r="D39" s="872"/>
      <c r="E39" s="872"/>
      <c r="F39" s="872"/>
      <c r="G39" s="872"/>
      <c r="H39" s="873"/>
      <c r="I39" s="421"/>
      <c r="J39" s="422"/>
      <c r="K39" s="438">
        <f>VLOOKUP(A39,EQUIPOS!A9:D166,4,FALSE)</f>
        <v>402837.91255974525</v>
      </c>
      <c r="L39" s="335"/>
      <c r="M39" s="336">
        <v>0.04</v>
      </c>
      <c r="N39" s="272">
        <f t="shared" si="0"/>
        <v>10070947.813993631</v>
      </c>
    </row>
    <row r="40" spans="1:14">
      <c r="A40" s="113" t="s">
        <v>255</v>
      </c>
      <c r="B40" s="871" t="str">
        <f>VLOOKUP(A40,EQUIPOS!A10:D154,3,FALSE)</f>
        <v>Manómetro cable de acero para bajar la celda</v>
      </c>
      <c r="C40" s="872"/>
      <c r="D40" s="872"/>
      <c r="E40" s="872"/>
      <c r="F40" s="872"/>
      <c r="G40" s="872"/>
      <c r="H40" s="873"/>
      <c r="I40" s="421"/>
      <c r="J40" s="422"/>
      <c r="K40" s="438">
        <f>VLOOKUP(A40,EQUIPOS!A10:D167,4,FALSE)</f>
        <v>1868830.2267340978</v>
      </c>
      <c r="L40" s="335"/>
      <c r="M40" s="336">
        <v>1</v>
      </c>
      <c r="N40" s="272">
        <f t="shared" si="0"/>
        <v>1868830.2267340978</v>
      </c>
    </row>
    <row r="41" spans="1:14">
      <c r="A41" s="113" t="s">
        <v>322</v>
      </c>
      <c r="B41" s="871" t="str">
        <f>VLOOKUP(A41,EQUIPOS!A11:D155,3,FALSE)</f>
        <v xml:space="preserve">Retroexcavadora sobre llantas JD 410
</v>
      </c>
      <c r="C41" s="872"/>
      <c r="D41" s="872"/>
      <c r="E41" s="872"/>
      <c r="F41" s="872"/>
      <c r="G41" s="872"/>
      <c r="H41" s="873"/>
      <c r="I41" s="421"/>
      <c r="J41" s="422"/>
      <c r="K41" s="438">
        <f>VLOOKUP(A41,EQUIPOS!A11:D168,4,FALSE)</f>
        <v>199882.03105133882</v>
      </c>
      <c r="L41" s="335"/>
      <c r="M41" s="336">
        <v>0.2</v>
      </c>
      <c r="N41" s="272">
        <f t="shared" si="0"/>
        <v>999410.15525669407</v>
      </c>
    </row>
    <row r="42" spans="1:14">
      <c r="A42" s="113"/>
      <c r="B42" s="871"/>
      <c r="C42" s="872"/>
      <c r="D42" s="872"/>
      <c r="E42" s="872"/>
      <c r="F42" s="872"/>
      <c r="G42" s="872"/>
      <c r="H42" s="873"/>
      <c r="I42" s="328"/>
      <c r="J42" s="330"/>
      <c r="K42" s="438"/>
      <c r="L42" s="423"/>
      <c r="M42" s="424"/>
      <c r="N42" s="272"/>
    </row>
    <row r="43" spans="1:14">
      <c r="B43" s="871"/>
      <c r="C43" s="872"/>
      <c r="D43" s="872"/>
      <c r="E43" s="872"/>
      <c r="F43" s="872"/>
      <c r="G43" s="872"/>
      <c r="H43" s="873"/>
      <c r="I43" s="36"/>
      <c r="J43" s="37"/>
      <c r="K43" s="438"/>
      <c r="L43" s="276"/>
      <c r="M43" s="277"/>
      <c r="N43" s="272"/>
    </row>
    <row r="44" spans="1:14">
      <c r="B44" s="320"/>
      <c r="C44" s="321"/>
      <c r="D44" s="321"/>
      <c r="E44" s="321"/>
      <c r="F44" s="323"/>
      <c r="G44" s="323"/>
      <c r="H44" s="125"/>
      <c r="I44" s="36"/>
      <c r="J44" s="37"/>
      <c r="K44" s="438"/>
      <c r="L44" s="276"/>
      <c r="M44" s="277"/>
      <c r="N44" s="273"/>
    </row>
    <row r="45" spans="1:14">
      <c r="B45" s="879" t="s">
        <v>952</v>
      </c>
      <c r="C45" s="880"/>
      <c r="D45" s="880"/>
      <c r="E45" s="38"/>
      <c r="F45" s="39"/>
      <c r="G45" s="39"/>
      <c r="H45" s="40"/>
      <c r="I45" s="36"/>
      <c r="J45" s="37"/>
      <c r="K45" s="279"/>
      <c r="L45" s="276"/>
      <c r="M45" s="401">
        <v>0.1</v>
      </c>
      <c r="N45" s="344">
        <f>N86*M45</f>
        <v>69139.567913614796</v>
      </c>
    </row>
    <row r="46" spans="1:14" ht="15.75" thickBot="1">
      <c r="B46" s="871"/>
      <c r="C46" s="872"/>
      <c r="D46" s="872"/>
      <c r="E46" s="872"/>
      <c r="F46" s="872"/>
      <c r="G46" s="872"/>
      <c r="H46" s="873"/>
      <c r="I46" s="881"/>
      <c r="J46" s="882"/>
      <c r="K46" s="41"/>
      <c r="L46" s="883"/>
      <c r="M46" s="884"/>
      <c r="N46" s="105"/>
    </row>
    <row r="47" spans="1:14" ht="15.75" thickBot="1">
      <c r="B47" s="822" t="s">
        <v>953</v>
      </c>
      <c r="C47" s="823"/>
      <c r="D47" s="823"/>
      <c r="E47" s="823"/>
      <c r="F47" s="823"/>
      <c r="G47" s="823"/>
      <c r="H47" s="823"/>
      <c r="I47" s="823"/>
      <c r="J47" s="823"/>
      <c r="K47" s="823"/>
      <c r="L47" s="823"/>
      <c r="M47" s="824"/>
      <c r="N47" s="411">
        <f>SUM(N36:N45)</f>
        <v>22364932.351991221</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67" t="s">
        <v>944</v>
      </c>
      <c r="C51" s="868"/>
      <c r="D51" s="868"/>
      <c r="E51" s="868"/>
      <c r="F51" s="868"/>
      <c r="G51" s="868"/>
      <c r="H51" s="868"/>
      <c r="I51" s="902"/>
      <c r="J51" s="315" t="s">
        <v>945</v>
      </c>
      <c r="K51" s="85" t="s">
        <v>946</v>
      </c>
      <c r="L51" s="903" t="s">
        <v>955</v>
      </c>
      <c r="M51" s="902"/>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16391765.068597982</v>
      </c>
      <c r="N52" s="272">
        <f t="shared" ref="N52:N57" si="1">K52*M52</f>
        <v>16391765.068597982</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104675.02871741015</v>
      </c>
      <c r="N53" s="272">
        <f t="shared" si="1"/>
        <v>3140250.8615223048</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2066350.8021492697</v>
      </c>
      <c r="N54" s="272">
        <f t="shared" si="1"/>
        <v>4132701.6042985395</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1262096.5729948538</v>
      </c>
      <c r="N55" s="272">
        <f t="shared" si="1"/>
        <v>6310482.8649742696</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115038.83837048415</v>
      </c>
      <c r="N56" s="272">
        <f t="shared" si="1"/>
        <v>6902330.3022290496</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54453.250354794844</v>
      </c>
      <c r="N57" s="272">
        <f t="shared" si="1"/>
        <v>653439.00425753812</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2" t="s">
        <v>953</v>
      </c>
      <c r="C63" s="823"/>
      <c r="D63" s="823"/>
      <c r="E63" s="823"/>
      <c r="F63" s="823"/>
      <c r="G63" s="823"/>
      <c r="H63" s="823"/>
      <c r="I63" s="823"/>
      <c r="J63" s="823"/>
      <c r="K63" s="823"/>
      <c r="L63" s="823"/>
      <c r="M63" s="824"/>
      <c r="N63" s="394">
        <f>SUM(N52:N62)</f>
        <v>37530969.705879681</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908" t="s">
        <v>961</v>
      </c>
      <c r="M67" s="887"/>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909">
        <f>VLOOKUP(A68,TRANSPORTE!A5:D117,4,FALSE)</f>
        <v>1423794.7265657748</v>
      </c>
      <c r="M68" s="910"/>
      <c r="N68" s="287">
        <f>K68*L68</f>
        <v>1423794.7265657748</v>
      </c>
    </row>
    <row r="69" spans="1:15">
      <c r="A69" t="s">
        <v>1399</v>
      </c>
      <c r="B69" s="46" t="str">
        <f>VLOOKUP(A69,TRANSPORTE!A5:D117,3,FALSE)</f>
        <v>Pasajes aéreos</v>
      </c>
      <c r="C69" s="47"/>
      <c r="D69" s="47"/>
      <c r="E69" s="47"/>
      <c r="F69" s="47"/>
      <c r="G69" s="47"/>
      <c r="H69" s="311" t="s">
        <v>945</v>
      </c>
      <c r="I69" s="279">
        <v>3</v>
      </c>
      <c r="J69" s="286">
        <v>1</v>
      </c>
      <c r="K69" s="279">
        <f>I69*J69</f>
        <v>3</v>
      </c>
      <c r="L69" s="909">
        <f>VLOOKUP(A69,TRANSPORTE!A5:D117,4,FALSE)</f>
        <v>344836.59302459343</v>
      </c>
      <c r="M69" s="910"/>
      <c r="N69" s="287">
        <f>K69*L69</f>
        <v>1034509.7790737803</v>
      </c>
    </row>
    <row r="70" spans="1:15">
      <c r="B70" s="46"/>
      <c r="C70" s="47"/>
      <c r="D70" s="47"/>
      <c r="E70" s="47"/>
      <c r="F70" s="47"/>
      <c r="G70" s="47"/>
      <c r="H70" s="311"/>
      <c r="I70" s="279"/>
      <c r="J70" s="286"/>
      <c r="K70" s="279"/>
      <c r="L70" s="909"/>
      <c r="M70" s="910"/>
      <c r="N70" s="287"/>
    </row>
    <row r="71" spans="1:15">
      <c r="B71" s="46"/>
      <c r="C71" s="47"/>
      <c r="D71" s="47"/>
      <c r="E71" s="47"/>
      <c r="F71" s="47"/>
      <c r="G71" s="47"/>
      <c r="H71" s="311"/>
      <c r="I71" s="279"/>
      <c r="J71" s="286"/>
      <c r="K71" s="279"/>
      <c r="L71" s="909"/>
      <c r="M71" s="910"/>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900"/>
      <c r="M73" s="901"/>
      <c r="N73" s="127"/>
    </row>
    <row r="74" spans="1:15" ht="15.75" thickBot="1">
      <c r="B74" s="911" t="s">
        <v>953</v>
      </c>
      <c r="C74" s="865"/>
      <c r="D74" s="865"/>
      <c r="E74" s="865"/>
      <c r="F74" s="865"/>
      <c r="G74" s="865"/>
      <c r="H74" s="865"/>
      <c r="I74" s="865"/>
      <c r="J74" s="865"/>
      <c r="K74" s="865"/>
      <c r="L74" s="865"/>
      <c r="M74" s="866"/>
      <c r="N74" s="104">
        <f>N68+N69+N70+N71+N72</f>
        <v>2458304.5056395549</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61" t="s">
        <v>963</v>
      </c>
      <c r="C78" s="862"/>
      <c r="D78" s="862"/>
      <c r="E78" s="862"/>
      <c r="F78" s="862"/>
      <c r="G78" s="862"/>
      <c r="H78" s="862"/>
      <c r="I78" s="73" t="s">
        <v>964</v>
      </c>
      <c r="J78" s="75" t="s">
        <v>1410</v>
      </c>
      <c r="K78" s="74" t="s">
        <v>966</v>
      </c>
      <c r="L78" s="863" t="s">
        <v>950</v>
      </c>
      <c r="M78" s="864"/>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98"/>
      <c r="C85" s="899" t="e">
        <f>VLOOKUP(B85,'MANO DE OBRA'!B12:E73,3,FALSE)</f>
        <v>#N/A</v>
      </c>
      <c r="D85" s="899" t="e">
        <f>VLOOKUP(C85,'MANO DE OBRA'!C12:F73,3,FALSE)</f>
        <v>#N/A</v>
      </c>
      <c r="E85" s="899" t="e">
        <f>VLOOKUP(D85,'MANO DE OBRA'!D12:G73,3,FALSE)</f>
        <v>#N/A</v>
      </c>
      <c r="F85" s="899" t="e">
        <f>VLOOKUP(E85,'MANO DE OBRA'!E12:H73,3,FALSE)</f>
        <v>#N/A</v>
      </c>
      <c r="G85" s="899" t="e">
        <f>VLOOKUP(F85,'MANO DE OBRA'!F12:I73,3,FALSE)</f>
        <v>#N/A</v>
      </c>
      <c r="H85" s="899" t="e">
        <f>VLOOKUP(G85,'MANO DE OBRA'!G12:J73,3,FALSE)</f>
        <v>#N/A</v>
      </c>
      <c r="I85" s="470"/>
      <c r="J85" s="471"/>
      <c r="K85" s="472"/>
      <c r="L85" s="979"/>
      <c r="M85" s="979"/>
      <c r="N85" s="473"/>
    </row>
    <row r="86" spans="1:14" ht="15.75" thickBot="1">
      <c r="B86" s="911" t="s">
        <v>953</v>
      </c>
      <c r="C86" s="865"/>
      <c r="D86" s="865"/>
      <c r="E86" s="865"/>
      <c r="F86" s="865"/>
      <c r="G86" s="865"/>
      <c r="H86" s="865"/>
      <c r="I86" s="865"/>
      <c r="J86" s="865"/>
      <c r="K86" s="865"/>
      <c r="L86" s="865"/>
      <c r="M86" s="866"/>
      <c r="N86" s="460">
        <f>SUM(N79:N85)</f>
        <v>691395.67913614796</v>
      </c>
    </row>
    <row r="87" spans="1:14" ht="15.75" thickBot="1">
      <c r="B87" s="33"/>
      <c r="C87" s="34"/>
      <c r="D87" s="34"/>
      <c r="E87" s="34"/>
      <c r="F87" s="34"/>
      <c r="G87" s="34"/>
      <c r="H87" s="34"/>
      <c r="I87" s="34"/>
      <c r="J87" s="34"/>
      <c r="K87" s="34"/>
      <c r="L87" s="34"/>
      <c r="M87" s="34"/>
      <c r="N87" s="35"/>
    </row>
    <row r="88" spans="1:14" ht="15.75" thickBot="1">
      <c r="B88" s="822" t="s">
        <v>967</v>
      </c>
      <c r="C88" s="823"/>
      <c r="D88" s="823"/>
      <c r="E88" s="823"/>
      <c r="F88" s="823"/>
      <c r="G88" s="823"/>
      <c r="H88" s="823"/>
      <c r="I88" s="823"/>
      <c r="J88" s="823"/>
      <c r="K88" s="823"/>
      <c r="L88" s="823"/>
      <c r="M88" s="824"/>
      <c r="N88" s="99">
        <f>N86+N74+N63+N47</f>
        <v>63045602.242646605</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67" t="s">
        <v>969</v>
      </c>
      <c r="C92" s="868"/>
      <c r="D92" s="868"/>
      <c r="E92" s="868"/>
      <c r="F92" s="868"/>
      <c r="G92" s="868"/>
      <c r="H92" s="868"/>
      <c r="I92" s="314"/>
      <c r="J92" s="334"/>
      <c r="K92" s="302" t="s">
        <v>970</v>
      </c>
      <c r="L92" s="869" t="s">
        <v>971</v>
      </c>
      <c r="M92" s="870"/>
      <c r="N92" s="303"/>
    </row>
    <row r="93" spans="1:14">
      <c r="B93" s="855" t="s">
        <v>972</v>
      </c>
      <c r="C93" s="856"/>
      <c r="D93" s="856"/>
      <c r="E93" s="856"/>
      <c r="F93" s="856"/>
      <c r="G93" s="856"/>
      <c r="H93" s="856"/>
      <c r="I93" s="87"/>
      <c r="J93" s="88"/>
      <c r="K93" s="304">
        <v>0.2</v>
      </c>
      <c r="L93" s="857">
        <f>N88*K93</f>
        <v>12609120.448529322</v>
      </c>
      <c r="M93" s="858"/>
      <c r="N93" s="51"/>
    </row>
    <row r="94" spans="1:14">
      <c r="B94" s="89" t="s">
        <v>973</v>
      </c>
      <c r="C94" s="90"/>
      <c r="D94" s="90"/>
      <c r="E94" s="90"/>
      <c r="F94" s="90"/>
      <c r="G94" s="90"/>
      <c r="H94" s="90"/>
      <c r="I94" s="87"/>
      <c r="J94" s="88"/>
      <c r="K94" s="304">
        <v>0.05</v>
      </c>
      <c r="L94" s="857">
        <f>N88*K94</f>
        <v>3152280.1121323304</v>
      </c>
      <c r="M94" s="858"/>
      <c r="N94" s="51"/>
    </row>
    <row r="95" spans="1:14" ht="15.75" thickBot="1">
      <c r="B95" s="91" t="s">
        <v>974</v>
      </c>
      <c r="C95" s="92"/>
      <c r="D95" s="92"/>
      <c r="E95" s="92"/>
      <c r="F95" s="92"/>
      <c r="G95" s="92"/>
      <c r="H95" s="92"/>
      <c r="I95" s="93"/>
      <c r="J95" s="94"/>
      <c r="K95" s="305">
        <v>0.05</v>
      </c>
      <c r="L95" s="859">
        <f>N88*K95</f>
        <v>3152280.1121323304</v>
      </c>
      <c r="M95" s="860"/>
      <c r="N95" s="51"/>
    </row>
    <row r="96" spans="1:14" ht="15.75" thickBot="1">
      <c r="B96" s="822" t="s">
        <v>953</v>
      </c>
      <c r="C96" s="823"/>
      <c r="D96" s="823"/>
      <c r="E96" s="823"/>
      <c r="F96" s="823"/>
      <c r="G96" s="823"/>
      <c r="H96" s="823"/>
      <c r="I96" s="823"/>
      <c r="J96" s="823"/>
      <c r="K96" s="823"/>
      <c r="L96" s="823"/>
      <c r="M96" s="824"/>
      <c r="N96" s="52">
        <f>L93+L94+L95</f>
        <v>18913680.672793981</v>
      </c>
    </row>
    <row r="97" spans="1:14" ht="15.75" thickBot="1">
      <c r="B97" s="33"/>
      <c r="C97" s="34"/>
      <c r="D97" s="34"/>
      <c r="E97" s="34"/>
      <c r="F97" s="34"/>
      <c r="G97" s="34"/>
      <c r="H97" s="34"/>
      <c r="I97" s="34"/>
      <c r="J97" s="34"/>
      <c r="K97" s="34"/>
      <c r="L97" s="34"/>
      <c r="M97" s="34"/>
      <c r="N97" s="35"/>
    </row>
    <row r="98" spans="1:14" ht="15.75" thickBot="1">
      <c r="A98" t="s">
        <v>2016</v>
      </c>
      <c r="B98" s="822" t="s">
        <v>975</v>
      </c>
      <c r="C98" s="823"/>
      <c r="D98" s="823"/>
      <c r="E98" s="823"/>
      <c r="F98" s="823"/>
      <c r="G98" s="823"/>
      <c r="H98" s="823"/>
      <c r="I98" s="823"/>
      <c r="J98" s="823"/>
      <c r="K98" s="823"/>
      <c r="L98" s="823"/>
      <c r="M98" s="824"/>
      <c r="N98" s="188">
        <f>N88+N96</f>
        <v>81959282.915440589</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10" sqref="N10"/>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8.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326</v>
      </c>
      <c r="B36" s="871" t="str">
        <f>VLOOKUP(A36,EQUIPOS!A6:D154,3,FALSE)</f>
        <v>Sensor de Impacto para prueba de integridad tipo</v>
      </c>
      <c r="C36" s="872"/>
      <c r="D36" s="872"/>
      <c r="E36" s="872"/>
      <c r="F36" s="872"/>
      <c r="G36" s="872"/>
      <c r="H36" s="873"/>
      <c r="I36" s="267"/>
      <c r="J36" s="268"/>
      <c r="K36" s="269">
        <f>VLOOKUP(A36,EQUIPOS!A6:D163,4,FALSE)</f>
        <v>127623.3824300324</v>
      </c>
      <c r="L36" s="270"/>
      <c r="M36" s="336">
        <v>1</v>
      </c>
      <c r="N36" s="272">
        <f>K36/M36</f>
        <v>127623.3824300324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127623.3824300324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400073.41755476414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527696.79998479655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105539.35999695932</v>
      </c>
      <c r="M84" s="858"/>
      <c r="N84" s="51"/>
    </row>
    <row r="85" spans="1:14">
      <c r="B85" s="89" t="s">
        <v>973</v>
      </c>
      <c r="C85" s="90"/>
      <c r="D85" s="90"/>
      <c r="E85" s="90"/>
      <c r="F85" s="90"/>
      <c r="G85" s="90"/>
      <c r="H85" s="90"/>
      <c r="I85" s="87"/>
      <c r="J85" s="88"/>
      <c r="K85" s="304">
        <v>0.05</v>
      </c>
      <c r="L85" s="857">
        <f>N79*K85</f>
        <v>26384.83999923983</v>
      </c>
      <c r="M85" s="858"/>
      <c r="N85" s="51"/>
    </row>
    <row r="86" spans="1:14" ht="15.75" thickBot="1">
      <c r="B86" s="91" t="s">
        <v>974</v>
      </c>
      <c r="C86" s="92"/>
      <c r="D86" s="92"/>
      <c r="E86" s="92"/>
      <c r="F86" s="92"/>
      <c r="G86" s="92"/>
      <c r="H86" s="92"/>
      <c r="I86" s="93"/>
      <c r="J86" s="94"/>
      <c r="K86" s="305">
        <v>0.05</v>
      </c>
      <c r="L86" s="859">
        <f>N79*K86</f>
        <v>26384.83999923983</v>
      </c>
      <c r="M86" s="860"/>
      <c r="N86" s="51"/>
    </row>
    <row r="87" spans="1:14" ht="15.75" thickBot="1">
      <c r="B87" s="822" t="s">
        <v>953</v>
      </c>
      <c r="C87" s="823"/>
      <c r="D87" s="823"/>
      <c r="E87" s="823"/>
      <c r="F87" s="823"/>
      <c r="G87" s="823"/>
      <c r="H87" s="823"/>
      <c r="I87" s="823"/>
      <c r="J87" s="823"/>
      <c r="K87" s="823"/>
      <c r="L87" s="823"/>
      <c r="M87" s="824"/>
      <c r="N87" s="52">
        <f>L84+L85+L86</f>
        <v>158309.03999543897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686005.83998023556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320</v>
      </c>
      <c r="B36" s="871" t="str">
        <f>VLOOKUP(A36,EQUIPOS!A6:D154,3,FALSE)</f>
        <v>Retroexcavadora sobre llantas, motor 62HP, Profundidad de excavación de 5.41 metros.</v>
      </c>
      <c r="C36" s="872"/>
      <c r="D36" s="872"/>
      <c r="E36" s="872"/>
      <c r="F36" s="872"/>
      <c r="G36" s="872"/>
      <c r="H36" s="873"/>
      <c r="I36" s="267"/>
      <c r="J36" s="268"/>
      <c r="K36" s="269">
        <f>VLOOKUP(A36,EQUIPOS!A6:D163,4,FALSE)</f>
        <v>199882.03105133882</v>
      </c>
      <c r="L36" s="270"/>
      <c r="M36" s="336">
        <v>10</v>
      </c>
      <c r="N36" s="272">
        <f>K36/M36</f>
        <v>19988.203105133882</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336.34905451801001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20324.552159651892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43617.510411897121</v>
      </c>
      <c r="N48" s="272">
        <f>K48*M48</f>
        <v>21324.116201371926</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28502.384619901568</v>
      </c>
      <c r="N49" s="272">
        <f>K49*M49</f>
        <v>38003.179493202086</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4462.9159100107781</v>
      </c>
      <c r="N50" s="272">
        <f>K50*M50</f>
        <v>6694.3738650161667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66021.669559590184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3363.4905451800996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89709.712264422182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17941.942452884436</v>
      </c>
      <c r="M84" s="858"/>
      <c r="N84" s="51"/>
    </row>
    <row r="85" spans="1:14">
      <c r="B85" s="89" t="s">
        <v>973</v>
      </c>
      <c r="C85" s="90"/>
      <c r="D85" s="90"/>
      <c r="E85" s="90"/>
      <c r="F85" s="90"/>
      <c r="G85" s="90"/>
      <c r="H85" s="90"/>
      <c r="I85" s="87"/>
      <c r="J85" s="88"/>
      <c r="K85" s="304">
        <v>0.05</v>
      </c>
      <c r="L85" s="857">
        <f>N79*K85</f>
        <v>4485.4856132211089</v>
      </c>
      <c r="M85" s="858"/>
      <c r="N85" s="51"/>
    </row>
    <row r="86" spans="1:14" ht="15.75" thickBot="1">
      <c r="B86" s="91" t="s">
        <v>974</v>
      </c>
      <c r="C86" s="92"/>
      <c r="D86" s="92"/>
      <c r="E86" s="92"/>
      <c r="F86" s="92"/>
      <c r="G86" s="92"/>
      <c r="H86" s="92"/>
      <c r="I86" s="93"/>
      <c r="J86" s="94"/>
      <c r="K86" s="305">
        <v>0.05</v>
      </c>
      <c r="L86" s="859">
        <f>N79*K86</f>
        <v>4485.4856132211089</v>
      </c>
      <c r="M86" s="860"/>
      <c r="N86" s="51"/>
    </row>
    <row r="87" spans="1:14" ht="15.75" thickBot="1">
      <c r="B87" s="822" t="s">
        <v>953</v>
      </c>
      <c r="C87" s="823"/>
      <c r="D87" s="823"/>
      <c r="E87" s="823"/>
      <c r="F87" s="823"/>
      <c r="G87" s="823"/>
      <c r="H87" s="823"/>
      <c r="I87" s="823"/>
      <c r="J87" s="823"/>
      <c r="K87" s="823"/>
      <c r="L87" s="823"/>
      <c r="M87" s="824"/>
      <c r="N87" s="52">
        <f>L84+L85+L86</f>
        <v>26912.913679326655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116622.62594374883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7"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204</v>
      </c>
      <c r="B36" s="871" t="str">
        <f>VLOOKUP(A36,EQUIPOS!A6:D154,3,FALSE)</f>
        <v xml:space="preserve">Equipo de soldadura 250 AMP
</v>
      </c>
      <c r="C36" s="872"/>
      <c r="D36" s="872"/>
      <c r="E36" s="872"/>
      <c r="F36" s="872"/>
      <c r="G36" s="872"/>
      <c r="H36" s="873"/>
      <c r="I36" s="267"/>
      <c r="J36" s="268"/>
      <c r="K36" s="269">
        <f>VLOOKUP(A36,EQUIPOS!A6:D163,4,FALSE)</f>
        <v>21350.725470855348</v>
      </c>
      <c r="L36" s="270"/>
      <c r="M36" s="336">
        <v>10</v>
      </c>
      <c r="N36" s="272">
        <f>K36/M36</f>
        <v>2135.072547085535</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199882.03105133882</v>
      </c>
      <c r="L37" s="335"/>
      <c r="M37" s="336">
        <v>10</v>
      </c>
      <c r="N37" s="272">
        <f>K37/M37</f>
        <v>19988.203105133882</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402.04310903601998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22525.318761255439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10600.410822635216</v>
      </c>
      <c r="N48" s="272">
        <f>K48*M48</f>
        <v>349.81355714696218</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100993.29403049249</v>
      </c>
      <c r="N49" s="272">
        <f>K49*M49</f>
        <v>302979.88209147746</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1384.4136534361594</v>
      </c>
      <c r="N50" s="272">
        <f>K50*M50</f>
        <v>13844.136534361594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317173.83218298602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4020.4310903601995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343719.58203460166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68743.91640692034</v>
      </c>
      <c r="M84" s="858"/>
      <c r="N84" s="51"/>
    </row>
    <row r="85" spans="1:14">
      <c r="B85" s="89" t="s">
        <v>973</v>
      </c>
      <c r="C85" s="90"/>
      <c r="D85" s="90"/>
      <c r="E85" s="90"/>
      <c r="F85" s="90"/>
      <c r="G85" s="90"/>
      <c r="H85" s="90"/>
      <c r="I85" s="87"/>
      <c r="J85" s="88"/>
      <c r="K85" s="304">
        <v>0.05</v>
      </c>
      <c r="L85" s="857">
        <f>N79*K85</f>
        <v>17185.979101730085</v>
      </c>
      <c r="M85" s="858"/>
      <c r="N85" s="51"/>
    </row>
    <row r="86" spans="1:14" ht="15.75" thickBot="1">
      <c r="B86" s="91" t="s">
        <v>974</v>
      </c>
      <c r="C86" s="92"/>
      <c r="D86" s="92"/>
      <c r="E86" s="92"/>
      <c r="F86" s="92"/>
      <c r="G86" s="92"/>
      <c r="H86" s="92"/>
      <c r="I86" s="93"/>
      <c r="J86" s="94"/>
      <c r="K86" s="305">
        <v>0.05</v>
      </c>
      <c r="L86" s="859">
        <f>N79*K86</f>
        <v>17185.979101730085</v>
      </c>
      <c r="M86" s="860"/>
      <c r="N86" s="51"/>
    </row>
    <row r="87" spans="1:14" ht="15.75" thickBot="1">
      <c r="B87" s="822" t="s">
        <v>953</v>
      </c>
      <c r="C87" s="823"/>
      <c r="D87" s="823"/>
      <c r="E87" s="823"/>
      <c r="F87" s="823"/>
      <c r="G87" s="823"/>
      <c r="H87" s="823"/>
      <c r="I87" s="823"/>
      <c r="J87" s="823"/>
      <c r="K87" s="823"/>
      <c r="L87" s="823"/>
      <c r="M87" s="824"/>
      <c r="N87" s="52">
        <f>L84+L85+L86</f>
        <v>103115.87461038052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446835.45664498216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488313.02812854992</v>
      </c>
      <c r="L36" s="270"/>
      <c r="M36" s="336">
        <v>2</v>
      </c>
      <c r="N36" s="272">
        <f>K36/M36</f>
        <v>244156.51406427496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4716.7655451800993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248873.27960945506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3379.9621916188839</v>
      </c>
      <c r="N48" s="272">
        <f>K48*M48</f>
        <v>94638.941365328748</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576725.95121629152</v>
      </c>
      <c r="N49" s="272">
        <f>K49*M49</f>
        <v>201854.08292570201</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33983.857056286237</v>
      </c>
      <c r="N50" s="272">
        <f>K50*M50</f>
        <v>101951.5711688587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398444.5954598895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977.85154962040906</v>
      </c>
      <c r="M60" s="910"/>
      <c r="N60" s="287">
        <f>K60*L60</f>
        <v>342.24804236714317</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342.24804236714317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47167.655451800994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694827.77856351272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138965.55571270254</v>
      </c>
      <c r="M84" s="858"/>
      <c r="N84" s="51"/>
    </row>
    <row r="85" spans="1:14">
      <c r="B85" s="89" t="s">
        <v>973</v>
      </c>
      <c r="C85" s="90"/>
      <c r="D85" s="90"/>
      <c r="E85" s="90"/>
      <c r="F85" s="90"/>
      <c r="G85" s="90"/>
      <c r="H85" s="90"/>
      <c r="I85" s="87"/>
      <c r="J85" s="88"/>
      <c r="K85" s="304">
        <v>0.05</v>
      </c>
      <c r="L85" s="857">
        <f>N79*K85</f>
        <v>34741.388928175635</v>
      </c>
      <c r="M85" s="858"/>
      <c r="N85" s="51"/>
    </row>
    <row r="86" spans="1:14" ht="15.75" thickBot="1">
      <c r="B86" s="91" t="s">
        <v>974</v>
      </c>
      <c r="C86" s="92"/>
      <c r="D86" s="92"/>
      <c r="E86" s="92"/>
      <c r="F86" s="92"/>
      <c r="G86" s="92"/>
      <c r="H86" s="92"/>
      <c r="I86" s="93"/>
      <c r="J86" s="94"/>
      <c r="K86" s="305">
        <v>0.05</v>
      </c>
      <c r="L86" s="859">
        <f>N79*K86</f>
        <v>34741.388928175635</v>
      </c>
      <c r="M86" s="860"/>
      <c r="N86" s="51"/>
    </row>
    <row r="87" spans="1:14" ht="15.75" thickBot="1">
      <c r="B87" s="822" t="s">
        <v>953</v>
      </c>
      <c r="C87" s="823"/>
      <c r="D87" s="823"/>
      <c r="E87" s="823"/>
      <c r="F87" s="823"/>
      <c r="G87" s="823"/>
      <c r="H87" s="823"/>
      <c r="I87" s="823"/>
      <c r="J87" s="823"/>
      <c r="K87" s="823"/>
      <c r="L87" s="823"/>
      <c r="M87" s="824"/>
      <c r="N87" s="52">
        <f>L84+L85+L86</f>
        <v>208448.33356905382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903276.11213256652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282</v>
      </c>
      <c r="B36" s="871" t="str">
        <f>VLOOKUP(A36,EQUIPOS!A6:D154,3,FALSE)</f>
        <v>Piloteadora potencia 250KW, RPM 1800, fuerza elevadora 200KN</v>
      </c>
      <c r="C36" s="872"/>
      <c r="D36" s="872"/>
      <c r="E36" s="872"/>
      <c r="F36" s="872"/>
      <c r="G36" s="872"/>
      <c r="H36" s="873"/>
      <c r="I36" s="267"/>
      <c r="J36" s="268"/>
      <c r="K36" s="269">
        <f>VLOOKUP(A36,EQUIPOS!A6:D163,4,FALSE)</f>
        <v>488313.02812854992</v>
      </c>
      <c r="L36" s="270"/>
      <c r="M36" s="336">
        <v>2</v>
      </c>
      <c r="N36" s="272">
        <f>K36/M36</f>
        <v>244156.51406427496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4716.7655451800993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248873.27960945506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3379.9621916188839</v>
      </c>
      <c r="N48" s="272">
        <f>K48*M48</f>
        <v>94638.941365328748</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730236.86058536568</v>
      </c>
      <c r="N49" s="272">
        <f>K49*M49</f>
        <v>255582.90120487797</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33983.857056286237</v>
      </c>
      <c r="N50" s="272">
        <f>K50*M50</f>
        <v>67967.714112572474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418189.55668277922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909">
        <f>VLOOKUP(A60,TRANSPORTE!A2:D117,4,FALSE)</f>
        <v>977.85154962040906</v>
      </c>
      <c r="M60" s="910"/>
      <c r="N60" s="287">
        <f>K60*L60</f>
        <v>342.24804236714317</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342.24804236714317</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47167.655451800994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714572.73978640244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142914.54795728051</v>
      </c>
      <c r="M84" s="858"/>
      <c r="N84" s="51"/>
    </row>
    <row r="85" spans="1:14">
      <c r="B85" s="89" t="s">
        <v>973</v>
      </c>
      <c r="C85" s="90"/>
      <c r="D85" s="90"/>
      <c r="E85" s="90"/>
      <c r="F85" s="90"/>
      <c r="G85" s="90"/>
      <c r="H85" s="90"/>
      <c r="I85" s="87"/>
      <c r="J85" s="88"/>
      <c r="K85" s="304">
        <v>0.05</v>
      </c>
      <c r="L85" s="857">
        <f>N79*K85</f>
        <v>35728.636989320126</v>
      </c>
      <c r="M85" s="858"/>
      <c r="N85" s="51"/>
    </row>
    <row r="86" spans="1:14" ht="15.75" thickBot="1">
      <c r="B86" s="91" t="s">
        <v>974</v>
      </c>
      <c r="C86" s="92"/>
      <c r="D86" s="92"/>
      <c r="E86" s="92"/>
      <c r="F86" s="92"/>
      <c r="G86" s="92"/>
      <c r="H86" s="92"/>
      <c r="I86" s="93"/>
      <c r="J86" s="94"/>
      <c r="K86" s="305">
        <v>0.05</v>
      </c>
      <c r="L86" s="859">
        <f>N79*K86</f>
        <v>35728.636989320126</v>
      </c>
      <c r="M86" s="860"/>
      <c r="N86" s="51"/>
    </row>
    <row r="87" spans="1:14" ht="15.75" thickBot="1">
      <c r="B87" s="822" t="s">
        <v>953</v>
      </c>
      <c r="C87" s="823"/>
      <c r="D87" s="823"/>
      <c r="E87" s="823"/>
      <c r="F87" s="823"/>
      <c r="G87" s="823"/>
      <c r="H87" s="823"/>
      <c r="I87" s="823"/>
      <c r="J87" s="823"/>
      <c r="K87" s="823"/>
      <c r="L87" s="823"/>
      <c r="M87" s="824"/>
      <c r="N87" s="52">
        <f>L84+L85+L86</f>
        <v>214371.82193592077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928944.56172232318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195</v>
      </c>
      <c r="B36" s="871" t="str">
        <f>VLOOKUP(A36,EQUIPOS!A6:D154,3,FALSE)</f>
        <v xml:space="preserve">Equipo de oxicorte, Capacidad de corte: hasta 6´´ (152mm) </v>
      </c>
      <c r="C36" s="872"/>
      <c r="D36" s="872"/>
      <c r="E36" s="872"/>
      <c r="F36" s="872"/>
      <c r="G36" s="872"/>
      <c r="H36" s="873"/>
      <c r="I36" s="267"/>
      <c r="J36" s="268"/>
      <c r="K36" s="269">
        <f>VLOOKUP(A36,EQUIPOS!A6:D163,4,FALSE)</f>
        <v>17372.160162948672</v>
      </c>
      <c r="L36" s="270"/>
      <c r="M36" s="336">
        <v>1.1299999999999999</v>
      </c>
      <c r="N36" s="272">
        <f>K36/M36</f>
        <v>15373.593064556349</v>
      </c>
    </row>
    <row r="37" spans="1:14">
      <c r="A37" s="113" t="s">
        <v>332</v>
      </c>
      <c r="B37" s="871" t="str">
        <f>VLOOKUP(A37,EQUIPOS!A7:D154,3,FALSE)</f>
        <v xml:space="preserve">Taladro de 1/2´´, pulidora, lijadora y circular
</v>
      </c>
      <c r="C37" s="872"/>
      <c r="D37" s="872"/>
      <c r="E37" s="872"/>
      <c r="F37" s="872"/>
      <c r="G37" s="872"/>
      <c r="H37" s="873"/>
      <c r="I37" s="421"/>
      <c r="J37" s="422"/>
      <c r="K37" s="269">
        <f>VLOOKUP(A37,EQUIPOS!A7:D164,4,FALSE)</f>
        <v>3028.8872189988151</v>
      </c>
      <c r="L37" s="335"/>
      <c r="M37" s="336">
        <v>0.53</v>
      </c>
      <c r="N37" s="272">
        <f>K37/M37</f>
        <v>5714.881545280783</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2680.2873935734665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23768.7620034106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67622.140719754578</v>
      </c>
      <c r="N48" s="272">
        <f>K48*M48</f>
        <v>1352.4428143950915</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6077.2155246167686</v>
      </c>
      <c r="N49" s="272">
        <f>K49*M49</f>
        <v>3038.6077623083843</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86008.553291615346</v>
      </c>
      <c r="N50" s="272">
        <f>K50*M50</f>
        <v>6880.6842633292281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11271.734840032703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26802.873935734664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61843.370779177967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12368.674155835593</v>
      </c>
      <c r="M84" s="858"/>
      <c r="N84" s="51"/>
    </row>
    <row r="85" spans="1:14">
      <c r="B85" s="89" t="s">
        <v>973</v>
      </c>
      <c r="C85" s="90"/>
      <c r="D85" s="90"/>
      <c r="E85" s="90"/>
      <c r="F85" s="90"/>
      <c r="G85" s="90"/>
      <c r="H85" s="90"/>
      <c r="I85" s="87"/>
      <c r="J85" s="88"/>
      <c r="K85" s="304">
        <v>0.05</v>
      </c>
      <c r="L85" s="857">
        <f>N79*K85</f>
        <v>3092.1685389588984</v>
      </c>
      <c r="M85" s="858"/>
      <c r="N85" s="51"/>
    </row>
    <row r="86" spans="1:14" ht="15.75" thickBot="1">
      <c r="B86" s="91" t="s">
        <v>974</v>
      </c>
      <c r="C86" s="92"/>
      <c r="D86" s="92"/>
      <c r="E86" s="92"/>
      <c r="F86" s="92"/>
      <c r="G86" s="92"/>
      <c r="H86" s="92"/>
      <c r="I86" s="93"/>
      <c r="J86" s="94"/>
      <c r="K86" s="305">
        <v>0.05</v>
      </c>
      <c r="L86" s="859">
        <f>N79*K86</f>
        <v>3092.1685389588984</v>
      </c>
      <c r="M86" s="860"/>
      <c r="N86" s="51"/>
    </row>
    <row r="87" spans="1:14" ht="15.75" thickBot="1">
      <c r="B87" s="822" t="s">
        <v>953</v>
      </c>
      <c r="C87" s="823"/>
      <c r="D87" s="823"/>
      <c r="E87" s="823"/>
      <c r="F87" s="823"/>
      <c r="G87" s="823"/>
      <c r="H87" s="823"/>
      <c r="I87" s="823"/>
      <c r="J87" s="823"/>
      <c r="K87" s="823"/>
      <c r="L87" s="823"/>
      <c r="M87" s="824"/>
      <c r="N87" s="52">
        <f>L84+L85+L86</f>
        <v>18553.01123375339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80396.382012931354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28506.69293562448</v>
      </c>
      <c r="L36" s="270"/>
      <c r="M36" s="336">
        <v>12</v>
      </c>
      <c r="N36" s="272">
        <f t="shared" ref="N36:N42" si="0">K36/M36</f>
        <v>2375.5577446353732</v>
      </c>
    </row>
    <row r="37" spans="1:14">
      <c r="A37" s="113" t="s">
        <v>288</v>
      </c>
      <c r="B37" s="871" t="str">
        <f>VLOOKUP(A37,EQUIPOS!A7:D154,3,FALSE)</f>
        <v xml:space="preserve">Planta eléctrica </v>
      </c>
      <c r="C37" s="872"/>
      <c r="D37" s="872"/>
      <c r="E37" s="872"/>
      <c r="F37" s="872"/>
      <c r="G37" s="872"/>
      <c r="H37" s="873"/>
      <c r="I37" s="267"/>
      <c r="J37" s="268"/>
      <c r="K37" s="269">
        <f>VLOOKUP(A37,EQUIPOS!A7:D164,4,FALSE)</f>
        <v>12383.965782042389</v>
      </c>
      <c r="L37" s="270"/>
      <c r="M37" s="336">
        <v>1.3</v>
      </c>
      <c r="N37" s="272">
        <f t="shared" si="0"/>
        <v>9526.1275246479909</v>
      </c>
    </row>
    <row r="38" spans="1:14">
      <c r="A38" s="113" t="s">
        <v>125</v>
      </c>
      <c r="B38" s="871" t="str">
        <f>VLOOKUP(A38,EQUIPOS!A8:D154,3,FALSE)</f>
        <v>Bomba para gato de tensionamiento</v>
      </c>
      <c r="C38" s="872"/>
      <c r="D38" s="872"/>
      <c r="E38" s="872"/>
      <c r="F38" s="872"/>
      <c r="G38" s="872"/>
      <c r="H38" s="873"/>
      <c r="I38" s="267"/>
      <c r="J38" s="268"/>
      <c r="K38" s="269">
        <f>VLOOKUP(A38,EQUIPOS!A8:D165,4,FALSE)</f>
        <v>76877.599441102197</v>
      </c>
      <c r="L38" s="270"/>
      <c r="M38" s="336">
        <v>12</v>
      </c>
      <c r="N38" s="272">
        <f t="shared" si="0"/>
        <v>6406.46662009185</v>
      </c>
    </row>
    <row r="39" spans="1:14">
      <c r="A39" s="113" t="s">
        <v>180</v>
      </c>
      <c r="B39" s="871" t="str">
        <f>VLOOKUP(A39,EQUIPOS!A9:D154,3,FALSE)</f>
        <v>Compresor 120 HP, con martillo.</v>
      </c>
      <c r="C39" s="872"/>
      <c r="D39" s="872"/>
      <c r="E39" s="872"/>
      <c r="F39" s="872"/>
      <c r="G39" s="872"/>
      <c r="H39" s="873"/>
      <c r="I39" s="267"/>
      <c r="J39" s="268"/>
      <c r="K39" s="269">
        <f>VLOOKUP(A39,EQUIPOS!A9:D166,4,FALSE)</f>
        <v>114318.35152876232</v>
      </c>
      <c r="L39" s="270"/>
      <c r="M39" s="336">
        <v>1.3</v>
      </c>
      <c r="N39" s="272">
        <f t="shared" si="0"/>
        <v>87937.193483663315</v>
      </c>
    </row>
    <row r="40" spans="1:14">
      <c r="A40" s="113" t="s">
        <v>197</v>
      </c>
      <c r="B40" s="871" t="str">
        <f>VLOOKUP(A40,EQUIPOS!A10:D154,3,FALSE)</f>
        <v>Equipo de perforación (TRACKDRILL), potencia 40 HP, 2100 golpes / minuto</v>
      </c>
      <c r="C40" s="872"/>
      <c r="D40" s="872"/>
      <c r="E40" s="872"/>
      <c r="F40" s="872"/>
      <c r="G40" s="872"/>
      <c r="H40" s="873"/>
      <c r="I40" s="267"/>
      <c r="J40" s="268"/>
      <c r="K40" s="269">
        <f>VLOOKUP(A40,EQUIPOS!A10:D167,4,FALSE)</f>
        <v>172499.41906743456</v>
      </c>
      <c r="L40" s="270"/>
      <c r="M40" s="336">
        <v>1.3</v>
      </c>
      <c r="N40" s="272">
        <f t="shared" si="0"/>
        <v>132691.8608211035</v>
      </c>
    </row>
    <row r="41" spans="1:14">
      <c r="A41" s="113" t="s">
        <v>195</v>
      </c>
      <c r="B41" s="871" t="str">
        <f>VLOOKUP(A41,EQUIPOS!A11:D155,3,FALSE)</f>
        <v xml:space="preserve">Equipo de oxicorte, Capacidad de corte: hasta 6´´ (152mm) </v>
      </c>
      <c r="C41" s="872"/>
      <c r="D41" s="872"/>
      <c r="E41" s="872"/>
      <c r="F41" s="872"/>
      <c r="G41" s="872"/>
      <c r="H41" s="873"/>
      <c r="I41" s="267"/>
      <c r="J41" s="268"/>
      <c r="K41" s="269">
        <f>VLOOKUP(A41,EQUIPOS!A11:D168,4,FALSE)</f>
        <v>17372.160162948672</v>
      </c>
      <c r="L41" s="270"/>
      <c r="M41" s="336">
        <v>15</v>
      </c>
      <c r="N41" s="272">
        <f t="shared" si="0"/>
        <v>1158.1440108632448</v>
      </c>
    </row>
    <row r="42" spans="1:14">
      <c r="A42" s="113" t="s">
        <v>240</v>
      </c>
      <c r="B42" s="871" t="str">
        <f>VLOOKUP(A42,EQUIPOS!A12:D156,3,FALSE)</f>
        <v>Gato para tensionamiento, fuerza Max 200 ton, área de tensión 314 cm2.</v>
      </c>
      <c r="C42" s="872"/>
      <c r="D42" s="872"/>
      <c r="E42" s="872"/>
      <c r="F42" s="872"/>
      <c r="G42" s="872"/>
      <c r="H42" s="873"/>
      <c r="I42" s="267"/>
      <c r="J42" s="268"/>
      <c r="K42" s="269">
        <f>VLOOKUP(A42,EQUIPOS!A12:D169,4,FALSE)</f>
        <v>211669.21203719522</v>
      </c>
      <c r="L42" s="270"/>
      <c r="M42" s="336">
        <v>12</v>
      </c>
      <c r="N42" s="272">
        <f t="shared" si="0"/>
        <v>17639.1010030996</v>
      </c>
    </row>
    <row r="43" spans="1:14">
      <c r="A43" s="113"/>
      <c r="B43" s="871"/>
      <c r="C43" s="872"/>
      <c r="D43" s="872"/>
      <c r="E43" s="872"/>
      <c r="F43" s="872"/>
      <c r="G43" s="872"/>
      <c r="H43" s="873"/>
      <c r="I43" s="421"/>
      <c r="J43" s="422"/>
      <c r="K43" s="269"/>
      <c r="L43" s="335"/>
      <c r="M43" s="336"/>
      <c r="N43" s="272"/>
    </row>
    <row r="44" spans="1:14">
      <c r="A44" s="113"/>
      <c r="B44" s="871"/>
      <c r="C44" s="872"/>
      <c r="D44" s="872"/>
      <c r="E44" s="872"/>
      <c r="F44" s="872"/>
      <c r="G44" s="872"/>
      <c r="H44" s="873"/>
      <c r="I44" s="328"/>
      <c r="J44" s="330"/>
      <c r="K44" s="269"/>
      <c r="L44" s="423"/>
      <c r="M44" s="424"/>
      <c r="N44" s="272"/>
    </row>
    <row r="45" spans="1:14">
      <c r="B45" s="871"/>
      <c r="C45" s="872"/>
      <c r="D45" s="872"/>
      <c r="E45" s="872"/>
      <c r="F45" s="872"/>
      <c r="G45" s="872"/>
      <c r="H45" s="873"/>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71"/>
      <c r="C48" s="872"/>
      <c r="D48" s="872"/>
      <c r="E48" s="872"/>
      <c r="F48" s="872"/>
      <c r="G48" s="872"/>
      <c r="H48" s="873"/>
      <c r="I48" s="881"/>
      <c r="J48" s="882"/>
      <c r="K48" s="41"/>
      <c r="L48" s="883"/>
      <c r="M48" s="884"/>
      <c r="N48" s="105"/>
    </row>
    <row r="49" spans="1:14" ht="15.75" thickBot="1">
      <c r="B49" s="822" t="s">
        <v>953</v>
      </c>
      <c r="C49" s="823"/>
      <c r="D49" s="823"/>
      <c r="E49" s="823"/>
      <c r="F49" s="823"/>
      <c r="G49" s="823"/>
      <c r="H49" s="823"/>
      <c r="I49" s="823"/>
      <c r="J49" s="823"/>
      <c r="K49" s="823"/>
      <c r="L49" s="823"/>
      <c r="M49" s="824"/>
      <c r="N49" s="394">
        <f>SUM(N36:N48)</f>
        <v>261868.07127761273</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67" t="s">
        <v>944</v>
      </c>
      <c r="C53" s="868"/>
      <c r="D53" s="868"/>
      <c r="E53" s="868"/>
      <c r="F53" s="868"/>
      <c r="G53" s="868"/>
      <c r="H53" s="868"/>
      <c r="I53" s="902"/>
      <c r="J53" s="315" t="s">
        <v>945</v>
      </c>
      <c r="K53" s="85" t="s">
        <v>946</v>
      </c>
      <c r="L53" s="903" t="s">
        <v>955</v>
      </c>
      <c r="M53" s="902"/>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5436.9507109296019</v>
      </c>
      <c r="N54" s="272">
        <f>K54*M54</f>
        <v>1087.3901421859205</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5454.9714093280818</v>
      </c>
      <c r="N55" s="272">
        <f t="shared" ref="N55:N67" si="1">K55*M55</f>
        <v>30165.991893584294</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37101.437879223253</v>
      </c>
      <c r="N56" s="272">
        <f t="shared" si="1"/>
        <v>296.81150303378604</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24623.800118255644</v>
      </c>
      <c r="N57" s="272">
        <f t="shared" si="1"/>
        <v>541.72360260162418</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1602.7821163824447</v>
      </c>
      <c r="N58" s="272">
        <f t="shared" si="1"/>
        <v>480.83463491473339</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2210.1856565194425</v>
      </c>
      <c r="N59" s="272">
        <f t="shared" si="1"/>
        <v>221.01856565194427</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13972.401505315478</v>
      </c>
      <c r="N60" s="272">
        <f t="shared" si="1"/>
        <v>6986.200752657739</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104199.91830433965</v>
      </c>
      <c r="N61" s="272">
        <f t="shared" si="1"/>
        <v>10419.991830433966</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1602.7821163824447</v>
      </c>
      <c r="N62" s="272">
        <f t="shared" si="1"/>
        <v>16027.821163824447</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25649.814067530431</v>
      </c>
      <c r="N63" s="272">
        <f t="shared" si="1"/>
        <v>25649.814067530431</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13041.685435088106</v>
      </c>
      <c r="N64" s="272">
        <f t="shared" si="1"/>
        <v>6520.8427175440529</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9811.7402574311564</v>
      </c>
      <c r="N65" s="272">
        <f t="shared" si="1"/>
        <v>5396.457141587136</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4462.9159100107781</v>
      </c>
      <c r="N66" s="272">
        <f t="shared" si="1"/>
        <v>223.14579550053892</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5329.8865616209869</v>
      </c>
      <c r="N67" s="272">
        <f t="shared" si="1"/>
        <v>5329.8865616209869</v>
      </c>
    </row>
    <row r="68" spans="1:14" ht="15.75" thickBot="1">
      <c r="B68" s="43"/>
      <c r="C68" s="310"/>
      <c r="D68" s="310"/>
      <c r="E68" s="310"/>
      <c r="F68" s="310"/>
      <c r="G68" s="310"/>
      <c r="H68" s="310"/>
      <c r="I68" s="310"/>
      <c r="J68" s="435"/>
      <c r="K68" s="126"/>
      <c r="L68" s="325"/>
      <c r="M68" s="402"/>
      <c r="N68" s="272"/>
    </row>
    <row r="69" spans="1:14" ht="15.75" thickBot="1">
      <c r="B69" s="822" t="s">
        <v>953</v>
      </c>
      <c r="C69" s="823"/>
      <c r="D69" s="823"/>
      <c r="E69" s="823"/>
      <c r="F69" s="823"/>
      <c r="G69" s="823"/>
      <c r="H69" s="823"/>
      <c r="I69" s="823"/>
      <c r="J69" s="823"/>
      <c r="K69" s="823"/>
      <c r="L69" s="823"/>
      <c r="M69" s="824"/>
      <c r="N69" s="394">
        <f>SUM(N54:N68)</f>
        <v>109347.93037267159</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908" t="s">
        <v>961</v>
      </c>
      <c r="M73" s="887"/>
      <c r="N73" s="76" t="s">
        <v>951</v>
      </c>
    </row>
    <row r="74" spans="1:14">
      <c r="B74" s="46"/>
      <c r="C74" s="317"/>
      <c r="D74" s="317"/>
      <c r="E74" s="317"/>
      <c r="F74" s="317"/>
      <c r="G74" s="317"/>
      <c r="H74" s="311"/>
      <c r="I74" s="279"/>
      <c r="J74" s="286"/>
      <c r="K74" s="279"/>
      <c r="L74" s="909"/>
      <c r="M74" s="910"/>
      <c r="N74" s="287"/>
    </row>
    <row r="75" spans="1:14">
      <c r="B75" s="46"/>
      <c r="C75" s="47"/>
      <c r="D75" s="47"/>
      <c r="E75" s="47"/>
      <c r="F75" s="47"/>
      <c r="G75" s="47"/>
      <c r="H75" s="311"/>
      <c r="I75" s="279"/>
      <c r="J75" s="286"/>
      <c r="K75" s="279"/>
      <c r="L75" s="909"/>
      <c r="M75" s="910"/>
      <c r="N75" s="287"/>
    </row>
    <row r="76" spans="1:14">
      <c r="B76" s="46"/>
      <c r="C76" s="47"/>
      <c r="D76" s="47"/>
      <c r="E76" s="47"/>
      <c r="F76" s="47"/>
      <c r="G76" s="47"/>
      <c r="H76" s="311"/>
      <c r="I76" s="279"/>
      <c r="J76" s="286"/>
      <c r="K76" s="279"/>
      <c r="L76" s="909"/>
      <c r="M76" s="910"/>
      <c r="N76" s="287"/>
    </row>
    <row r="77" spans="1:14">
      <c r="B77" s="46"/>
      <c r="C77" s="47"/>
      <c r="D77" s="47"/>
      <c r="E77" s="47"/>
      <c r="F77" s="47"/>
      <c r="G77" s="47"/>
      <c r="H77" s="311"/>
      <c r="I77" s="279"/>
      <c r="J77" s="286"/>
      <c r="K77" s="279"/>
      <c r="L77" s="909"/>
      <c r="M77" s="910"/>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900"/>
      <c r="M79" s="901"/>
      <c r="N79" s="127"/>
    </row>
    <row r="80" spans="1:14" ht="15.75" thickBot="1">
      <c r="B80" s="911" t="s">
        <v>953</v>
      </c>
      <c r="C80" s="865"/>
      <c r="D80" s="865"/>
      <c r="E80" s="865"/>
      <c r="F80" s="865"/>
      <c r="G80" s="865"/>
      <c r="H80" s="865"/>
      <c r="I80" s="865"/>
      <c r="J80" s="865"/>
      <c r="K80" s="865"/>
      <c r="L80" s="865"/>
      <c r="M80" s="866"/>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61" t="s">
        <v>963</v>
      </c>
      <c r="C84" s="862"/>
      <c r="D84" s="862"/>
      <c r="E84" s="862"/>
      <c r="F84" s="862"/>
      <c r="G84" s="862"/>
      <c r="H84" s="862"/>
      <c r="I84" s="73" t="s">
        <v>964</v>
      </c>
      <c r="J84" s="75" t="s">
        <v>1410</v>
      </c>
      <c r="K84" s="74" t="s">
        <v>966</v>
      </c>
      <c r="L84" s="863" t="s">
        <v>950</v>
      </c>
      <c r="M84" s="864"/>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98"/>
      <c r="C90" s="899"/>
      <c r="D90" s="899"/>
      <c r="E90" s="899"/>
      <c r="F90" s="899"/>
      <c r="G90" s="899"/>
      <c r="H90" s="899"/>
      <c r="I90" s="126"/>
      <c r="J90" s="126"/>
      <c r="K90" s="126"/>
      <c r="L90" s="912"/>
      <c r="M90" s="912"/>
      <c r="N90" s="45"/>
    </row>
    <row r="91" spans="1:15" ht="15.75" thickBot="1">
      <c r="B91" s="911" t="s">
        <v>953</v>
      </c>
      <c r="C91" s="865"/>
      <c r="D91" s="865"/>
      <c r="E91" s="865"/>
      <c r="F91" s="865"/>
      <c r="G91" s="865"/>
      <c r="H91" s="865"/>
      <c r="I91" s="865"/>
      <c r="J91" s="865"/>
      <c r="K91" s="865"/>
      <c r="L91" s="865"/>
      <c r="M91" s="866"/>
      <c r="N91" s="301">
        <f>SUM(N85:N90)</f>
        <v>41336.200695078456</v>
      </c>
    </row>
    <row r="92" spans="1:15" ht="15.75" thickBot="1">
      <c r="B92" s="33"/>
      <c r="C92" s="34"/>
      <c r="D92" s="34"/>
      <c r="E92" s="34"/>
      <c r="F92" s="34"/>
      <c r="G92" s="34"/>
      <c r="H92" s="34"/>
      <c r="I92" s="34"/>
      <c r="J92" s="34"/>
      <c r="K92" s="34"/>
      <c r="L92" s="34"/>
      <c r="M92" s="34"/>
      <c r="N92" s="35"/>
    </row>
    <row r="93" spans="1:15" ht="15.75" thickBot="1">
      <c r="B93" s="822" t="s">
        <v>967</v>
      </c>
      <c r="C93" s="823"/>
      <c r="D93" s="823"/>
      <c r="E93" s="823"/>
      <c r="F93" s="823"/>
      <c r="G93" s="823"/>
      <c r="H93" s="823"/>
      <c r="I93" s="823"/>
      <c r="J93" s="823"/>
      <c r="K93" s="823"/>
      <c r="L93" s="823"/>
      <c r="M93" s="824"/>
      <c r="N93" s="99">
        <f>N49+N69+N80+N91</f>
        <v>412552.20234536281</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67" t="s">
        <v>969</v>
      </c>
      <c r="C97" s="868"/>
      <c r="D97" s="868"/>
      <c r="E97" s="868"/>
      <c r="F97" s="868"/>
      <c r="G97" s="868"/>
      <c r="H97" s="868"/>
      <c r="I97" s="314"/>
      <c r="J97" s="334"/>
      <c r="K97" s="302" t="s">
        <v>970</v>
      </c>
      <c r="L97" s="869" t="s">
        <v>971</v>
      </c>
      <c r="M97" s="870"/>
      <c r="N97" s="303"/>
    </row>
    <row r="98" spans="1:14">
      <c r="B98" s="855" t="s">
        <v>972</v>
      </c>
      <c r="C98" s="856"/>
      <c r="D98" s="856"/>
      <c r="E98" s="856"/>
      <c r="F98" s="856"/>
      <c r="G98" s="856"/>
      <c r="H98" s="856"/>
      <c r="I98" s="87"/>
      <c r="J98" s="88"/>
      <c r="K98" s="304">
        <v>0.2</v>
      </c>
      <c r="L98" s="857">
        <f>N93*K98</f>
        <v>82510.440469072564</v>
      </c>
      <c r="M98" s="858"/>
      <c r="N98" s="51"/>
    </row>
    <row r="99" spans="1:14">
      <c r="B99" s="89" t="s">
        <v>973</v>
      </c>
      <c r="C99" s="90"/>
      <c r="D99" s="90"/>
      <c r="E99" s="90"/>
      <c r="F99" s="90"/>
      <c r="G99" s="90"/>
      <c r="H99" s="90"/>
      <c r="I99" s="87"/>
      <c r="J99" s="88"/>
      <c r="K99" s="304">
        <v>0.05</v>
      </c>
      <c r="L99" s="857">
        <f>N93*K99</f>
        <v>20627.610117268141</v>
      </c>
      <c r="M99" s="858"/>
      <c r="N99" s="51"/>
    </row>
    <row r="100" spans="1:14" ht="15.75" thickBot="1">
      <c r="B100" s="91" t="s">
        <v>974</v>
      </c>
      <c r="C100" s="92"/>
      <c r="D100" s="92"/>
      <c r="E100" s="92"/>
      <c r="F100" s="92"/>
      <c r="G100" s="92"/>
      <c r="H100" s="92"/>
      <c r="I100" s="93"/>
      <c r="J100" s="94"/>
      <c r="K100" s="305">
        <v>0.05</v>
      </c>
      <c r="L100" s="859">
        <f>N93*K100</f>
        <v>20627.610117268141</v>
      </c>
      <c r="M100" s="860"/>
      <c r="N100" s="51"/>
    </row>
    <row r="101" spans="1:14" ht="15.75" thickBot="1">
      <c r="B101" s="822" t="s">
        <v>953</v>
      </c>
      <c r="C101" s="823"/>
      <c r="D101" s="823"/>
      <c r="E101" s="823"/>
      <c r="F101" s="823"/>
      <c r="G101" s="823"/>
      <c r="H101" s="823"/>
      <c r="I101" s="823"/>
      <c r="J101" s="823"/>
      <c r="K101" s="823"/>
      <c r="L101" s="823"/>
      <c r="M101" s="824"/>
      <c r="N101" s="52">
        <f>L98+L99+L100</f>
        <v>123765.66070360884</v>
      </c>
    </row>
    <row r="102" spans="1:14" ht="15.75" thickBot="1">
      <c r="B102" s="33"/>
      <c r="C102" s="34"/>
      <c r="D102" s="34"/>
      <c r="E102" s="34"/>
      <c r="F102" s="34"/>
      <c r="G102" s="34"/>
      <c r="H102" s="34"/>
      <c r="I102" s="34"/>
      <c r="J102" s="34"/>
      <c r="K102" s="34"/>
      <c r="L102" s="34"/>
      <c r="M102" s="34"/>
      <c r="N102" s="35"/>
    </row>
    <row r="103" spans="1:14" ht="15.75" thickBot="1">
      <c r="A103" t="s">
        <v>2016</v>
      </c>
      <c r="B103" s="822" t="s">
        <v>975</v>
      </c>
      <c r="C103" s="823"/>
      <c r="D103" s="823"/>
      <c r="E103" s="823"/>
      <c r="F103" s="823"/>
      <c r="G103" s="823"/>
      <c r="H103" s="823"/>
      <c r="I103" s="823"/>
      <c r="J103" s="823"/>
      <c r="K103" s="823"/>
      <c r="L103" s="823"/>
      <c r="M103" s="824"/>
      <c r="N103" s="188">
        <f>N93+N101</f>
        <v>536317.86304897163</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224</v>
      </c>
      <c r="B36" s="871" t="str">
        <f>VLOOKUP(A36,EQUIPOS!A6:D154,3,FALSE)</f>
        <v>Equipo de Medición (Deformimetros Eléctricos, Mecánicos, Celdas de Carga,  Etc.)</v>
      </c>
      <c r="C36" s="872"/>
      <c r="D36" s="872"/>
      <c r="E36" s="872"/>
      <c r="F36" s="872"/>
      <c r="G36" s="872"/>
      <c r="H36" s="873"/>
      <c r="I36" s="267"/>
      <c r="J36" s="268"/>
      <c r="K36" s="269">
        <f>VLOOKUP(A36,EQUIPOS!A6:D163,4,FALSE)</f>
        <v>225008.30599760838</v>
      </c>
      <c r="L36" s="270"/>
      <c r="M36" s="336">
        <v>3.3333333330000001</v>
      </c>
      <c r="N36" s="272">
        <f>K36/M36</f>
        <v>67502.491806032762</v>
      </c>
    </row>
    <row r="37" spans="1:14">
      <c r="A37" s="113" t="s">
        <v>125</v>
      </c>
      <c r="B37" s="871" t="str">
        <f>VLOOKUP(A37,EQUIPOS!A7:D154,3,FALSE)</f>
        <v>Bomba para gato de tensionamiento</v>
      </c>
      <c r="C37" s="872"/>
      <c r="D37" s="872"/>
      <c r="E37" s="872"/>
      <c r="F37" s="872"/>
      <c r="G37" s="872"/>
      <c r="H37" s="873"/>
      <c r="I37" s="421"/>
      <c r="J37" s="422"/>
      <c r="K37" s="269">
        <f>VLOOKUP(A37,EQUIPOS!A7:D164,4,FALSE)</f>
        <v>76877.599441102197</v>
      </c>
      <c r="L37" s="335"/>
      <c r="M37" s="336">
        <v>0.1</v>
      </c>
      <c r="N37" s="272">
        <f>K37/M37</f>
        <v>768775.99441102194</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211669.21203719522</v>
      </c>
      <c r="L38" s="423"/>
      <c r="M38" s="424">
        <v>0.1</v>
      </c>
      <c r="N38" s="272">
        <f>K38/M38</f>
        <v>2116692.1203719522</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2952970.6065890067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909">
        <f>VLOOKUP(A60,TRANSPORTE!A2:D117,4,FALSE)</f>
        <v>7032.7736710695381</v>
      </c>
      <c r="M60" s="910"/>
      <c r="N60" s="287">
        <f>K60*L60</f>
        <v>105491.60506604308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105491.60506604308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6101.0196361652497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3064563.2312912149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612912.64625824301</v>
      </c>
      <c r="M84" s="858"/>
      <c r="N84" s="51"/>
    </row>
    <row r="85" spans="1:14">
      <c r="B85" s="89" t="s">
        <v>973</v>
      </c>
      <c r="C85" s="90"/>
      <c r="D85" s="90"/>
      <c r="E85" s="90"/>
      <c r="F85" s="90"/>
      <c r="G85" s="90"/>
      <c r="H85" s="90"/>
      <c r="I85" s="87"/>
      <c r="J85" s="88"/>
      <c r="K85" s="304">
        <v>0.05</v>
      </c>
      <c r="L85" s="857">
        <f>N79*K85</f>
        <v>153228.16156456075</v>
      </c>
      <c r="M85" s="858"/>
      <c r="N85" s="51"/>
    </row>
    <row r="86" spans="1:14" ht="15.75" thickBot="1">
      <c r="B86" s="91" t="s">
        <v>974</v>
      </c>
      <c r="C86" s="92"/>
      <c r="D86" s="92"/>
      <c r="E86" s="92"/>
      <c r="F86" s="92"/>
      <c r="G86" s="92"/>
      <c r="H86" s="92"/>
      <c r="I86" s="93"/>
      <c r="J86" s="94"/>
      <c r="K86" s="305">
        <v>0.05</v>
      </c>
      <c r="L86" s="859">
        <f>N79*K86</f>
        <v>153228.16156456075</v>
      </c>
      <c r="M86" s="860"/>
      <c r="N86" s="51"/>
    </row>
    <row r="87" spans="1:14" ht="15.75" thickBot="1">
      <c r="B87" s="822" t="s">
        <v>953</v>
      </c>
      <c r="C87" s="823"/>
      <c r="D87" s="823"/>
      <c r="E87" s="823"/>
      <c r="F87" s="823"/>
      <c r="G87" s="823"/>
      <c r="H87" s="823"/>
      <c r="I87" s="823"/>
      <c r="J87" s="823"/>
      <c r="K87" s="823"/>
      <c r="L87" s="823"/>
      <c r="M87" s="824"/>
      <c r="N87" s="52">
        <f>L84+L85+L86</f>
        <v>919368.96938736446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3983932.2006785795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3810.9750569229354</v>
      </c>
      <c r="L36" s="270"/>
      <c r="M36" s="336">
        <v>2</v>
      </c>
      <c r="N36" s="272">
        <f>K36/M36</f>
        <v>1905.4875284614677</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9627.583036187867</v>
      </c>
      <c r="L37" s="335"/>
      <c r="M37" s="336">
        <v>2</v>
      </c>
      <c r="N37" s="272">
        <f>K37/M37</f>
        <v>4813.7915180939335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1681.7452725900498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8401.0243191454501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73547.77036960765</v>
      </c>
      <c r="N48" s="272">
        <f>K48*M48</f>
        <v>338319.74370019516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7684.6288884459973</v>
      </c>
      <c r="N49" s="272">
        <f>K49*M49</f>
        <v>7684.6288884459973</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730236.86058536568</v>
      </c>
      <c r="N50" s="272">
        <f>K50*M50</f>
        <v>730236.86058536568</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19963.753702268899</v>
      </c>
      <c r="N51" s="272">
        <f>K51*M51</f>
        <v>91833.267030436924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1168074.5002044439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977.85154962040906</v>
      </c>
      <c r="M60" s="910"/>
      <c r="N60" s="287">
        <f>K60*L60</f>
        <v>977.85154962040906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977.85154962040906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33634.905451800994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1211088.2815250107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242217.65630500217</v>
      </c>
      <c r="M84" s="858"/>
      <c r="N84" s="51"/>
    </row>
    <row r="85" spans="1:14">
      <c r="B85" s="89" t="s">
        <v>973</v>
      </c>
      <c r="C85" s="90"/>
      <c r="D85" s="90"/>
      <c r="E85" s="90"/>
      <c r="F85" s="90"/>
      <c r="G85" s="90"/>
      <c r="H85" s="90"/>
      <c r="I85" s="87"/>
      <c r="J85" s="88"/>
      <c r="K85" s="304">
        <v>0.05</v>
      </c>
      <c r="L85" s="857">
        <f>N79*K85</f>
        <v>60554.414076250541</v>
      </c>
      <c r="M85" s="858"/>
      <c r="N85" s="51"/>
    </row>
    <row r="86" spans="1:14" ht="15.75" thickBot="1">
      <c r="B86" s="91" t="s">
        <v>974</v>
      </c>
      <c r="C86" s="92"/>
      <c r="D86" s="92"/>
      <c r="E86" s="92"/>
      <c r="F86" s="92"/>
      <c r="G86" s="92"/>
      <c r="H86" s="92"/>
      <c r="I86" s="93"/>
      <c r="J86" s="94"/>
      <c r="K86" s="305">
        <v>0.05</v>
      </c>
      <c r="L86" s="859">
        <f>N79*K86</f>
        <v>60554.414076250541</v>
      </c>
      <c r="M86" s="860"/>
      <c r="N86" s="51"/>
    </row>
    <row r="87" spans="1:14" ht="15.75" thickBot="1">
      <c r="B87" s="822" t="s">
        <v>953</v>
      </c>
      <c r="C87" s="823"/>
      <c r="D87" s="823"/>
      <c r="E87" s="823"/>
      <c r="F87" s="823"/>
      <c r="G87" s="823"/>
      <c r="H87" s="823"/>
      <c r="I87" s="823"/>
      <c r="J87" s="823"/>
      <c r="K87" s="823"/>
      <c r="L87" s="823"/>
      <c r="M87" s="824"/>
      <c r="N87" s="52">
        <f>L84+L85+L86</f>
        <v>363326.48445750319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1574414.7659825138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3810.9750569229354</v>
      </c>
      <c r="L36" s="270"/>
      <c r="M36" s="336">
        <v>2</v>
      </c>
      <c r="N36" s="272">
        <f>K36/M36</f>
        <v>1905.4875284614677</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9627.583036187867</v>
      </c>
      <c r="L37" s="335"/>
      <c r="M37" s="336">
        <v>2</v>
      </c>
      <c r="N37" s="272">
        <f>K37/M37</f>
        <v>4813.7915180939335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8067.629807850426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73547.77036960765</v>
      </c>
      <c r="N48" s="272">
        <f>K48*M48</f>
        <v>338319.74370019516</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7684.6288884459973</v>
      </c>
      <c r="N49" s="272">
        <f>K49*M49</f>
        <v>7684.6288884459973</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680571.81579915516</v>
      </c>
      <c r="N50" s="272">
        <f>K50*M50</f>
        <v>680571.81579915516</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19963.753702268899</v>
      </c>
      <c r="N51" s="272">
        <f>K51*M51</f>
        <v>91833.267030436924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1118409.4554182333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977.85154962040906</v>
      </c>
      <c r="M60" s="910"/>
      <c r="N60" s="287">
        <f>K60*L60</f>
        <v>977.85154962040906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977.85154962040906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1154421.9520016047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230884.39040032096</v>
      </c>
      <c r="M84" s="858"/>
      <c r="N84" s="51"/>
    </row>
    <row r="85" spans="1:14">
      <c r="B85" s="89" t="s">
        <v>973</v>
      </c>
      <c r="C85" s="90"/>
      <c r="D85" s="90"/>
      <c r="E85" s="90"/>
      <c r="F85" s="90"/>
      <c r="G85" s="90"/>
      <c r="H85" s="90"/>
      <c r="I85" s="87"/>
      <c r="J85" s="88"/>
      <c r="K85" s="304">
        <v>0.05</v>
      </c>
      <c r="L85" s="857">
        <f>N79*K85</f>
        <v>57721.09760008024</v>
      </c>
      <c r="M85" s="858"/>
      <c r="N85" s="51"/>
    </row>
    <row r="86" spans="1:14" ht="15.75" thickBot="1">
      <c r="B86" s="91" t="s">
        <v>974</v>
      </c>
      <c r="C86" s="92"/>
      <c r="D86" s="92"/>
      <c r="E86" s="92"/>
      <c r="F86" s="92"/>
      <c r="G86" s="92"/>
      <c r="H86" s="92"/>
      <c r="I86" s="93"/>
      <c r="J86" s="94"/>
      <c r="K86" s="305">
        <v>0.05</v>
      </c>
      <c r="L86" s="859">
        <f>N79*K86</f>
        <v>57721.09760008024</v>
      </c>
      <c r="M86" s="860"/>
      <c r="N86" s="51"/>
    </row>
    <row r="87" spans="1:14" ht="15.75" thickBot="1">
      <c r="B87" s="822" t="s">
        <v>953</v>
      </c>
      <c r="C87" s="823"/>
      <c r="D87" s="823"/>
      <c r="E87" s="823"/>
      <c r="F87" s="823"/>
      <c r="G87" s="823"/>
      <c r="H87" s="823"/>
      <c r="I87" s="823"/>
      <c r="J87" s="823"/>
      <c r="K87" s="823"/>
      <c r="L87" s="823"/>
      <c r="M87" s="824"/>
      <c r="N87" s="52">
        <f>L84+L85+L86</f>
        <v>346326.58560048143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1500748.5376020861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3810.9750569229354</v>
      </c>
      <c r="L36" s="270"/>
      <c r="M36" s="336">
        <v>2</v>
      </c>
      <c r="N36" s="272">
        <f>K36/M36</f>
        <v>1905.4875284614677</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9627.583036187867</v>
      </c>
      <c r="L37" s="335"/>
      <c r="M37" s="336">
        <v>2</v>
      </c>
      <c r="N37" s="272">
        <f>K37/M37</f>
        <v>4813.7915180939335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8067.629807850426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576725.95121629152</v>
      </c>
      <c r="N48" s="272">
        <f>K48*M48</f>
        <v>576725.95121629152</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7684.6288884459973</v>
      </c>
      <c r="N49" s="272">
        <f>K49*M49</f>
        <v>7684.6288884459973</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19963.753702268899</v>
      </c>
      <c r="N50" s="272">
        <f>K50*M50</f>
        <v>91833.267030436924</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676243.84713517444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977.85154962040906</v>
      </c>
      <c r="M60" s="910"/>
      <c r="N60" s="287">
        <f>K60*L60</f>
        <v>977.85154962040906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977.85154962040906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712256.34371854574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142451.26874370917</v>
      </c>
      <c r="M84" s="858"/>
      <c r="N84" s="51"/>
    </row>
    <row r="85" spans="1:14">
      <c r="B85" s="89" t="s">
        <v>973</v>
      </c>
      <c r="C85" s="90"/>
      <c r="D85" s="90"/>
      <c r="E85" s="90"/>
      <c r="F85" s="90"/>
      <c r="G85" s="90"/>
      <c r="H85" s="90"/>
      <c r="I85" s="87"/>
      <c r="J85" s="88"/>
      <c r="K85" s="304">
        <v>0.05</v>
      </c>
      <c r="L85" s="857">
        <f>N79*K85</f>
        <v>35612.817185927292</v>
      </c>
      <c r="M85" s="858"/>
      <c r="N85" s="51"/>
    </row>
    <row r="86" spans="1:14" ht="15.75" thickBot="1">
      <c r="B86" s="91" t="s">
        <v>974</v>
      </c>
      <c r="C86" s="92"/>
      <c r="D86" s="92"/>
      <c r="E86" s="92"/>
      <c r="F86" s="92"/>
      <c r="G86" s="92"/>
      <c r="H86" s="92"/>
      <c r="I86" s="93"/>
      <c r="J86" s="94"/>
      <c r="K86" s="305">
        <v>0.05</v>
      </c>
      <c r="L86" s="859">
        <f>N79*K86</f>
        <v>35612.817185927292</v>
      </c>
      <c r="M86" s="860"/>
      <c r="N86" s="51"/>
    </row>
    <row r="87" spans="1:14" ht="15.75" thickBot="1">
      <c r="B87" s="822" t="s">
        <v>953</v>
      </c>
      <c r="C87" s="823"/>
      <c r="D87" s="823"/>
      <c r="E87" s="823"/>
      <c r="F87" s="823"/>
      <c r="G87" s="823"/>
      <c r="H87" s="823"/>
      <c r="I87" s="823"/>
      <c r="J87" s="823"/>
      <c r="K87" s="823"/>
      <c r="L87" s="823"/>
      <c r="M87" s="824"/>
      <c r="N87" s="52">
        <f>L84+L85+L86</f>
        <v>213676.90311556376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925933.24683410954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112</v>
      </c>
      <c r="B36" s="871" t="str">
        <f>VLOOKUP(A36,EQUIPOS!A6:D154,3,FALSE)</f>
        <v xml:space="preserve">Aspersor manual
</v>
      </c>
      <c r="C36" s="872"/>
      <c r="D36" s="872"/>
      <c r="E36" s="872"/>
      <c r="F36" s="872"/>
      <c r="G36" s="872"/>
      <c r="H36" s="873"/>
      <c r="I36" s="267"/>
      <c r="J36" s="268"/>
      <c r="K36" s="269">
        <f>VLOOKUP(A36,EQUIPOS!A6:D163,4,FALSE)</f>
        <v>3810.9750569229354</v>
      </c>
      <c r="L36" s="270"/>
      <c r="M36" s="336">
        <v>2</v>
      </c>
      <c r="N36" s="272">
        <f>K36/M36</f>
        <v>1905.4875284614677</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9627.583036187867</v>
      </c>
      <c r="L37" s="335"/>
      <c r="M37" s="336">
        <v>2</v>
      </c>
      <c r="N37" s="272">
        <f>K37/M37</f>
        <v>4813.7915180939335</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1348.350761295025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8067.629807850426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526916.74084289314</v>
      </c>
      <c r="N48" s="272">
        <f>K48*M48</f>
        <v>526916.74084289314</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7684.6288884459973</v>
      </c>
      <c r="N49" s="272">
        <f>K49*M49</f>
        <v>7684.6288884459973</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9103.6328144791241</v>
      </c>
      <c r="N50" s="272">
        <f>K50*M50</f>
        <v>41876.710946603969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2" t="s">
        <v>953</v>
      </c>
      <c r="C55" s="823"/>
      <c r="D55" s="823"/>
      <c r="E55" s="823"/>
      <c r="F55" s="823"/>
      <c r="G55" s="823"/>
      <c r="H55" s="823"/>
      <c r="I55" s="823"/>
      <c r="J55" s="823"/>
      <c r="K55" s="823"/>
      <c r="L55" s="823"/>
      <c r="M55" s="824"/>
      <c r="N55" s="394">
        <f>SUM(N48:N54)</f>
        <v>576478.08067794307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909">
        <f>VLOOKUP(A60,TRANSPORTE!A2:D117,4,FALSE)</f>
        <v>977.85154962040906</v>
      </c>
      <c r="M60" s="910"/>
      <c r="N60" s="287">
        <f>K60*L60</f>
        <v>977.85154962040906</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977.85154962040906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26967.015225900497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612490.57726131438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122498.11545226288</v>
      </c>
      <c r="M84" s="858"/>
      <c r="N84" s="51"/>
    </row>
    <row r="85" spans="1:14">
      <c r="B85" s="89" t="s">
        <v>973</v>
      </c>
      <c r="C85" s="90"/>
      <c r="D85" s="90"/>
      <c r="E85" s="90"/>
      <c r="F85" s="90"/>
      <c r="G85" s="90"/>
      <c r="H85" s="90"/>
      <c r="I85" s="87"/>
      <c r="J85" s="88"/>
      <c r="K85" s="304">
        <v>0.05</v>
      </c>
      <c r="L85" s="857">
        <f>N79*K85</f>
        <v>30624.52886306572</v>
      </c>
      <c r="M85" s="858"/>
      <c r="N85" s="51"/>
    </row>
    <row r="86" spans="1:14" ht="15.75" thickBot="1">
      <c r="B86" s="91" t="s">
        <v>974</v>
      </c>
      <c r="C86" s="92"/>
      <c r="D86" s="92"/>
      <c r="E86" s="92"/>
      <c r="F86" s="92"/>
      <c r="G86" s="92"/>
      <c r="H86" s="92"/>
      <c r="I86" s="93"/>
      <c r="J86" s="94"/>
      <c r="K86" s="305">
        <v>0.05</v>
      </c>
      <c r="L86" s="859">
        <f>N79*K86</f>
        <v>30624.52886306572</v>
      </c>
      <c r="M86" s="860"/>
      <c r="N86" s="51"/>
    </row>
    <row r="87" spans="1:14" ht="15.75" thickBot="1">
      <c r="B87" s="822" t="s">
        <v>953</v>
      </c>
      <c r="C87" s="823"/>
      <c r="D87" s="823"/>
      <c r="E87" s="823"/>
      <c r="F87" s="823"/>
      <c r="G87" s="823"/>
      <c r="H87" s="823"/>
      <c r="I87" s="823"/>
      <c r="J87" s="823"/>
      <c r="K87" s="823"/>
      <c r="L87" s="823"/>
      <c r="M87" s="824"/>
      <c r="N87" s="52">
        <f>L84+L85+L86</f>
        <v>183747.17317839433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796237.7504397087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ht="25.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9857.8493159947957</v>
      </c>
      <c r="L36" s="270"/>
      <c r="M36" s="336">
        <v>1</v>
      </c>
      <c r="N36" s="272">
        <f>K36/M36</f>
        <v>9857.8493159947957</v>
      </c>
    </row>
    <row r="37" spans="1:14">
      <c r="A37" s="113" t="s">
        <v>363</v>
      </c>
      <c r="B37" s="871" t="str">
        <f>VLOOKUP(A37,EQUIPOS!A7:D154,3,FALSE)</f>
        <v>Vibrador de concreto, Motor de 3 hp a 18.000 rpm Mangueras de 4 mt</v>
      </c>
      <c r="C37" s="872"/>
      <c r="D37" s="872"/>
      <c r="E37" s="872"/>
      <c r="F37" s="872"/>
      <c r="G37" s="872"/>
      <c r="H37" s="873"/>
      <c r="I37" s="421"/>
      <c r="J37" s="422"/>
      <c r="K37" s="269">
        <f>VLOOKUP(A37,EQUIPOS!A7:D164,4,FALSE)</f>
        <v>9627.583036187867</v>
      </c>
      <c r="L37" s="335"/>
      <c r="M37" s="336">
        <v>1</v>
      </c>
      <c r="N37" s="272">
        <f>K37/M37</f>
        <v>9627.583036187867</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22858.771374772714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83680.703074964651</v>
      </c>
      <c r="N48" s="272">
        <f>K48*M48</f>
        <v>79496.667921216416</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74.20287575844651</v>
      </c>
      <c r="N49" s="272">
        <f>K49*M49</f>
        <v>12614.488878935907</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63567.483580096596</v>
      </c>
      <c r="N50" s="272">
        <f>K50*M50</f>
        <v>34962.115969053128</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525.84520171615566</v>
      </c>
      <c r="N51" s="272">
        <f>K51*M51</f>
        <v>157753.5605148467</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9103.6328144791241</v>
      </c>
      <c r="N52" s="272">
        <f>K52*M52</f>
        <v>28221.261724885284</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313048.09500893741</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909">
        <f>VLOOKUP(A64,TRANSPORTE!A2:D117,4,FALSE)</f>
        <v>1524.1599608973943</v>
      </c>
      <c r="M64" s="910"/>
      <c r="N64" s="287">
        <f>K64*L64</f>
        <v>838.28797849356692</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909">
        <f>VLOOKUP(A65,TRANSPORTE!A3:D117,4,FALSE)</f>
        <v>977.85154962040906</v>
      </c>
      <c r="M65" s="910"/>
      <c r="N65" s="287">
        <f>K65*L65</f>
        <v>928.95897213938861</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1767.2469506329555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67466.780451800994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405140.89378614409</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81028.17875722883</v>
      </c>
      <c r="M88" s="858"/>
      <c r="N88" s="51"/>
    </row>
    <row r="89" spans="1:14">
      <c r="B89" s="89" t="s">
        <v>973</v>
      </c>
      <c r="C89" s="90"/>
      <c r="D89" s="90"/>
      <c r="E89" s="90"/>
      <c r="F89" s="90"/>
      <c r="G89" s="90"/>
      <c r="H89" s="90"/>
      <c r="I89" s="87"/>
      <c r="J89" s="88"/>
      <c r="K89" s="304">
        <v>0.05</v>
      </c>
      <c r="L89" s="857">
        <f>N83*K89</f>
        <v>20257.044689307208</v>
      </c>
      <c r="M89" s="858"/>
      <c r="N89" s="51"/>
    </row>
    <row r="90" spans="1:14" ht="15.75" thickBot="1">
      <c r="B90" s="91" t="s">
        <v>974</v>
      </c>
      <c r="C90" s="92"/>
      <c r="D90" s="92"/>
      <c r="E90" s="92"/>
      <c r="F90" s="92"/>
      <c r="G90" s="92"/>
      <c r="H90" s="92"/>
      <c r="I90" s="93"/>
      <c r="J90" s="94"/>
      <c r="K90" s="305">
        <v>0.05</v>
      </c>
      <c r="L90" s="859">
        <f>N83*K90</f>
        <v>20257.044689307208</v>
      </c>
      <c r="M90" s="860"/>
      <c r="N90" s="51"/>
    </row>
    <row r="91" spans="1:14" ht="15.75" thickBot="1">
      <c r="B91" s="822" t="s">
        <v>953</v>
      </c>
      <c r="C91" s="823"/>
      <c r="D91" s="823"/>
      <c r="E91" s="823"/>
      <c r="F91" s="823"/>
      <c r="G91" s="823"/>
      <c r="H91" s="823"/>
      <c r="I91" s="823"/>
      <c r="J91" s="823"/>
      <c r="K91" s="823"/>
      <c r="L91" s="823"/>
      <c r="M91" s="824"/>
      <c r="N91" s="52">
        <f>L88+L89+L90</f>
        <v>121542.26813584325</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526683.16192198731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9857.8493159947957</v>
      </c>
      <c r="L36" s="270"/>
      <c r="M36" s="336">
        <v>1</v>
      </c>
      <c r="N36" s="272">
        <f>K36/M36</f>
        <v>9857.8493159947957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13231.188338584845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83680.703074964651</v>
      </c>
      <c r="N48" s="272">
        <f>K48*M48</f>
        <v>70291.790582970309</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74.20287575844651</v>
      </c>
      <c r="N49" s="272">
        <f>K49*M49</f>
        <v>13727.532015312605</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63567.483580096596</v>
      </c>
      <c r="N50" s="272">
        <f>K50*M50</f>
        <v>40047.514655460858</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525.84520171615566</v>
      </c>
      <c r="N51" s="272">
        <f>K51*M51</f>
        <v>136719.75244620047</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260786.58969994425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909">
        <f>VLOOKUP(A64,TRANSPORTE!A2:D117,4,FALSE)</f>
        <v>1524.1599608973943</v>
      </c>
      <c r="M64" s="910"/>
      <c r="N64" s="287">
        <f>K64*L64</f>
        <v>960.22077536535835</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909">
        <f>VLOOKUP(A65,TRANSPORTE!A3:D117,4,FALSE)</f>
        <v>977.85154962040906</v>
      </c>
      <c r="M65" s="910"/>
      <c r="N65" s="287">
        <f>K65*L65</f>
        <v>821.39530168114356</v>
      </c>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1781.6160770465019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67466.780451800994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343266.17456737661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68653.234913475331</v>
      </c>
      <c r="M88" s="858"/>
      <c r="N88" s="51"/>
    </row>
    <row r="89" spans="1:14">
      <c r="B89" s="89" t="s">
        <v>973</v>
      </c>
      <c r="C89" s="90"/>
      <c r="D89" s="90"/>
      <c r="E89" s="90"/>
      <c r="F89" s="90"/>
      <c r="G89" s="90"/>
      <c r="H89" s="90"/>
      <c r="I89" s="87"/>
      <c r="J89" s="88"/>
      <c r="K89" s="304">
        <v>0.05</v>
      </c>
      <c r="L89" s="857">
        <f>N83*K89</f>
        <v>17163.308728368833</v>
      </c>
      <c r="M89" s="858"/>
      <c r="N89" s="51"/>
    </row>
    <row r="90" spans="1:14" ht="15.75" thickBot="1">
      <c r="B90" s="91" t="s">
        <v>974</v>
      </c>
      <c r="C90" s="92"/>
      <c r="D90" s="92"/>
      <c r="E90" s="92"/>
      <c r="F90" s="92"/>
      <c r="G90" s="92"/>
      <c r="H90" s="92"/>
      <c r="I90" s="93"/>
      <c r="J90" s="94"/>
      <c r="K90" s="305">
        <v>0.05</v>
      </c>
      <c r="L90" s="859">
        <f>N83*K90</f>
        <v>17163.308728368833</v>
      </c>
      <c r="M90" s="860"/>
      <c r="N90" s="51"/>
    </row>
    <row r="91" spans="1:14" ht="15.75" thickBot="1">
      <c r="B91" s="822" t="s">
        <v>953</v>
      </c>
      <c r="C91" s="823"/>
      <c r="D91" s="823"/>
      <c r="E91" s="823"/>
      <c r="F91" s="823"/>
      <c r="G91" s="823"/>
      <c r="H91" s="823"/>
      <c r="I91" s="823"/>
      <c r="J91" s="823"/>
      <c r="K91" s="823"/>
      <c r="L91" s="823"/>
      <c r="M91" s="824"/>
      <c r="N91" s="52">
        <f>L88+L89+L90</f>
        <v>102979.852370213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446246.02693758963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9857.8493159947957</v>
      </c>
      <c r="L36" s="270"/>
      <c r="M36" s="336">
        <v>1</v>
      </c>
      <c r="N36" s="272">
        <f>K36/M36</f>
        <v>9857.8493159947957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N81*M41</f>
        <v>2698.6712180720406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12556.520534066836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83680.703074964651</v>
      </c>
      <c r="N48" s="272">
        <f>K48*M48</f>
        <v>42175.074349782182</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74.20287575844651</v>
      </c>
      <c r="N49" s="272">
        <f>K49*M49</f>
        <v>8236.5192091875633</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62616.626729306226</v>
      </c>
      <c r="N50" s="272">
        <f>K50*M50</f>
        <v>25046.650691722491</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63567.483580096596</v>
      </c>
      <c r="N51" s="272">
        <f>K51*M51</f>
        <v>24028.508793276513</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525.84520171615566</v>
      </c>
      <c r="N52" s="272">
        <f>K52*M52</f>
        <v>82031.851467720277</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SUM(N48:N58)</f>
        <v>181518.60451168905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909">
        <f>VLOOKUP(A64,TRANSPORTE!A2:D117,4,FALSE)</f>
        <v>1524.1599608973943</v>
      </c>
      <c r="M64" s="910"/>
      <c r="N64" s="287">
        <f>K64*L64</f>
        <v>576.13246521921508</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909">
        <f>VLOOKUP(A65,TRANSPORTE!A3:D117,4,FALSE)</f>
        <v>977.85154962040906</v>
      </c>
      <c r="M65" s="910"/>
      <c r="N65" s="287">
        <f>K65*L65</f>
        <v>492.83718100868617</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909">
        <f>VLOOKUP(A66,TRANSPORTE!A3:D117,4,FALSE)</f>
        <v>1524.1599608973943</v>
      </c>
      <c r="M66" s="910"/>
      <c r="N66" s="287">
        <f>K66*L66</f>
        <v>609.66398435895769</v>
      </c>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f>N64+N65+N66+N67+N68</f>
        <v>1678.633630586859</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98"/>
      <c r="C80" s="899"/>
      <c r="D80" s="899"/>
      <c r="E80" s="899"/>
      <c r="F80" s="899"/>
      <c r="G80" s="899"/>
      <c r="H80" s="899"/>
      <c r="I80" s="126"/>
      <c r="J80" s="126"/>
      <c r="K80" s="126"/>
      <c r="L80" s="912"/>
      <c r="M80" s="912"/>
      <c r="N80" s="45"/>
    </row>
    <row r="81" spans="1:14" ht="15.75" thickBot="1">
      <c r="B81" s="911" t="s">
        <v>953</v>
      </c>
      <c r="C81" s="865"/>
      <c r="D81" s="865"/>
      <c r="E81" s="865"/>
      <c r="F81" s="865"/>
      <c r="G81" s="865"/>
      <c r="H81" s="865"/>
      <c r="I81" s="865"/>
      <c r="J81" s="865"/>
      <c r="K81" s="865"/>
      <c r="L81" s="865"/>
      <c r="M81" s="866"/>
      <c r="N81" s="301">
        <f>SUM(N75:N80)</f>
        <v>53973.424361440804</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N43+N59+N70+N81</f>
        <v>249727.18303778354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49945.436607556709</v>
      </c>
      <c r="M88" s="858"/>
      <c r="N88" s="51"/>
    </row>
    <row r="89" spans="1:14">
      <c r="B89" s="89" t="s">
        <v>973</v>
      </c>
      <c r="C89" s="90"/>
      <c r="D89" s="90"/>
      <c r="E89" s="90"/>
      <c r="F89" s="90"/>
      <c r="G89" s="90"/>
      <c r="H89" s="90"/>
      <c r="I89" s="87"/>
      <c r="J89" s="88"/>
      <c r="K89" s="304">
        <v>0.05</v>
      </c>
      <c r="L89" s="857">
        <f>N83*K89</f>
        <v>12486.359151889177</v>
      </c>
      <c r="M89" s="858"/>
      <c r="N89" s="51"/>
    </row>
    <row r="90" spans="1:14" ht="15.75" thickBot="1">
      <c r="B90" s="91" t="s">
        <v>974</v>
      </c>
      <c r="C90" s="92"/>
      <c r="D90" s="92"/>
      <c r="E90" s="92"/>
      <c r="F90" s="92"/>
      <c r="G90" s="92"/>
      <c r="H90" s="92"/>
      <c r="I90" s="93"/>
      <c r="J90" s="94"/>
      <c r="K90" s="305">
        <v>0.05</v>
      </c>
      <c r="L90" s="859">
        <f>N83*K90</f>
        <v>12486.359151889177</v>
      </c>
      <c r="M90" s="860"/>
      <c r="N90" s="51"/>
    </row>
    <row r="91" spans="1:14" ht="15.75" thickBot="1">
      <c r="B91" s="822" t="s">
        <v>953</v>
      </c>
      <c r="C91" s="823"/>
      <c r="D91" s="823"/>
      <c r="E91" s="823"/>
      <c r="F91" s="823"/>
      <c r="G91" s="823"/>
      <c r="H91" s="823"/>
      <c r="I91" s="823"/>
      <c r="J91" s="823"/>
      <c r="K91" s="823"/>
      <c r="L91" s="823"/>
      <c r="M91" s="824"/>
      <c r="N91" s="52">
        <f>L88+L89+L90</f>
        <v>74918.154911335063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324645.33794911858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9627.583036187867</v>
      </c>
      <c r="L36" s="270"/>
      <c r="M36" s="336">
        <v>1</v>
      </c>
      <c r="N36" s="272">
        <f>K36/M36</f>
        <v>9627.583036187867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1582.8190800847531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11210.40211627262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3379.9621916188839</v>
      </c>
      <c r="N48" s="272">
        <f>K48*M48</f>
        <v>115297.27028050338</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34637.058989873665</v>
      </c>
      <c r="N49" s="272">
        <f>K49*M49</f>
        <v>5195.5588484810496</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526916.74084289314</v>
      </c>
      <c r="N50" s="272">
        <f>K50*M50</f>
        <v>66391.509346204533</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42634.852328638844</v>
      </c>
      <c r="N51" s="272">
        <f>K51*M51</f>
        <v>42634.852328638844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229519.19080382778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909">
        <f>VLOOKUP(A61,TRANSPORTE!A3:D117,4,FALSE)</f>
        <v>977.85154962040906</v>
      </c>
      <c r="M61" s="910"/>
      <c r="N61" s="287">
        <f>K61*L61</f>
        <v>123.20929525217154</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123.20929525217154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79140.954004237647</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319993.7562195902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63998.751243918043</v>
      </c>
      <c r="M85" s="858"/>
      <c r="N85" s="51"/>
    </row>
    <row r="86" spans="1:14">
      <c r="B86" s="89" t="s">
        <v>973</v>
      </c>
      <c r="C86" s="90"/>
      <c r="D86" s="90"/>
      <c r="E86" s="90"/>
      <c r="F86" s="90"/>
      <c r="G86" s="90"/>
      <c r="H86" s="90"/>
      <c r="I86" s="87"/>
      <c r="J86" s="88"/>
      <c r="K86" s="304">
        <v>0.05</v>
      </c>
      <c r="L86" s="857">
        <f>N80*K86</f>
        <v>15999.687810979511</v>
      </c>
      <c r="M86" s="858"/>
      <c r="N86" s="51"/>
    </row>
    <row r="87" spans="1:14" ht="15.75" thickBot="1">
      <c r="B87" s="91" t="s">
        <v>974</v>
      </c>
      <c r="C87" s="92"/>
      <c r="D87" s="92"/>
      <c r="E87" s="92"/>
      <c r="F87" s="92"/>
      <c r="G87" s="92"/>
      <c r="H87" s="92"/>
      <c r="I87" s="93"/>
      <c r="J87" s="94"/>
      <c r="K87" s="305">
        <v>0.05</v>
      </c>
      <c r="L87" s="859">
        <f>N80*K87</f>
        <v>15999.687810979511</v>
      </c>
      <c r="M87" s="860"/>
      <c r="N87" s="51"/>
    </row>
    <row r="88" spans="1:14" ht="15.75" thickBot="1">
      <c r="B88" s="822" t="s">
        <v>953</v>
      </c>
      <c r="C88" s="823"/>
      <c r="D88" s="823"/>
      <c r="E88" s="823"/>
      <c r="F88" s="823"/>
      <c r="G88" s="823"/>
      <c r="H88" s="823"/>
      <c r="I88" s="823"/>
      <c r="J88" s="823"/>
      <c r="K88" s="823"/>
      <c r="L88" s="823"/>
      <c r="M88" s="824"/>
      <c r="N88" s="52">
        <f>L85+L86+L87</f>
        <v>95998.126865877057</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415991.88308546727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9627.583036187867</v>
      </c>
      <c r="L36" s="270"/>
      <c r="M36" s="336">
        <v>1</v>
      </c>
      <c r="N36" s="272">
        <f>K36/M36</f>
        <v>9627.583036187867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1582.8190800847531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11210.40211627262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3379.9621916188839</v>
      </c>
      <c r="N48" s="272">
        <f>K48*M48</f>
        <v>115297.27028050338</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34637.058989873665</v>
      </c>
      <c r="N49" s="272">
        <f>K49*M49</f>
        <v>5195.5588484810496</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576725.95121629152</v>
      </c>
      <c r="N50" s="272">
        <f>K50*M50</f>
        <v>72667.469853252725</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42634.852328638844</v>
      </c>
      <c r="N51" s="272">
        <f>K51*M51</f>
        <v>42634.852328638844</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235795.15131087598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909">
        <f>VLOOKUP(A61,TRANSPORTE!A3:D117,4,FALSE)</f>
        <v>977.85154962040906</v>
      </c>
      <c r="M61" s="910"/>
      <c r="N61" s="287">
        <f>K61*L61</f>
        <v>123.20929525217154</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123.20929525217154</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79140.954004237647</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326269.71672663843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65253.943345327687</v>
      </c>
      <c r="M85" s="858"/>
      <c r="N85" s="51"/>
    </row>
    <row r="86" spans="1:14">
      <c r="B86" s="89" t="s">
        <v>973</v>
      </c>
      <c r="C86" s="90"/>
      <c r="D86" s="90"/>
      <c r="E86" s="90"/>
      <c r="F86" s="90"/>
      <c r="G86" s="90"/>
      <c r="H86" s="90"/>
      <c r="I86" s="87"/>
      <c r="J86" s="88"/>
      <c r="K86" s="304">
        <v>0.05</v>
      </c>
      <c r="L86" s="857">
        <f>N80*K86</f>
        <v>16313.485836331922</v>
      </c>
      <c r="M86" s="858"/>
      <c r="N86" s="51"/>
    </row>
    <row r="87" spans="1:14" ht="15.75" thickBot="1">
      <c r="B87" s="91" t="s">
        <v>974</v>
      </c>
      <c r="C87" s="92"/>
      <c r="D87" s="92"/>
      <c r="E87" s="92"/>
      <c r="F87" s="92"/>
      <c r="G87" s="92"/>
      <c r="H87" s="92"/>
      <c r="I87" s="93"/>
      <c r="J87" s="94"/>
      <c r="K87" s="305">
        <v>0.05</v>
      </c>
      <c r="L87" s="859">
        <f>N80*K87</f>
        <v>16313.485836331922</v>
      </c>
      <c r="M87" s="860"/>
      <c r="N87" s="51"/>
    </row>
    <row r="88" spans="1:14" ht="15.75" thickBot="1">
      <c r="B88" s="822" t="s">
        <v>953</v>
      </c>
      <c r="C88" s="823"/>
      <c r="D88" s="823"/>
      <c r="E88" s="823"/>
      <c r="F88" s="823"/>
      <c r="G88" s="823"/>
      <c r="H88" s="823"/>
      <c r="I88" s="823"/>
      <c r="J88" s="823"/>
      <c r="K88" s="823"/>
      <c r="L88" s="823"/>
      <c r="M88" s="824"/>
      <c r="N88" s="52">
        <f>L85+L86+L87</f>
        <v>97880.91501799153</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424150.63174462994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933</v>
      </c>
      <c r="L1" s="933" t="s">
        <v>2198</v>
      </c>
      <c r="M1" s="934"/>
      <c r="N1" s="935"/>
    </row>
    <row r="2" spans="2:14" ht="22.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1476.9742444420676</v>
      </c>
      <c r="L36" s="270"/>
      <c r="M36" s="336">
        <v>37.5</v>
      </c>
      <c r="N36" s="272">
        <f>K36/M36</f>
        <v>39.38597985178847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16.081724361440799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55.467704213229268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3379.9621916188839</v>
      </c>
      <c r="N48" s="272">
        <f>K48*M48</f>
        <v>3548.9603011998283</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4462.9159100107781</v>
      </c>
      <c r="N49" s="272">
        <f>K49*M49</f>
        <v>133.88747730032333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3682.8477785001514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0.31607169880923475</v>
      </c>
      <c r="M61" s="910"/>
      <c r="N61" s="287">
        <f>K61*L61</f>
        <v>0.33187528374969649</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0.33187528374969649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804.08621807203986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4542.7335760691703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908.54671521383409</v>
      </c>
      <c r="M85" s="858"/>
      <c r="N85" s="51"/>
    </row>
    <row r="86" spans="1:14">
      <c r="B86" s="89" t="s">
        <v>973</v>
      </c>
      <c r="C86" s="90"/>
      <c r="D86" s="90"/>
      <c r="E86" s="90"/>
      <c r="F86" s="90"/>
      <c r="G86" s="90"/>
      <c r="H86" s="90"/>
      <c r="I86" s="87"/>
      <c r="J86" s="88"/>
      <c r="K86" s="304">
        <v>0.05</v>
      </c>
      <c r="L86" s="857">
        <f>N80*K86</f>
        <v>227.13667880345852</v>
      </c>
      <c r="M86" s="858"/>
      <c r="N86" s="51"/>
    </row>
    <row r="87" spans="1:14" ht="15.75" thickBot="1">
      <c r="B87" s="91" t="s">
        <v>974</v>
      </c>
      <c r="C87" s="92"/>
      <c r="D87" s="92"/>
      <c r="E87" s="92"/>
      <c r="F87" s="92"/>
      <c r="G87" s="92"/>
      <c r="H87" s="92"/>
      <c r="I87" s="93"/>
      <c r="J87" s="94"/>
      <c r="K87" s="305">
        <v>0.05</v>
      </c>
      <c r="L87" s="859">
        <f>N80*K87</f>
        <v>227.13667880345852</v>
      </c>
      <c r="M87" s="860"/>
      <c r="N87" s="51"/>
    </row>
    <row r="88" spans="1:14" ht="15.75" thickBot="1">
      <c r="B88" s="822" t="s">
        <v>953</v>
      </c>
      <c r="C88" s="823"/>
      <c r="D88" s="823"/>
      <c r="E88" s="823"/>
      <c r="F88" s="823"/>
      <c r="G88" s="823"/>
      <c r="H88" s="823"/>
      <c r="I88" s="823"/>
      <c r="J88" s="823"/>
      <c r="K88" s="823"/>
      <c r="L88" s="823"/>
      <c r="M88" s="824"/>
      <c r="N88" s="52">
        <f>L85+L86+L87</f>
        <v>1362.8200728207512</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5905.5536488899215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156</v>
      </c>
      <c r="B36" s="871" t="str">
        <f>VLOOKUP(A36,EQUIPOS!A6:D154,3,FALSE)</f>
        <v>Cizalla manual de 90 cm.</v>
      </c>
      <c r="C36" s="872"/>
      <c r="D36" s="872"/>
      <c r="E36" s="872"/>
      <c r="F36" s="872"/>
      <c r="G36" s="872"/>
      <c r="H36" s="873"/>
      <c r="I36" s="267"/>
      <c r="J36" s="268"/>
      <c r="K36" s="269">
        <f>VLOOKUP(A36,EQUIPOS!A6:D163,4,FALSE)</f>
        <v>1476.9742444420676</v>
      </c>
      <c r="L36" s="270"/>
      <c r="M36" s="336">
        <v>37.5</v>
      </c>
      <c r="N36" s="272">
        <f>K36/M36</f>
        <v>39.38597985178847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16.081724361440799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55.467704213229268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4427.7916006147298</v>
      </c>
      <c r="N48" s="272">
        <f>K48*M48</f>
        <v>4649.1811806454662</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4462.9159100107781</v>
      </c>
      <c r="N49" s="272">
        <f>K49*M49</f>
        <v>133.88747730032333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4783.0686579457897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909">
        <f>VLOOKUP(A61,TRANSPORTE!A3:D117,4,FALSE)</f>
        <v>0.31607169880923475</v>
      </c>
      <c r="M61" s="910"/>
      <c r="N61" s="287">
        <f>K61*L61</f>
        <v>0.33187528374969649</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0.33187528374969649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804.08621807203986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5642.9544555148077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1128.5908911029617</v>
      </c>
      <c r="M85" s="858"/>
      <c r="N85" s="51"/>
    </row>
    <row r="86" spans="1:14">
      <c r="B86" s="89" t="s">
        <v>973</v>
      </c>
      <c r="C86" s="90"/>
      <c r="D86" s="90"/>
      <c r="E86" s="90"/>
      <c r="F86" s="90"/>
      <c r="G86" s="90"/>
      <c r="H86" s="90"/>
      <c r="I86" s="87"/>
      <c r="J86" s="88"/>
      <c r="K86" s="304">
        <v>0.05</v>
      </c>
      <c r="L86" s="857">
        <f>N80*K86</f>
        <v>282.14772277574042</v>
      </c>
      <c r="M86" s="858"/>
      <c r="N86" s="51"/>
    </row>
    <row r="87" spans="1:14" ht="15.75" thickBot="1">
      <c r="B87" s="91" t="s">
        <v>974</v>
      </c>
      <c r="C87" s="92"/>
      <c r="D87" s="92"/>
      <c r="E87" s="92"/>
      <c r="F87" s="92"/>
      <c r="G87" s="92"/>
      <c r="H87" s="92"/>
      <c r="I87" s="93"/>
      <c r="J87" s="94"/>
      <c r="K87" s="305">
        <v>0.05</v>
      </c>
      <c r="L87" s="859">
        <f>N80*K87</f>
        <v>282.14772277574042</v>
      </c>
      <c r="M87" s="860"/>
      <c r="N87" s="51"/>
    </row>
    <row r="88" spans="1:14" ht="15.75" thickBot="1">
      <c r="B88" s="822" t="s">
        <v>953</v>
      </c>
      <c r="C88" s="823"/>
      <c r="D88" s="823"/>
      <c r="E88" s="823"/>
      <c r="F88" s="823"/>
      <c r="G88" s="823"/>
      <c r="H88" s="823"/>
      <c r="I88" s="823"/>
      <c r="J88" s="823"/>
      <c r="K88" s="823"/>
      <c r="L88" s="823"/>
      <c r="M88" s="824"/>
      <c r="N88" s="52">
        <f>L85+L86+L87</f>
        <v>1692.8863366544426</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7335.8407921692506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28506.69293562448</v>
      </c>
      <c r="L36" s="270"/>
      <c r="M36" s="336">
        <v>670</v>
      </c>
      <c r="N36" s="272">
        <f>K36/M36</f>
        <v>42.547302888991759</v>
      </c>
    </row>
    <row r="37" spans="1:14">
      <c r="A37" s="113" t="s">
        <v>125</v>
      </c>
      <c r="B37" s="871" t="str">
        <f>VLOOKUP(A37,EQUIPOS!A7:D154,3,FALSE)</f>
        <v>Bomba para gato de tensionamiento</v>
      </c>
      <c r="C37" s="872"/>
      <c r="D37" s="872"/>
      <c r="E37" s="872"/>
      <c r="F37" s="872"/>
      <c r="G37" s="872"/>
      <c r="H37" s="873"/>
      <c r="I37" s="421"/>
      <c r="J37" s="422"/>
      <c r="K37" s="269">
        <f>VLOOKUP(A37,EQUIPOS!A7:D164,4,FALSE)</f>
        <v>76877.599441102197</v>
      </c>
      <c r="L37" s="335"/>
      <c r="M37" s="336">
        <v>670</v>
      </c>
      <c r="N37" s="272">
        <f>K37/M37</f>
        <v>114.74268573298835</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211669.21203719522</v>
      </c>
      <c r="L38" s="423"/>
      <c r="M38" s="424">
        <v>670</v>
      </c>
      <c r="N38" s="272">
        <f>K38/M38</f>
        <v>315.92419707044064</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6.4163654810271034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479.63055117344788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13972.401505315478</v>
      </c>
      <c r="N48" s="272">
        <f t="shared" ref="N48:N53" si="0">K48*M48</f>
        <v>55.889606021261912</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25649.814067530431</v>
      </c>
      <c r="N49" s="272">
        <f t="shared" si="0"/>
        <v>102.59925627012173</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1602.7821163824447</v>
      </c>
      <c r="N50" s="272">
        <f t="shared" si="0"/>
        <v>32.055642327648897</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5454.9714093280818</v>
      </c>
      <c r="N51" s="272">
        <f t="shared" si="0"/>
        <v>463.67256979288697</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104199.91830433965</v>
      </c>
      <c r="N52" s="272">
        <f t="shared" si="0"/>
        <v>104.19991830433965</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4462.9159100107781</v>
      </c>
      <c r="N53" s="272">
        <f t="shared" si="0"/>
        <v>89.25831820021557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847.6753109164747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f>SUM(N72:N77)</f>
        <v>320.81827405135516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1648.1241361412776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329.62482722825553</v>
      </c>
      <c r="M85" s="858"/>
      <c r="N85" s="51"/>
    </row>
    <row r="86" spans="1:14">
      <c r="B86" s="89" t="s">
        <v>973</v>
      </c>
      <c r="C86" s="90"/>
      <c r="D86" s="90"/>
      <c r="E86" s="90"/>
      <c r="F86" s="90"/>
      <c r="G86" s="90"/>
      <c r="H86" s="90"/>
      <c r="I86" s="87"/>
      <c r="J86" s="88"/>
      <c r="K86" s="304">
        <v>0.05</v>
      </c>
      <c r="L86" s="857">
        <f>N80*K86</f>
        <v>82.406206807063882</v>
      </c>
      <c r="M86" s="858"/>
      <c r="N86" s="51"/>
    </row>
    <row r="87" spans="1:14" ht="15.75" thickBot="1">
      <c r="B87" s="91" t="s">
        <v>974</v>
      </c>
      <c r="C87" s="92"/>
      <c r="D87" s="92"/>
      <c r="E87" s="92"/>
      <c r="F87" s="92"/>
      <c r="G87" s="92"/>
      <c r="H87" s="92"/>
      <c r="I87" s="93"/>
      <c r="J87" s="94"/>
      <c r="K87" s="305">
        <v>0.05</v>
      </c>
      <c r="L87" s="859">
        <f>N80*K87</f>
        <v>82.406206807063882</v>
      </c>
      <c r="M87" s="860"/>
      <c r="N87" s="51"/>
    </row>
    <row r="88" spans="1:14" ht="15.75" thickBot="1">
      <c r="B88" s="822" t="s">
        <v>953</v>
      </c>
      <c r="C88" s="823"/>
      <c r="D88" s="823"/>
      <c r="E88" s="823"/>
      <c r="F88" s="823"/>
      <c r="G88" s="823"/>
      <c r="H88" s="823"/>
      <c r="I88" s="823"/>
      <c r="J88" s="823"/>
      <c r="K88" s="823"/>
      <c r="L88" s="823"/>
      <c r="M88" s="824"/>
      <c r="N88" s="52">
        <f>L85+L86+L87</f>
        <v>494.43724084238329</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2142.5613769836609</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123</v>
      </c>
      <c r="B36" s="871" t="str">
        <f>VLOOKUP(A36,EQUIPOS!A6:D154,3,FALSE)</f>
        <v>Bomba de inyección de lechada</v>
      </c>
      <c r="C36" s="872"/>
      <c r="D36" s="872"/>
      <c r="E36" s="872"/>
      <c r="F36" s="872"/>
      <c r="G36" s="872"/>
      <c r="H36" s="873"/>
      <c r="I36" s="267"/>
      <c r="J36" s="268"/>
      <c r="K36" s="269">
        <f>VLOOKUP(A36,EQUIPOS!A6:D163,4,FALSE)</f>
        <v>28506.69293562448</v>
      </c>
      <c r="L36" s="270"/>
      <c r="M36" s="336">
        <v>670</v>
      </c>
      <c r="N36" s="272">
        <f>K36/M36</f>
        <v>42.547302888991759</v>
      </c>
    </row>
    <row r="37" spans="1:14">
      <c r="A37" s="113" t="s">
        <v>125</v>
      </c>
      <c r="B37" s="871" t="str">
        <f>VLOOKUP(A37,EQUIPOS!A7:D154,3,FALSE)</f>
        <v>Bomba para gato de tensionamiento</v>
      </c>
      <c r="C37" s="872"/>
      <c r="D37" s="872"/>
      <c r="E37" s="872"/>
      <c r="F37" s="872"/>
      <c r="G37" s="872"/>
      <c r="H37" s="873"/>
      <c r="I37" s="421"/>
      <c r="J37" s="422"/>
      <c r="K37" s="269">
        <f>VLOOKUP(A37,EQUIPOS!A7:D164,4,FALSE)</f>
        <v>76877.599441102197</v>
      </c>
      <c r="L37" s="335"/>
      <c r="M37" s="336">
        <v>670</v>
      </c>
      <c r="N37" s="272">
        <f>K37/M37</f>
        <v>114.74268573298835</v>
      </c>
    </row>
    <row r="38" spans="1:14">
      <c r="A38" s="113" t="s">
        <v>240</v>
      </c>
      <c r="B38" s="871" t="str">
        <f>VLOOKUP(A38,EQUIPOS!A8:D154,3,FALSE)</f>
        <v>Gato para tensionamiento, fuerza Max 200 ton, área de tensión 314 cm2.</v>
      </c>
      <c r="C38" s="872"/>
      <c r="D38" s="872"/>
      <c r="E38" s="872"/>
      <c r="F38" s="872"/>
      <c r="G38" s="872"/>
      <c r="H38" s="873"/>
      <c r="I38" s="328"/>
      <c r="J38" s="330"/>
      <c r="K38" s="269">
        <f>VLOOKUP(A38,EQUIPOS!A8:D165,4,FALSE)</f>
        <v>211669.21203719522</v>
      </c>
      <c r="L38" s="423"/>
      <c r="M38" s="424">
        <v>670</v>
      </c>
      <c r="N38" s="272">
        <f>K38/M38</f>
        <v>315.92419707044064</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N78*M41</f>
        <v>6.4163654810271034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479.63055117344788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13972.401505315478</v>
      </c>
      <c r="N48" s="272">
        <f t="shared" ref="N48:N53" si="0">K48*M48</f>
        <v>55.889606021261912</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25649.814067530431</v>
      </c>
      <c r="N49" s="272">
        <f t="shared" si="0"/>
        <v>102.59925627012173</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1602.7821163824447</v>
      </c>
      <c r="N50" s="272">
        <f t="shared" si="0"/>
        <v>32.055642327648897</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5454.9714093280818</v>
      </c>
      <c r="N51" s="272">
        <f t="shared" si="0"/>
        <v>30165.991893584294</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104199.91830433965</v>
      </c>
      <c r="N52" s="272">
        <f t="shared" si="0"/>
        <v>104.19991830433965</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4462.9159100107781</v>
      </c>
      <c r="N53" s="272">
        <f t="shared" si="0"/>
        <v>89.25831820021557</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30549.994634707884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320.81827405135516</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31350.443459932685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6270.088691986537</v>
      </c>
      <c r="M85" s="858"/>
      <c r="N85" s="51"/>
    </row>
    <row r="86" spans="1:14">
      <c r="B86" s="89" t="s">
        <v>973</v>
      </c>
      <c r="C86" s="90"/>
      <c r="D86" s="90"/>
      <c r="E86" s="90"/>
      <c r="F86" s="90"/>
      <c r="G86" s="90"/>
      <c r="H86" s="90"/>
      <c r="I86" s="87"/>
      <c r="J86" s="88"/>
      <c r="K86" s="304">
        <v>0.05</v>
      </c>
      <c r="L86" s="857">
        <f>N80*K86</f>
        <v>1567.5221729966343</v>
      </c>
      <c r="M86" s="858"/>
      <c r="N86" s="51"/>
    </row>
    <row r="87" spans="1:14" ht="15.75" thickBot="1">
      <c r="B87" s="91" t="s">
        <v>974</v>
      </c>
      <c r="C87" s="92"/>
      <c r="D87" s="92"/>
      <c r="E87" s="92"/>
      <c r="F87" s="92"/>
      <c r="G87" s="92"/>
      <c r="H87" s="92"/>
      <c r="I87" s="93"/>
      <c r="J87" s="94"/>
      <c r="K87" s="305">
        <v>0.05</v>
      </c>
      <c r="L87" s="859">
        <f>N80*K87</f>
        <v>1567.5221729966343</v>
      </c>
      <c r="M87" s="860"/>
      <c r="N87" s="51"/>
    </row>
    <row r="88" spans="1:14" ht="15.75" thickBot="1">
      <c r="B88" s="822" t="s">
        <v>953</v>
      </c>
      <c r="C88" s="823"/>
      <c r="D88" s="823"/>
      <c r="E88" s="823"/>
      <c r="F88" s="823"/>
      <c r="G88" s="823"/>
      <c r="H88" s="823"/>
      <c r="I88" s="823"/>
      <c r="J88" s="823"/>
      <c r="K88" s="823"/>
      <c r="L88" s="823"/>
      <c r="M88" s="824"/>
      <c r="N88" s="52">
        <f>L85+L86+L87</f>
        <v>9405.1330379798055</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40755.576497912494</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1" t="s">
        <v>933</v>
      </c>
      <c r="L1" s="933" t="s">
        <v>2198</v>
      </c>
      <c r="M1" s="934"/>
      <c r="N1" s="935"/>
    </row>
    <row r="2" spans="2:14">
      <c r="B2" s="917"/>
      <c r="C2" s="939" t="s">
        <v>934</v>
      </c>
      <c r="D2" s="940"/>
      <c r="E2" s="940"/>
      <c r="F2" s="940"/>
      <c r="G2" s="940"/>
      <c r="H2" s="940"/>
      <c r="I2" s="940"/>
      <c r="J2" s="941"/>
      <c r="K2" s="980"/>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80"/>
      <c r="L4" s="936"/>
      <c r="M4" s="937"/>
      <c r="N4" s="93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982" t="s">
        <v>945</v>
      </c>
      <c r="M30" s="799"/>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7" t="s">
        <v>948</v>
      </c>
      <c r="J35" s="894"/>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957"/>
      <c r="D41" s="957"/>
      <c r="E41" s="38"/>
      <c r="F41" s="39"/>
      <c r="G41" s="39"/>
      <c r="H41" s="40"/>
      <c r="I41" s="36"/>
      <c r="J41" s="37"/>
      <c r="K41" s="279"/>
      <c r="L41" s="276"/>
      <c r="M41" s="401">
        <v>0.01</v>
      </c>
      <c r="N41" s="344">
        <f>N78*M41</f>
        <v>16.915937500000002</v>
      </c>
    </row>
    <row r="42" spans="1:14" ht="15.75" thickBot="1">
      <c r="B42" s="958"/>
      <c r="C42" s="959"/>
      <c r="D42" s="959"/>
      <c r="E42" s="959"/>
      <c r="F42" s="959"/>
      <c r="G42" s="959"/>
      <c r="H42" s="960"/>
      <c r="I42" s="881"/>
      <c r="J42" s="882"/>
      <c r="K42" s="41"/>
      <c r="L42" s="883"/>
      <c r="M42" s="961"/>
      <c r="N42" s="105"/>
    </row>
    <row r="43" spans="1:14" ht="15.75" thickBot="1">
      <c r="B43" s="822" t="s">
        <v>953</v>
      </c>
      <c r="C43" s="823"/>
      <c r="D43" s="823"/>
      <c r="E43" s="823"/>
      <c r="F43" s="823"/>
      <c r="G43" s="823"/>
      <c r="H43" s="823"/>
      <c r="I43" s="823"/>
      <c r="J43" s="823"/>
      <c r="K43" s="823"/>
      <c r="L43" s="823"/>
      <c r="M43" s="824"/>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374846.42730461521</v>
      </c>
      <c r="N48" s="272">
        <f>K48*M48</f>
        <v>374846.42730461521</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374846.42730461521</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983"/>
      <c r="I71" s="73" t="s">
        <v>964</v>
      </c>
      <c r="J71" s="75" t="s">
        <v>1410</v>
      </c>
      <c r="K71" s="74" t="s">
        <v>966</v>
      </c>
      <c r="L71" s="863" t="s">
        <v>950</v>
      </c>
      <c r="M71" s="97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82"/>
      <c r="I77" s="126"/>
      <c r="J77" s="126"/>
      <c r="K77" s="126"/>
      <c r="L77" s="984"/>
      <c r="M77" s="884"/>
      <c r="N77" s="127"/>
    </row>
    <row r="78" spans="1:15" ht="15.75" thickBot="1">
      <c r="B78" s="911" t="s">
        <v>953</v>
      </c>
      <c r="C78" s="865"/>
      <c r="D78" s="865"/>
      <c r="E78" s="865"/>
      <c r="F78" s="865"/>
      <c r="G78" s="865"/>
      <c r="H78" s="865"/>
      <c r="I78" s="865"/>
      <c r="J78" s="865"/>
      <c r="K78" s="865"/>
      <c r="L78" s="865"/>
      <c r="M78" s="866"/>
      <c r="N78" s="460">
        <f>SUM(N72:N77)</f>
        <v>1691.59375</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376554.93699211522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75310.987398423051</v>
      </c>
      <c r="M85" s="858"/>
      <c r="N85" s="51"/>
    </row>
    <row r="86" spans="1:14">
      <c r="B86" s="89" t="s">
        <v>973</v>
      </c>
      <c r="C86" s="90"/>
      <c r="D86" s="90"/>
      <c r="E86" s="90"/>
      <c r="F86" s="90"/>
      <c r="G86" s="90"/>
      <c r="H86" s="90"/>
      <c r="I86" s="87"/>
      <c r="J86" s="88"/>
      <c r="K86" s="304">
        <v>0.05</v>
      </c>
      <c r="L86" s="857">
        <f>N80*K86</f>
        <v>18827.746849605763</v>
      </c>
      <c r="M86" s="858"/>
      <c r="N86" s="51"/>
    </row>
    <row r="87" spans="1:14" ht="15.75" thickBot="1">
      <c r="B87" s="91" t="s">
        <v>974</v>
      </c>
      <c r="C87" s="92"/>
      <c r="D87" s="92"/>
      <c r="E87" s="92"/>
      <c r="F87" s="92"/>
      <c r="G87" s="92"/>
      <c r="H87" s="92"/>
      <c r="I87" s="93"/>
      <c r="J87" s="94"/>
      <c r="K87" s="305">
        <v>0.05</v>
      </c>
      <c r="L87" s="859">
        <f>N80*K87</f>
        <v>18827.746849605763</v>
      </c>
      <c r="M87" s="860"/>
      <c r="N87" s="51"/>
    </row>
    <row r="88" spans="1:14" ht="15.75" thickBot="1">
      <c r="B88" s="822" t="s">
        <v>953</v>
      </c>
      <c r="C88" s="823"/>
      <c r="D88" s="823"/>
      <c r="E88" s="823"/>
      <c r="F88" s="823"/>
      <c r="G88" s="823"/>
      <c r="H88" s="823"/>
      <c r="I88" s="823"/>
      <c r="J88" s="823"/>
      <c r="K88" s="823"/>
      <c r="L88" s="823"/>
      <c r="M88" s="824"/>
      <c r="N88" s="52">
        <f>L85+L86+L87</f>
        <v>112966.48109763456</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489521.41808974976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N78*M41</f>
        <v>54.131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43673.692589257087</v>
      </c>
      <c r="N48" s="272">
        <f>K48*M48</f>
        <v>45857.377218719943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f>SUM(N48:N55)</f>
        <v>45857.377218719943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B61" s="46"/>
      <c r="C61" s="317"/>
      <c r="D61" s="317"/>
      <c r="E61" s="317"/>
      <c r="F61" s="317"/>
      <c r="G61" s="31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97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45"/>
    </row>
    <row r="78" spans="1:15" ht="15.75" thickBot="1">
      <c r="B78" s="911" t="s">
        <v>953</v>
      </c>
      <c r="C78" s="865"/>
      <c r="D78" s="865"/>
      <c r="E78" s="865"/>
      <c r="F78" s="865"/>
      <c r="G78" s="865"/>
      <c r="H78" s="865"/>
      <c r="I78" s="865"/>
      <c r="J78" s="865"/>
      <c r="K78" s="865"/>
      <c r="L78" s="865"/>
      <c r="M78" s="866"/>
      <c r="N78" s="301">
        <f>SUM(N72:N77)</f>
        <v>1082.6199999999999</v>
      </c>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46994.128218719947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9398.8256437439904</v>
      </c>
      <c r="M85" s="858"/>
      <c r="N85" s="51"/>
    </row>
    <row r="86" spans="1:14">
      <c r="B86" s="89" t="s">
        <v>973</v>
      </c>
      <c r="C86" s="90"/>
      <c r="D86" s="90"/>
      <c r="E86" s="90"/>
      <c r="F86" s="90"/>
      <c r="G86" s="90"/>
      <c r="H86" s="90"/>
      <c r="I86" s="87"/>
      <c r="J86" s="88"/>
      <c r="K86" s="304">
        <v>0.05</v>
      </c>
      <c r="L86" s="857">
        <f>N80*K86</f>
        <v>2349.7064109359976</v>
      </c>
      <c r="M86" s="858"/>
      <c r="N86" s="51"/>
    </row>
    <row r="87" spans="1:14" ht="15.75" thickBot="1">
      <c r="B87" s="91" t="s">
        <v>974</v>
      </c>
      <c r="C87" s="92"/>
      <c r="D87" s="92"/>
      <c r="E87" s="92"/>
      <c r="F87" s="92"/>
      <c r="G87" s="92"/>
      <c r="H87" s="92"/>
      <c r="I87" s="93"/>
      <c r="J87" s="94"/>
      <c r="K87" s="305">
        <v>0.05</v>
      </c>
      <c r="L87" s="859">
        <f>N80*K87</f>
        <v>2349.7064109359976</v>
      </c>
      <c r="M87" s="860"/>
      <c r="N87" s="51"/>
    </row>
    <row r="88" spans="1:14" ht="15.75" thickBot="1">
      <c r="B88" s="822" t="s">
        <v>953</v>
      </c>
      <c r="C88" s="823"/>
      <c r="D88" s="823"/>
      <c r="E88" s="823"/>
      <c r="F88" s="823"/>
      <c r="G88" s="823"/>
      <c r="H88" s="823"/>
      <c r="I88" s="823"/>
      <c r="J88" s="823"/>
      <c r="K88" s="823"/>
      <c r="L88" s="823"/>
      <c r="M88" s="824"/>
      <c r="N88" s="52">
        <f>L85+L86+L87</f>
        <v>14098.238465615987</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188">
        <f>N80+N88</f>
        <v>61092.366684335931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58" zoomScale="75" zoomScaleNormal="75" workbookViewId="0">
      <selection activeCell="A80" sqref="A80"/>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8301.8487743408823</v>
      </c>
      <c r="L36" s="270"/>
      <c r="M36" s="336">
        <v>40</v>
      </c>
      <c r="N36" s="272">
        <f>K36/M36</f>
        <v>207.54621935852205</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17372.160162948672</v>
      </c>
      <c r="L37" s="335"/>
      <c r="M37" s="336">
        <v>40</v>
      </c>
      <c r="N37" s="272">
        <f t="shared" ref="N37:N43" si="0">K37/M37</f>
        <v>434.30400407371678</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21350.725470855348</v>
      </c>
      <c r="L38" s="335"/>
      <c r="M38" s="336">
        <v>40</v>
      </c>
      <c r="N38" s="272">
        <f t="shared" si="0"/>
        <v>533.76813677138375</v>
      </c>
    </row>
    <row r="39" spans="1:14">
      <c r="A39" s="113" t="s">
        <v>208</v>
      </c>
      <c r="B39" s="871" t="str">
        <f>VLOOKUP(A39,EQUIPOS!A9:D154,3,FALSE)</f>
        <v>Equipo de soldadura 400</v>
      </c>
      <c r="C39" s="872"/>
      <c r="D39" s="872"/>
      <c r="E39" s="872"/>
      <c r="F39" s="872"/>
      <c r="G39" s="872"/>
      <c r="H39" s="873"/>
      <c r="I39" s="421"/>
      <c r="J39" s="422"/>
      <c r="K39" s="269">
        <f>VLOOKUP(A39,EQUIPOS!A9:D166,4,FALSE)</f>
        <v>22707.797747113927</v>
      </c>
      <c r="L39" s="335"/>
      <c r="M39" s="336">
        <v>40</v>
      </c>
      <c r="N39" s="272">
        <f t="shared" si="0"/>
        <v>567.69494367784819</v>
      </c>
    </row>
    <row r="40" spans="1:14">
      <c r="A40" s="113" t="s">
        <v>210</v>
      </c>
      <c r="B40" s="871" t="str">
        <f>VLOOKUP(A40,EQUIPOS!A10:D154,3,FALSE)</f>
        <v>Equipo de soldadura 600</v>
      </c>
      <c r="C40" s="872"/>
      <c r="D40" s="872"/>
      <c r="E40" s="872"/>
      <c r="F40" s="872"/>
      <c r="G40" s="872"/>
      <c r="H40" s="873"/>
      <c r="I40" s="421"/>
      <c r="J40" s="422"/>
      <c r="K40" s="269">
        <f>VLOOKUP(A40,EQUIPOS!A10:D167,4,FALSE)</f>
        <v>24812.894802153587</v>
      </c>
      <c r="L40" s="335"/>
      <c r="M40" s="336">
        <v>40</v>
      </c>
      <c r="N40" s="272">
        <f t="shared" si="0"/>
        <v>620.32237005383968</v>
      </c>
    </row>
    <row r="41" spans="1:14">
      <c r="A41" s="113" t="s">
        <v>202</v>
      </c>
      <c r="B41" s="871" t="str">
        <f>VLOOKUP(A41,EQUIPOS!A11:D155,3,FALSE)</f>
        <v xml:space="preserve">Equipo de rayos X y/o ultrasonido
</v>
      </c>
      <c r="C41" s="872"/>
      <c r="D41" s="872"/>
      <c r="E41" s="872"/>
      <c r="F41" s="872"/>
      <c r="G41" s="872"/>
      <c r="H41" s="873"/>
      <c r="I41" s="421"/>
      <c r="J41" s="422"/>
      <c r="K41" s="269">
        <f>VLOOKUP(A41,EQUIPOS!A11:D168,4,FALSE)</f>
        <v>96089.164797774836</v>
      </c>
      <c r="L41" s="335"/>
      <c r="M41" s="336">
        <v>4000</v>
      </c>
      <c r="N41" s="272">
        <f t="shared" si="0"/>
        <v>24.02229119944371</v>
      </c>
    </row>
    <row r="42" spans="1:14">
      <c r="A42" s="113" t="s">
        <v>294</v>
      </c>
      <c r="B42" s="871" t="str">
        <f>VLOOKUP(A42,EQUIPOS!A12:D156,3,FALSE)</f>
        <v>Puente grúa</v>
      </c>
      <c r="C42" s="872"/>
      <c r="D42" s="872"/>
      <c r="E42" s="872"/>
      <c r="F42" s="872"/>
      <c r="G42" s="872"/>
      <c r="H42" s="873"/>
      <c r="I42" s="421"/>
      <c r="J42" s="422"/>
      <c r="K42" s="269">
        <f>VLOOKUP(A42,EQUIPOS!A12:D169,4,FALSE)</f>
        <v>664587.99667139864</v>
      </c>
      <c r="L42" s="335"/>
      <c r="M42" s="336">
        <v>40000</v>
      </c>
      <c r="N42" s="272">
        <f t="shared" si="0"/>
        <v>16.614699916784964</v>
      </c>
    </row>
    <row r="43" spans="1:14">
      <c r="A43" s="113" t="s">
        <v>334</v>
      </c>
      <c r="B43" s="871" t="str">
        <f>VLOOKUP(A43,EQUIPOS!A13:D157,3,FALSE)</f>
        <v>Taladro industrial</v>
      </c>
      <c r="C43" s="872"/>
      <c r="D43" s="872"/>
      <c r="E43" s="872"/>
      <c r="F43" s="872"/>
      <c r="G43" s="872"/>
      <c r="H43" s="873"/>
      <c r="I43" s="421"/>
      <c r="J43" s="422"/>
      <c r="K43" s="269">
        <f>VLOOKUP(A43,EQUIPOS!A13:D170,4,FALSE)</f>
        <v>5345.1752407253043</v>
      </c>
      <c r="L43" s="335"/>
      <c r="M43" s="336">
        <v>40</v>
      </c>
      <c r="N43" s="272">
        <f t="shared" si="0"/>
        <v>133.62938101813262</v>
      </c>
    </row>
    <row r="44" spans="1:14">
      <c r="B44" s="871"/>
      <c r="C44" s="872"/>
      <c r="D44" s="872"/>
      <c r="E44" s="872"/>
      <c r="F44" s="872"/>
      <c r="G44" s="872"/>
      <c r="H44" s="873"/>
      <c r="I44" s="36"/>
      <c r="J44" s="37"/>
      <c r="K44" s="269"/>
      <c r="L44" s="276"/>
      <c r="M44" s="336"/>
      <c r="N44" s="272"/>
    </row>
    <row r="45" spans="1:14">
      <c r="B45" s="320"/>
      <c r="C45" s="321"/>
      <c r="D45" s="321"/>
      <c r="E45" s="321"/>
      <c r="F45" s="323"/>
      <c r="G45" s="323"/>
      <c r="H45" s="125"/>
      <c r="I45" s="36"/>
      <c r="J45" s="37"/>
      <c r="K45" s="269"/>
      <c r="L45" s="276"/>
      <c r="M45" s="277"/>
      <c r="N45" s="273"/>
    </row>
    <row r="46" spans="1:14">
      <c r="B46" s="879" t="s">
        <v>952</v>
      </c>
      <c r="C46" s="880"/>
      <c r="D46" s="880"/>
      <c r="E46" s="38"/>
      <c r="F46" s="39"/>
      <c r="G46" s="39"/>
      <c r="H46" s="40"/>
      <c r="I46" s="36"/>
      <c r="J46" s="37"/>
      <c r="K46" s="279"/>
      <c r="L46" s="276"/>
      <c r="M46" s="401">
        <v>0.1</v>
      </c>
      <c r="N46" s="344">
        <f>N83*M46</f>
        <v>201.60799618480041</v>
      </c>
    </row>
    <row r="47" spans="1:14" ht="15.75" thickBot="1">
      <c r="B47" s="871"/>
      <c r="C47" s="872"/>
      <c r="D47" s="872"/>
      <c r="E47" s="872"/>
      <c r="F47" s="872"/>
      <c r="G47" s="872"/>
      <c r="H47" s="873"/>
      <c r="I47" s="881"/>
      <c r="J47" s="882"/>
      <c r="K47" s="41"/>
      <c r="L47" s="883"/>
      <c r="M47" s="884"/>
      <c r="N47" s="105"/>
    </row>
    <row r="48" spans="1:14" ht="15.75" thickBot="1">
      <c r="B48" s="822" t="s">
        <v>953</v>
      </c>
      <c r="C48" s="823"/>
      <c r="D48" s="823"/>
      <c r="E48" s="823"/>
      <c r="F48" s="823"/>
      <c r="G48" s="823"/>
      <c r="H48" s="823"/>
      <c r="I48" s="823"/>
      <c r="J48" s="823"/>
      <c r="K48" s="823"/>
      <c r="L48" s="823"/>
      <c r="M48" s="824"/>
      <c r="N48" s="394">
        <f>SUM(N36:N46)</f>
        <v>2739.5100422544724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67" t="s">
        <v>944</v>
      </c>
      <c r="C52" s="868"/>
      <c r="D52" s="868"/>
      <c r="E52" s="868"/>
      <c r="F52" s="868"/>
      <c r="G52" s="868"/>
      <c r="H52" s="868"/>
      <c r="I52" s="902"/>
      <c r="J52" s="315" t="s">
        <v>945</v>
      </c>
      <c r="K52" s="85" t="s">
        <v>946</v>
      </c>
      <c r="L52" s="903" t="s">
        <v>955</v>
      </c>
      <c r="M52" s="902"/>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29300.595554846001</v>
      </c>
      <c r="N53" s="272">
        <f t="shared" ref="N53:N58" si="1">K53*M53</f>
        <v>146.50297777423</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3318.9886285670864</v>
      </c>
      <c r="N54" s="272">
        <f t="shared" si="1"/>
        <v>16.594943142835433</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13041.685435088106</v>
      </c>
      <c r="N55" s="272">
        <f t="shared" si="1"/>
        <v>65.208427175440534</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10600.410822635216</v>
      </c>
      <c r="N56" s="272">
        <f t="shared" si="1"/>
        <v>106.00410822635217</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26389.722742950369</v>
      </c>
      <c r="N57" s="272">
        <f t="shared" si="1"/>
        <v>263.89722742950369</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4765.944705856793</v>
      </c>
      <c r="N58" s="272">
        <f t="shared" si="1"/>
        <v>4765.944705856793</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2" t="s">
        <v>953</v>
      </c>
      <c r="C61" s="823"/>
      <c r="D61" s="823"/>
      <c r="E61" s="823"/>
      <c r="F61" s="823"/>
      <c r="G61" s="823"/>
      <c r="H61" s="823"/>
      <c r="I61" s="823"/>
      <c r="J61" s="823"/>
      <c r="K61" s="823"/>
      <c r="L61" s="823"/>
      <c r="M61" s="824"/>
      <c r="N61" s="394">
        <f>SUM(N53:N60)</f>
        <v>5364.1523896051549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908" t="s">
        <v>961</v>
      </c>
      <c r="M65" s="887"/>
      <c r="N65" s="76" t="s">
        <v>951</v>
      </c>
    </row>
    <row r="66" spans="1:15">
      <c r="B66" s="46"/>
      <c r="C66" s="317"/>
      <c r="D66" s="317"/>
      <c r="E66" s="317"/>
      <c r="F66" s="317"/>
      <c r="G66" s="31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311"/>
      <c r="I68" s="279"/>
      <c r="J68" s="286"/>
      <c r="K68" s="279"/>
      <c r="L68" s="909"/>
      <c r="M68" s="910"/>
      <c r="N68" s="287"/>
    </row>
    <row r="69" spans="1:15">
      <c r="B69" s="46"/>
      <c r="C69" s="47"/>
      <c r="D69" s="47"/>
      <c r="E69" s="47"/>
      <c r="F69" s="47"/>
      <c r="G69" s="47"/>
      <c r="H69" s="311"/>
      <c r="I69" s="279"/>
      <c r="J69" s="286"/>
      <c r="K69" s="279"/>
      <c r="L69" s="909"/>
      <c r="M69" s="910"/>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900"/>
      <c r="M71" s="901"/>
      <c r="N71" s="127"/>
    </row>
    <row r="72" spans="1:15" ht="15.75" thickBot="1">
      <c r="B72" s="911" t="s">
        <v>953</v>
      </c>
      <c r="C72" s="865"/>
      <c r="D72" s="865"/>
      <c r="E72" s="865"/>
      <c r="F72" s="865"/>
      <c r="G72" s="865"/>
      <c r="H72" s="865"/>
      <c r="I72" s="865"/>
      <c r="J72" s="865"/>
      <c r="K72" s="865"/>
      <c r="L72" s="865"/>
      <c r="M72" s="866"/>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61" t="s">
        <v>963</v>
      </c>
      <c r="C76" s="862"/>
      <c r="D76" s="862"/>
      <c r="E76" s="862"/>
      <c r="F76" s="862"/>
      <c r="G76" s="862"/>
      <c r="H76" s="862"/>
      <c r="I76" s="73" t="s">
        <v>964</v>
      </c>
      <c r="J76" s="75" t="s">
        <v>1410</v>
      </c>
      <c r="K76" s="74" t="s">
        <v>966</v>
      </c>
      <c r="L76" s="863" t="s">
        <v>950</v>
      </c>
      <c r="M76" s="864"/>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98"/>
      <c r="C82" s="899" t="e">
        <f>VLOOKUP(B82,'MANO DE OBRA'!B12:E73,3,FALSE)</f>
        <v>#N/A</v>
      </c>
      <c r="D82" s="899" t="e">
        <f>VLOOKUP(C82,'MANO DE OBRA'!C12:F73,3,FALSE)</f>
        <v>#N/A</v>
      </c>
      <c r="E82" s="899" t="e">
        <f>VLOOKUP(D82,'MANO DE OBRA'!D12:G73,3,FALSE)</f>
        <v>#N/A</v>
      </c>
      <c r="F82" s="899" t="e">
        <f>VLOOKUP(E82,'MANO DE OBRA'!E12:H73,3,FALSE)</f>
        <v>#N/A</v>
      </c>
      <c r="G82" s="899" t="e">
        <f>VLOOKUP(F82,'MANO DE OBRA'!F12:I73,3,FALSE)</f>
        <v>#N/A</v>
      </c>
      <c r="H82" s="899" t="e">
        <f>VLOOKUP(G82,'MANO DE OBRA'!G12:J73,3,FALSE)</f>
        <v>#N/A</v>
      </c>
      <c r="I82" s="470"/>
      <c r="J82" s="471"/>
      <c r="K82" s="474"/>
      <c r="L82" s="475"/>
      <c r="M82" s="476"/>
      <c r="N82" s="440"/>
    </row>
    <row r="83" spans="1:14" ht="15.75" thickBot="1">
      <c r="B83" s="911" t="s">
        <v>953</v>
      </c>
      <c r="C83" s="865"/>
      <c r="D83" s="865"/>
      <c r="E83" s="865"/>
      <c r="F83" s="865"/>
      <c r="G83" s="865"/>
      <c r="H83" s="865"/>
      <c r="I83" s="865"/>
      <c r="J83" s="865"/>
      <c r="K83" s="865"/>
      <c r="L83" s="865"/>
      <c r="M83" s="866"/>
      <c r="N83" s="460">
        <f>SUM(N77:N82)</f>
        <v>2016.0799618480041</v>
      </c>
    </row>
    <row r="84" spans="1:14" ht="15.75" thickBot="1">
      <c r="B84" s="33"/>
      <c r="C84" s="34"/>
      <c r="D84" s="34"/>
      <c r="E84" s="34"/>
      <c r="F84" s="34"/>
      <c r="G84" s="34"/>
      <c r="H84" s="34"/>
      <c r="I84" s="34"/>
      <c r="J84" s="34"/>
      <c r="K84" s="34"/>
      <c r="L84" s="34"/>
      <c r="M84" s="34"/>
      <c r="N84" s="35"/>
    </row>
    <row r="85" spans="1:14" ht="15.75" thickBot="1">
      <c r="B85" s="822" t="s">
        <v>967</v>
      </c>
      <c r="C85" s="823"/>
      <c r="D85" s="823"/>
      <c r="E85" s="823"/>
      <c r="F85" s="823"/>
      <c r="G85" s="823"/>
      <c r="H85" s="823"/>
      <c r="I85" s="823"/>
      <c r="J85" s="823"/>
      <c r="K85" s="823"/>
      <c r="L85" s="823"/>
      <c r="M85" s="824"/>
      <c r="N85" s="99">
        <f>N48+N61+N72+N83</f>
        <v>10119.742393707631</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67" t="s">
        <v>969</v>
      </c>
      <c r="C89" s="868"/>
      <c r="D89" s="868"/>
      <c r="E89" s="868"/>
      <c r="F89" s="868"/>
      <c r="G89" s="868"/>
      <c r="H89" s="868"/>
      <c r="I89" s="314"/>
      <c r="J89" s="334"/>
      <c r="K89" s="302" t="s">
        <v>970</v>
      </c>
      <c r="L89" s="869" t="s">
        <v>971</v>
      </c>
      <c r="M89" s="870"/>
      <c r="N89" s="303"/>
    </row>
    <row r="90" spans="1:14">
      <c r="B90" s="855" t="s">
        <v>972</v>
      </c>
      <c r="C90" s="856"/>
      <c r="D90" s="856"/>
      <c r="E90" s="856"/>
      <c r="F90" s="856"/>
      <c r="G90" s="856"/>
      <c r="H90" s="856"/>
      <c r="I90" s="87"/>
      <c r="J90" s="88"/>
      <c r="K90" s="304">
        <v>0.2</v>
      </c>
      <c r="L90" s="857">
        <f>N85*K90</f>
        <v>2023.9484787415263</v>
      </c>
      <c r="M90" s="858"/>
      <c r="N90" s="51"/>
    </row>
    <row r="91" spans="1:14">
      <c r="B91" s="89" t="s">
        <v>973</v>
      </c>
      <c r="C91" s="90"/>
      <c r="D91" s="90"/>
      <c r="E91" s="90"/>
      <c r="F91" s="90"/>
      <c r="G91" s="90"/>
      <c r="H91" s="90"/>
      <c r="I91" s="87"/>
      <c r="J91" s="88"/>
      <c r="K91" s="304">
        <v>0.05</v>
      </c>
      <c r="L91" s="857">
        <f>N85*K91</f>
        <v>505.98711968538157</v>
      </c>
      <c r="M91" s="858"/>
      <c r="N91" s="51"/>
    </row>
    <row r="92" spans="1:14" ht="15.75" thickBot="1">
      <c r="B92" s="91" t="s">
        <v>974</v>
      </c>
      <c r="C92" s="92"/>
      <c r="D92" s="92"/>
      <c r="E92" s="92"/>
      <c r="F92" s="92"/>
      <c r="G92" s="92"/>
      <c r="H92" s="92"/>
      <c r="I92" s="93"/>
      <c r="J92" s="94"/>
      <c r="K92" s="305">
        <v>0.05</v>
      </c>
      <c r="L92" s="859">
        <f>N85*K92</f>
        <v>505.98711968538157</v>
      </c>
      <c r="M92" s="860"/>
      <c r="N92" s="51"/>
    </row>
    <row r="93" spans="1:14" ht="15.75" thickBot="1">
      <c r="B93" s="822" t="s">
        <v>953</v>
      </c>
      <c r="C93" s="823"/>
      <c r="D93" s="823"/>
      <c r="E93" s="823"/>
      <c r="F93" s="823"/>
      <c r="G93" s="823"/>
      <c r="H93" s="823"/>
      <c r="I93" s="823"/>
      <c r="J93" s="823"/>
      <c r="K93" s="823"/>
      <c r="L93" s="823"/>
      <c r="M93" s="824"/>
      <c r="N93" s="52">
        <f>L90+L91+L92</f>
        <v>3035.9227181122892</v>
      </c>
    </row>
    <row r="94" spans="1:14" ht="15.75" thickBot="1">
      <c r="B94" s="33"/>
      <c r="C94" s="34"/>
      <c r="D94" s="34"/>
      <c r="E94" s="34"/>
      <c r="F94" s="34"/>
      <c r="G94" s="34"/>
      <c r="H94" s="34"/>
      <c r="I94" s="34"/>
      <c r="J94" s="34"/>
      <c r="K94" s="34"/>
      <c r="L94" s="34"/>
      <c r="M94" s="34"/>
      <c r="N94" s="35"/>
    </row>
    <row r="95" spans="1:14" ht="15.75" thickBot="1">
      <c r="A95" t="s">
        <v>2016</v>
      </c>
      <c r="B95" s="822" t="s">
        <v>975</v>
      </c>
      <c r="C95" s="823"/>
      <c r="D95" s="823"/>
      <c r="E95" s="823"/>
      <c r="F95" s="823"/>
      <c r="G95" s="823"/>
      <c r="H95" s="823"/>
      <c r="I95" s="823"/>
      <c r="J95" s="823"/>
      <c r="K95" s="823"/>
      <c r="L95" s="823"/>
      <c r="M95" s="824"/>
      <c r="N95" s="188">
        <f>N85+N93</f>
        <v>13155.665111819921</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8301.8487743408823</v>
      </c>
      <c r="L36" s="270"/>
      <c r="M36" s="336">
        <v>40</v>
      </c>
      <c r="N36" s="272">
        <f t="shared" ref="N36:N41" si="0">K36/M36</f>
        <v>207.54621935852205</v>
      </c>
    </row>
    <row r="37" spans="1:14">
      <c r="A37" s="113" t="s">
        <v>334</v>
      </c>
      <c r="B37" s="871" t="str">
        <f>VLOOKUP(A37,EQUIPOS!A7:D154,3,FALSE)</f>
        <v>Taladro industrial</v>
      </c>
      <c r="C37" s="872"/>
      <c r="D37" s="872"/>
      <c r="E37" s="872"/>
      <c r="F37" s="872"/>
      <c r="G37" s="872"/>
      <c r="H37" s="873"/>
      <c r="I37" s="421"/>
      <c r="J37" s="422"/>
      <c r="K37" s="269">
        <f>VLOOKUP(A37,EQUIPOS!A7:D164,4,FALSE)</f>
        <v>5345.1752407253043</v>
      </c>
      <c r="L37" s="335"/>
      <c r="M37" s="336">
        <v>40</v>
      </c>
      <c r="N37" s="272">
        <f t="shared" si="0"/>
        <v>133.62938101813262</v>
      </c>
    </row>
    <row r="38" spans="1:14">
      <c r="A38" s="113" t="s">
        <v>195</v>
      </c>
      <c r="B38" s="871" t="str">
        <f>VLOOKUP(A38,EQUIPOS!A8:D154,3,FALSE)</f>
        <v xml:space="preserve">Equipo de oxicorte, Capacidad de corte: hasta 6´´ (152mm) </v>
      </c>
      <c r="C38" s="872"/>
      <c r="D38" s="872"/>
      <c r="E38" s="872"/>
      <c r="F38" s="872"/>
      <c r="G38" s="872"/>
      <c r="H38" s="873"/>
      <c r="I38" s="421"/>
      <c r="J38" s="422"/>
      <c r="K38" s="269">
        <f>VLOOKUP(A38,EQUIPOS!A8:D165,4,FALSE)</f>
        <v>17372.160162948672</v>
      </c>
      <c r="L38" s="335"/>
      <c r="M38" s="336">
        <v>40</v>
      </c>
      <c r="N38" s="272">
        <f t="shared" si="0"/>
        <v>434.30400407371678</v>
      </c>
    </row>
    <row r="39" spans="1:14">
      <c r="A39" s="113" t="s">
        <v>204</v>
      </c>
      <c r="B39" s="871" t="str">
        <f>VLOOKUP(A39,EQUIPOS!A9:D154,3,FALSE)</f>
        <v xml:space="preserve">Equipo de soldadura 250 AMP
</v>
      </c>
      <c r="C39" s="872"/>
      <c r="D39" s="872"/>
      <c r="E39" s="872"/>
      <c r="F39" s="872"/>
      <c r="G39" s="872"/>
      <c r="H39" s="873"/>
      <c r="I39" s="421"/>
      <c r="J39" s="422"/>
      <c r="K39" s="269">
        <f>VLOOKUP(A39,EQUIPOS!A9:D166,4,FALSE)</f>
        <v>21350.725470855348</v>
      </c>
      <c r="L39" s="335"/>
      <c r="M39" s="336">
        <v>40</v>
      </c>
      <c r="N39" s="272">
        <f t="shared" si="0"/>
        <v>533.76813677138375</v>
      </c>
    </row>
    <row r="40" spans="1:14">
      <c r="A40" s="113" t="s">
        <v>208</v>
      </c>
      <c r="B40" s="871" t="str">
        <f>VLOOKUP(A40,EQUIPOS!A10:D154,3,FALSE)</f>
        <v>Equipo de soldadura 400</v>
      </c>
      <c r="C40" s="872"/>
      <c r="D40" s="872"/>
      <c r="E40" s="872"/>
      <c r="F40" s="872"/>
      <c r="G40" s="872"/>
      <c r="H40" s="873"/>
      <c r="I40" s="421"/>
      <c r="J40" s="422"/>
      <c r="K40" s="269">
        <f>VLOOKUP(A40,EQUIPOS!A10:D167,4,FALSE)</f>
        <v>22707.797747113927</v>
      </c>
      <c r="L40" s="335"/>
      <c r="M40" s="336">
        <v>40</v>
      </c>
      <c r="N40" s="272">
        <f t="shared" si="0"/>
        <v>567.69494367784819</v>
      </c>
    </row>
    <row r="41" spans="1:14">
      <c r="A41" s="113" t="s">
        <v>210</v>
      </c>
      <c r="B41" s="871" t="str">
        <f>VLOOKUP(A41,EQUIPOS!A11:D155,3,FALSE)</f>
        <v>Equipo de soldadura 600</v>
      </c>
      <c r="C41" s="872"/>
      <c r="D41" s="872"/>
      <c r="E41" s="872"/>
      <c r="F41" s="872"/>
      <c r="G41" s="872"/>
      <c r="H41" s="873"/>
      <c r="I41" s="421"/>
      <c r="J41" s="422"/>
      <c r="K41" s="269">
        <f>VLOOKUP(A41,EQUIPOS!A11:D168,4,FALSE)</f>
        <v>24812.894802153587</v>
      </c>
      <c r="L41" s="335"/>
      <c r="M41" s="336">
        <v>40</v>
      </c>
      <c r="N41" s="272">
        <f t="shared" si="0"/>
        <v>620.32237005383968</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100.80399809240021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2598.0690530458432</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29300.595554846001</v>
      </c>
      <c r="N51" s="272">
        <f t="shared" ref="N51:N56" si="1">K51*M51</f>
        <v>146.50297777423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3318.9886285670864</v>
      </c>
      <c r="N52" s="272">
        <f t="shared" si="1"/>
        <v>16.594943142835433</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13041.685435088106</v>
      </c>
      <c r="N53" s="272">
        <f t="shared" si="1"/>
        <v>65.208427175440534</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10600.410822635216</v>
      </c>
      <c r="N54" s="272">
        <f t="shared" si="1"/>
        <v>106.00410822635217</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26389.722742950369</v>
      </c>
      <c r="N55" s="272">
        <f t="shared" si="1"/>
        <v>263.89722742950369</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4765.944705856793</v>
      </c>
      <c r="N56" s="272">
        <f t="shared" si="1"/>
        <v>4765.944705856793</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2" t="s">
        <v>953</v>
      </c>
      <c r="C59" s="823"/>
      <c r="D59" s="823"/>
      <c r="E59" s="823"/>
      <c r="F59" s="823"/>
      <c r="G59" s="823"/>
      <c r="H59" s="823"/>
      <c r="I59" s="823"/>
      <c r="J59" s="823"/>
      <c r="K59" s="823"/>
      <c r="L59" s="823"/>
      <c r="M59" s="824"/>
      <c r="N59" s="394">
        <f>SUM(N51:N58)</f>
        <v>5364.1523896051549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98"/>
      <c r="C80" s="899"/>
      <c r="D80" s="899"/>
      <c r="E80" s="899"/>
      <c r="F80" s="899"/>
      <c r="G80" s="899"/>
      <c r="H80" s="899"/>
      <c r="I80" s="470"/>
      <c r="J80" s="471"/>
      <c r="K80" s="472"/>
      <c r="L80" s="475"/>
      <c r="M80" s="476"/>
      <c r="N80" s="440"/>
    </row>
    <row r="81" spans="1:14" ht="15.75" thickBot="1">
      <c r="B81" s="911" t="s">
        <v>953</v>
      </c>
      <c r="C81" s="865"/>
      <c r="D81" s="865"/>
      <c r="E81" s="865"/>
      <c r="F81" s="865"/>
      <c r="G81" s="865"/>
      <c r="H81" s="865"/>
      <c r="I81" s="865"/>
      <c r="J81" s="865"/>
      <c r="K81" s="865"/>
      <c r="L81" s="865"/>
      <c r="M81" s="866"/>
      <c r="N81" s="301">
        <f>SUM(N75:N80)</f>
        <v>2016.0799618480041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9978.3014044990014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1995.6602808998005</v>
      </c>
      <c r="M88" s="858"/>
      <c r="N88" s="51"/>
    </row>
    <row r="89" spans="1:14">
      <c r="B89" s="89" t="s">
        <v>973</v>
      </c>
      <c r="C89" s="90"/>
      <c r="D89" s="90"/>
      <c r="E89" s="90"/>
      <c r="F89" s="90"/>
      <c r="G89" s="90"/>
      <c r="H89" s="90"/>
      <c r="I89" s="87"/>
      <c r="J89" s="88"/>
      <c r="K89" s="304">
        <v>0.05</v>
      </c>
      <c r="L89" s="857">
        <f>N83*K89</f>
        <v>498.91507022495011</v>
      </c>
      <c r="M89" s="858"/>
      <c r="N89" s="51"/>
    </row>
    <row r="90" spans="1:14" ht="15.75" thickBot="1">
      <c r="B90" s="91" t="s">
        <v>974</v>
      </c>
      <c r="C90" s="92"/>
      <c r="D90" s="92"/>
      <c r="E90" s="92"/>
      <c r="F90" s="92"/>
      <c r="G90" s="92"/>
      <c r="H90" s="92"/>
      <c r="I90" s="93"/>
      <c r="J90" s="94"/>
      <c r="K90" s="305">
        <v>0.05</v>
      </c>
      <c r="L90" s="859">
        <f>N83*K90</f>
        <v>498.91507022495011</v>
      </c>
      <c r="M90" s="860"/>
      <c r="N90" s="51"/>
    </row>
    <row r="91" spans="1:14" ht="15.75" thickBot="1">
      <c r="B91" s="822" t="s">
        <v>953</v>
      </c>
      <c r="C91" s="823"/>
      <c r="D91" s="823"/>
      <c r="E91" s="823"/>
      <c r="F91" s="823"/>
      <c r="G91" s="823"/>
      <c r="H91" s="823"/>
      <c r="I91" s="823"/>
      <c r="J91" s="823"/>
      <c r="K91" s="823"/>
      <c r="L91" s="823"/>
      <c r="M91" s="824"/>
      <c r="N91" s="52">
        <f>L88+L89+L90</f>
        <v>2993.4904213497002</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12971.791825848701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2" t="s">
        <v>953</v>
      </c>
      <c r="C56" s="823"/>
      <c r="D56" s="823"/>
      <c r="E56" s="823"/>
      <c r="F56" s="823"/>
      <c r="G56" s="823"/>
      <c r="H56" s="823"/>
      <c r="I56" s="823"/>
      <c r="J56" s="823"/>
      <c r="K56" s="823"/>
      <c r="L56" s="823"/>
      <c r="M56" s="824"/>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908" t="s">
        <v>961</v>
      </c>
      <c r="M60" s="887"/>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909">
        <f>VLOOKUP(A61,TRANSPORTE!A3:D117,4,FALSE)</f>
        <v>1.020721868079759</v>
      </c>
      <c r="M61" s="910"/>
      <c r="N61" s="287">
        <f>K61*L61</f>
        <v>1.020721868079759</v>
      </c>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311"/>
      <c r="I64" s="279"/>
      <c r="J64" s="286"/>
      <c r="K64" s="279"/>
      <c r="L64" s="909"/>
      <c r="M64" s="910"/>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900"/>
      <c r="M66" s="901"/>
      <c r="N66" s="127"/>
    </row>
    <row r="67" spans="1:15" ht="15.75" thickBot="1">
      <c r="B67" s="911" t="s">
        <v>953</v>
      </c>
      <c r="C67" s="865"/>
      <c r="D67" s="865"/>
      <c r="E67" s="865"/>
      <c r="F67" s="865"/>
      <c r="G67" s="865"/>
      <c r="H67" s="865"/>
      <c r="I67" s="865"/>
      <c r="J67" s="865"/>
      <c r="K67" s="865"/>
      <c r="L67" s="865"/>
      <c r="M67" s="866"/>
      <c r="N67" s="104">
        <f>N61+N62+N63+N64+N65</f>
        <v>1.020721868079759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61" t="s">
        <v>963</v>
      </c>
      <c r="C71" s="862"/>
      <c r="D71" s="862"/>
      <c r="E71" s="862"/>
      <c r="F71" s="862"/>
      <c r="G71" s="862"/>
      <c r="H71" s="862"/>
      <c r="I71" s="73" t="s">
        <v>964</v>
      </c>
      <c r="J71" s="75" t="s">
        <v>1410</v>
      </c>
      <c r="K71" s="74" t="s">
        <v>966</v>
      </c>
      <c r="L71" s="863" t="s">
        <v>950</v>
      </c>
      <c r="M71" s="864"/>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98"/>
      <c r="C77" s="899"/>
      <c r="D77" s="899"/>
      <c r="E77" s="899"/>
      <c r="F77" s="899"/>
      <c r="G77" s="899"/>
      <c r="H77" s="899"/>
      <c r="I77" s="126"/>
      <c r="J77" s="126"/>
      <c r="K77" s="126"/>
      <c r="L77" s="912"/>
      <c r="M77" s="912"/>
      <c r="N77" s="127"/>
    </row>
    <row r="78" spans="1:15" ht="15.75" thickBot="1">
      <c r="B78" s="911" t="s">
        <v>953</v>
      </c>
      <c r="C78" s="865"/>
      <c r="D78" s="865"/>
      <c r="E78" s="865"/>
      <c r="F78" s="865"/>
      <c r="G78" s="865"/>
      <c r="H78" s="865"/>
      <c r="I78" s="865"/>
      <c r="J78" s="865"/>
      <c r="K78" s="865"/>
      <c r="L78" s="865"/>
      <c r="M78" s="866"/>
      <c r="N78" s="460"/>
    </row>
    <row r="79" spans="1:15" ht="15.75" thickBot="1">
      <c r="B79" s="33"/>
      <c r="C79" s="34"/>
      <c r="D79" s="34"/>
      <c r="E79" s="34"/>
      <c r="F79" s="34"/>
      <c r="G79" s="34"/>
      <c r="H79" s="34"/>
      <c r="I79" s="34"/>
      <c r="J79" s="34"/>
      <c r="K79" s="34"/>
      <c r="L79" s="34"/>
      <c r="M79" s="34"/>
      <c r="N79" s="35"/>
    </row>
    <row r="80" spans="1:15" ht="15.75" thickBot="1">
      <c r="B80" s="822" t="s">
        <v>967</v>
      </c>
      <c r="C80" s="823"/>
      <c r="D80" s="823"/>
      <c r="E80" s="823"/>
      <c r="F80" s="823"/>
      <c r="G80" s="823"/>
      <c r="H80" s="823"/>
      <c r="I80" s="823"/>
      <c r="J80" s="823"/>
      <c r="K80" s="823"/>
      <c r="L80" s="823"/>
      <c r="M80" s="824"/>
      <c r="N80" s="99">
        <f>N43+N56+N67+N78</f>
        <v>1.020721868079759</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67" t="s">
        <v>969</v>
      </c>
      <c r="C84" s="868"/>
      <c r="D84" s="868"/>
      <c r="E84" s="868"/>
      <c r="F84" s="868"/>
      <c r="G84" s="868"/>
      <c r="H84" s="868"/>
      <c r="I84" s="314"/>
      <c r="J84" s="334"/>
      <c r="K84" s="302" t="s">
        <v>970</v>
      </c>
      <c r="L84" s="869" t="s">
        <v>971</v>
      </c>
      <c r="M84" s="870"/>
      <c r="N84" s="303"/>
    </row>
    <row r="85" spans="1:14">
      <c r="B85" s="855" t="s">
        <v>972</v>
      </c>
      <c r="C85" s="856"/>
      <c r="D85" s="856"/>
      <c r="E85" s="856"/>
      <c r="F85" s="856"/>
      <c r="G85" s="856"/>
      <c r="H85" s="856"/>
      <c r="I85" s="87"/>
      <c r="J85" s="88"/>
      <c r="K85" s="304">
        <v>0.2</v>
      </c>
      <c r="L85" s="857">
        <f>N80*K85</f>
        <v>0.20414437361595181</v>
      </c>
      <c r="M85" s="858"/>
      <c r="N85" s="51"/>
    </row>
    <row r="86" spans="1:14">
      <c r="B86" s="89" t="s">
        <v>973</v>
      </c>
      <c r="C86" s="90"/>
      <c r="D86" s="90"/>
      <c r="E86" s="90"/>
      <c r="F86" s="90"/>
      <c r="G86" s="90"/>
      <c r="H86" s="90"/>
      <c r="I86" s="87"/>
      <c r="J86" s="88"/>
      <c r="K86" s="304">
        <v>0.05</v>
      </c>
      <c r="L86" s="857">
        <f>N80*K86</f>
        <v>5.1036093403987952E-2</v>
      </c>
      <c r="M86" s="858"/>
      <c r="N86" s="51"/>
    </row>
    <row r="87" spans="1:14" ht="15.75" thickBot="1">
      <c r="B87" s="91" t="s">
        <v>974</v>
      </c>
      <c r="C87" s="92"/>
      <c r="D87" s="92"/>
      <c r="E87" s="92"/>
      <c r="F87" s="92"/>
      <c r="G87" s="92"/>
      <c r="H87" s="92"/>
      <c r="I87" s="93"/>
      <c r="J87" s="94"/>
      <c r="K87" s="305">
        <v>0.05</v>
      </c>
      <c r="L87" s="859">
        <f>N80*K87</f>
        <v>5.1036093403987952E-2</v>
      </c>
      <c r="M87" s="860"/>
      <c r="N87" s="51"/>
    </row>
    <row r="88" spans="1:14" ht="15.75" thickBot="1">
      <c r="B88" s="822" t="s">
        <v>953</v>
      </c>
      <c r="C88" s="823"/>
      <c r="D88" s="823"/>
      <c r="E88" s="823"/>
      <c r="F88" s="823"/>
      <c r="G88" s="823"/>
      <c r="H88" s="823"/>
      <c r="I88" s="823"/>
      <c r="J88" s="823"/>
      <c r="K88" s="823"/>
      <c r="L88" s="823"/>
      <c r="M88" s="824"/>
      <c r="N88" s="52">
        <f>L85+L86+L87</f>
        <v>0.3062165604239277</v>
      </c>
    </row>
    <row r="89" spans="1:14" ht="15.75" thickBot="1">
      <c r="B89" s="33"/>
      <c r="C89" s="34"/>
      <c r="D89" s="34"/>
      <c r="E89" s="34"/>
      <c r="F89" s="34"/>
      <c r="G89" s="34"/>
      <c r="H89" s="34"/>
      <c r="I89" s="34"/>
      <c r="J89" s="34"/>
      <c r="K89" s="34"/>
      <c r="L89" s="34"/>
      <c r="M89" s="34"/>
      <c r="N89" s="35"/>
    </row>
    <row r="90" spans="1:14" ht="15.75" thickBot="1">
      <c r="A90" t="s">
        <v>2016</v>
      </c>
      <c r="B90" s="822" t="s">
        <v>975</v>
      </c>
      <c r="C90" s="823"/>
      <c r="D90" s="823"/>
      <c r="E90" s="823"/>
      <c r="F90" s="823"/>
      <c r="G90" s="823"/>
      <c r="H90" s="823"/>
      <c r="I90" s="823"/>
      <c r="J90" s="823"/>
      <c r="K90" s="823"/>
      <c r="L90" s="823"/>
      <c r="M90" s="824"/>
      <c r="N90" s="52">
        <f>N80+N88</f>
        <v>1.3269384285036867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190</v>
      </c>
      <c r="B36" s="871" t="str">
        <f>VLOOKUP(A36,EQUIPOS!A6:D154,3,FALSE)</f>
        <v>Diferencial de 3 ton</v>
      </c>
      <c r="C36" s="872"/>
      <c r="D36" s="872"/>
      <c r="E36" s="872"/>
      <c r="F36" s="872"/>
      <c r="G36" s="872"/>
      <c r="H36" s="873"/>
      <c r="I36" s="267"/>
      <c r="J36" s="268"/>
      <c r="K36" s="269">
        <f>VLOOKUP(A36,EQUIPOS!A6:D163,4,FALSE)</f>
        <v>8301.8487743408823</v>
      </c>
      <c r="L36" s="270"/>
      <c r="M36" s="336">
        <v>40</v>
      </c>
      <c r="N36" s="272">
        <f t="shared" ref="N36:N41" si="0">K36/M36</f>
        <v>207.54621935852205</v>
      </c>
    </row>
    <row r="37" spans="1:14">
      <c r="A37" s="113" t="s">
        <v>195</v>
      </c>
      <c r="B37" s="871" t="str">
        <f>VLOOKUP(A37,EQUIPOS!A7:D154,3,FALSE)</f>
        <v xml:space="preserve">Equipo de oxicorte, Capacidad de corte: hasta 6´´ (152mm) </v>
      </c>
      <c r="C37" s="872"/>
      <c r="D37" s="872"/>
      <c r="E37" s="872"/>
      <c r="F37" s="872"/>
      <c r="G37" s="872"/>
      <c r="H37" s="873"/>
      <c r="I37" s="421"/>
      <c r="J37" s="422"/>
      <c r="K37" s="269">
        <f>VLOOKUP(A37,EQUIPOS!A7:D164,4,FALSE)</f>
        <v>17372.160162948672</v>
      </c>
      <c r="L37" s="335"/>
      <c r="M37" s="336">
        <v>400</v>
      </c>
      <c r="N37" s="272">
        <f t="shared" si="0"/>
        <v>43.430400407371678</v>
      </c>
    </row>
    <row r="38" spans="1:14">
      <c r="A38" s="113" t="s">
        <v>204</v>
      </c>
      <c r="B38" s="871" t="str">
        <f>VLOOKUP(A38,EQUIPOS!A8:D154,3,FALSE)</f>
        <v xml:space="preserve">Equipo de soldadura 250 AMP
</v>
      </c>
      <c r="C38" s="872"/>
      <c r="D38" s="872"/>
      <c r="E38" s="872"/>
      <c r="F38" s="872"/>
      <c r="G38" s="872"/>
      <c r="H38" s="873"/>
      <c r="I38" s="421"/>
      <c r="J38" s="422"/>
      <c r="K38" s="269">
        <f>VLOOKUP(A38,EQUIPOS!A8:D165,4,FALSE)</f>
        <v>21350.725470855348</v>
      </c>
      <c r="L38" s="335"/>
      <c r="M38" s="336">
        <v>400</v>
      </c>
      <c r="N38" s="272">
        <f t="shared" si="0"/>
        <v>53.376813677138372</v>
      </c>
    </row>
    <row r="39" spans="1:14">
      <c r="A39" s="113" t="s">
        <v>208</v>
      </c>
      <c r="B39" s="871" t="str">
        <f>VLOOKUP(A39,EQUIPOS!A9:D154,3,FALSE)</f>
        <v>Equipo de soldadura 400</v>
      </c>
      <c r="C39" s="872"/>
      <c r="D39" s="872"/>
      <c r="E39" s="872"/>
      <c r="F39" s="872"/>
      <c r="G39" s="872"/>
      <c r="H39" s="873"/>
      <c r="I39" s="421"/>
      <c r="J39" s="422"/>
      <c r="K39" s="269">
        <f>VLOOKUP(A39,EQUIPOS!A9:D166,4,FALSE)</f>
        <v>22707.797747113927</v>
      </c>
      <c r="L39" s="335"/>
      <c r="M39" s="336">
        <v>400</v>
      </c>
      <c r="N39" s="272">
        <f t="shared" si="0"/>
        <v>56.769494367784816</v>
      </c>
    </row>
    <row r="40" spans="1:14">
      <c r="A40" s="113" t="s">
        <v>210</v>
      </c>
      <c r="B40" s="871" t="str">
        <f>VLOOKUP(A40,EQUIPOS!A10:D154,3,FALSE)</f>
        <v>Equipo de soldadura 600</v>
      </c>
      <c r="C40" s="872"/>
      <c r="D40" s="872"/>
      <c r="E40" s="872"/>
      <c r="F40" s="872"/>
      <c r="G40" s="872"/>
      <c r="H40" s="873"/>
      <c r="I40" s="421"/>
      <c r="J40" s="422"/>
      <c r="K40" s="269">
        <f>VLOOKUP(A40,EQUIPOS!A10:D167,4,FALSE)</f>
        <v>24812.894802153587</v>
      </c>
      <c r="L40" s="335"/>
      <c r="M40" s="336">
        <v>400</v>
      </c>
      <c r="N40" s="272">
        <f t="shared" si="0"/>
        <v>62.032237005383969</v>
      </c>
    </row>
    <row r="41" spans="1:14">
      <c r="A41" s="113" t="s">
        <v>243</v>
      </c>
      <c r="B41" s="871" t="str">
        <f>VLOOKUP(A41,EQUIPOS!A11:D155,3,FALSE)</f>
        <v>Grúa 10 ton</v>
      </c>
      <c r="C41" s="872"/>
      <c r="D41" s="872"/>
      <c r="E41" s="872"/>
      <c r="F41" s="872"/>
      <c r="G41" s="872"/>
      <c r="H41" s="873"/>
      <c r="I41" s="421"/>
      <c r="J41" s="422"/>
      <c r="K41" s="269">
        <f>VLOOKUP(A41,EQUIPOS!A11:D168,4,FALSE)</f>
        <v>216100.13477052143</v>
      </c>
      <c r="L41" s="335"/>
      <c r="M41" s="336">
        <v>400</v>
      </c>
      <c r="N41" s="272">
        <f t="shared" si="0"/>
        <v>540.25033692630359</v>
      </c>
    </row>
    <row r="42" spans="1:14">
      <c r="B42" s="871"/>
      <c r="C42" s="872"/>
      <c r="D42" s="872"/>
      <c r="E42" s="872"/>
      <c r="F42" s="872"/>
      <c r="G42" s="872"/>
      <c r="H42" s="873"/>
      <c r="I42" s="36"/>
      <c r="J42" s="37"/>
      <c r="K42" s="269"/>
      <c r="L42" s="276"/>
      <c r="M42" s="336"/>
      <c r="N42" s="272"/>
    </row>
    <row r="43" spans="1:14">
      <c r="B43" s="320"/>
      <c r="C43" s="321"/>
      <c r="D43" s="321"/>
      <c r="E43" s="321"/>
      <c r="F43" s="323"/>
      <c r="G43" s="323"/>
      <c r="H43" s="125"/>
      <c r="I43" s="36"/>
      <c r="J43" s="37"/>
      <c r="K43" s="269"/>
      <c r="L43" s="276"/>
      <c r="M43" s="277"/>
      <c r="N43" s="273"/>
    </row>
    <row r="44" spans="1:14">
      <c r="B44" s="879" t="s">
        <v>952</v>
      </c>
      <c r="C44" s="880"/>
      <c r="D44" s="880"/>
      <c r="E44" s="38"/>
      <c r="F44" s="39"/>
      <c r="G44" s="39"/>
      <c r="H44" s="40"/>
      <c r="I44" s="36"/>
      <c r="J44" s="37"/>
      <c r="K44" s="279"/>
      <c r="L44" s="276"/>
      <c r="M44" s="401">
        <v>0.05</v>
      </c>
      <c r="N44" s="344">
        <f>N81*M44</f>
        <v>100.80399809240021</v>
      </c>
    </row>
    <row r="45" spans="1:14" ht="15.75" thickBot="1">
      <c r="B45" s="871"/>
      <c r="C45" s="872"/>
      <c r="D45" s="872"/>
      <c r="E45" s="872"/>
      <c r="F45" s="872"/>
      <c r="G45" s="872"/>
      <c r="H45" s="873"/>
      <c r="I45" s="881"/>
      <c r="J45" s="882"/>
      <c r="K45" s="41"/>
      <c r="L45" s="883"/>
      <c r="M45" s="884"/>
      <c r="N45" s="105"/>
    </row>
    <row r="46" spans="1:14" ht="15.75" thickBot="1">
      <c r="B46" s="822" t="s">
        <v>953</v>
      </c>
      <c r="C46" s="823"/>
      <c r="D46" s="823"/>
      <c r="E46" s="823"/>
      <c r="F46" s="823"/>
      <c r="G46" s="823"/>
      <c r="H46" s="823"/>
      <c r="I46" s="823"/>
      <c r="J46" s="823"/>
      <c r="K46" s="823"/>
      <c r="L46" s="823"/>
      <c r="M46" s="824"/>
      <c r="N46" s="394">
        <f>SUM(N36:N44)</f>
        <v>1064.2094998349048</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67" t="s">
        <v>944</v>
      </c>
      <c r="C50" s="868"/>
      <c r="D50" s="868"/>
      <c r="E50" s="868"/>
      <c r="F50" s="868"/>
      <c r="G50" s="868"/>
      <c r="H50" s="868"/>
      <c r="I50" s="902"/>
      <c r="J50" s="315" t="s">
        <v>945</v>
      </c>
      <c r="K50" s="85" t="s">
        <v>946</v>
      </c>
      <c r="L50" s="903" t="s">
        <v>955</v>
      </c>
      <c r="M50" s="902"/>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29300.595554846001</v>
      </c>
      <c r="N51" s="272">
        <f>K51*M51</f>
        <v>146.50297777423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3318.9886285670864</v>
      </c>
      <c r="N52" s="272">
        <f t="shared" ref="N52:N58" si="1">K52*M52</f>
        <v>16.594943142835433</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13041.685435088106</v>
      </c>
      <c r="N53" s="272">
        <f t="shared" si="1"/>
        <v>65.208427175440534</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10600.410822635216</v>
      </c>
      <c r="N54" s="272">
        <f t="shared" si="1"/>
        <v>106.00410822635217</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26389.722742950369</v>
      </c>
      <c r="N55" s="272">
        <f t="shared" si="1"/>
        <v>263.89722742950369</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34637.058989873665</v>
      </c>
      <c r="N56" s="272">
        <f t="shared" si="1"/>
        <v>17.318529494936833</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88358.664370993574</v>
      </c>
      <c r="N57" s="272">
        <f t="shared" si="1"/>
        <v>88.35866437099358</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23428.746611115846</v>
      </c>
      <c r="N58" s="272">
        <f t="shared" si="1"/>
        <v>23.428746611115848</v>
      </c>
    </row>
    <row r="59" spans="1:14" ht="15.75" thickBot="1">
      <c r="B59" s="822" t="s">
        <v>953</v>
      </c>
      <c r="C59" s="823"/>
      <c r="D59" s="823"/>
      <c r="E59" s="823"/>
      <c r="F59" s="823"/>
      <c r="G59" s="823"/>
      <c r="H59" s="823"/>
      <c r="I59" s="823"/>
      <c r="J59" s="823"/>
      <c r="K59" s="823"/>
      <c r="L59" s="823"/>
      <c r="M59" s="824"/>
      <c r="N59" s="394">
        <f>SUM(N51:N58)</f>
        <v>727.31362422540803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908" t="s">
        <v>961</v>
      </c>
      <c r="M63" s="887"/>
      <c r="N63" s="76" t="s">
        <v>951</v>
      </c>
    </row>
    <row r="64" spans="1:14">
      <c r="B64" s="46"/>
      <c r="C64" s="317"/>
      <c r="D64" s="317"/>
      <c r="E64" s="317"/>
      <c r="F64" s="317"/>
      <c r="G64" s="317"/>
      <c r="H64" s="311"/>
      <c r="I64" s="279"/>
      <c r="J64" s="286"/>
      <c r="K64" s="279"/>
      <c r="L64" s="909"/>
      <c r="M64" s="910"/>
      <c r="N64" s="287"/>
    </row>
    <row r="65" spans="1:15">
      <c r="B65" s="46"/>
      <c r="C65" s="47"/>
      <c r="D65" s="47"/>
      <c r="E65" s="47"/>
      <c r="F65" s="47"/>
      <c r="G65" s="47"/>
      <c r="H65" s="311"/>
      <c r="I65" s="279"/>
      <c r="J65" s="286"/>
      <c r="K65" s="279"/>
      <c r="L65" s="909"/>
      <c r="M65" s="910"/>
      <c r="N65" s="287"/>
    </row>
    <row r="66" spans="1:15">
      <c r="B66" s="46"/>
      <c r="C66" s="47"/>
      <c r="D66" s="47"/>
      <c r="E66" s="47"/>
      <c r="F66" s="47"/>
      <c r="G66" s="47"/>
      <c r="H66" s="311"/>
      <c r="I66" s="279"/>
      <c r="J66" s="286"/>
      <c r="K66" s="279"/>
      <c r="L66" s="909"/>
      <c r="M66" s="910"/>
      <c r="N66" s="287"/>
    </row>
    <row r="67" spans="1:15">
      <c r="B67" s="46"/>
      <c r="C67" s="47"/>
      <c r="D67" s="47"/>
      <c r="E67" s="47"/>
      <c r="F67" s="47"/>
      <c r="G67" s="47"/>
      <c r="H67" s="311"/>
      <c r="I67" s="279"/>
      <c r="J67" s="286"/>
      <c r="K67" s="279"/>
      <c r="L67" s="909"/>
      <c r="M67" s="910"/>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900"/>
      <c r="M69" s="901"/>
      <c r="N69" s="127"/>
    </row>
    <row r="70" spans="1:15" ht="15.75" thickBot="1">
      <c r="B70" s="911" t="s">
        <v>953</v>
      </c>
      <c r="C70" s="865"/>
      <c r="D70" s="865"/>
      <c r="E70" s="865"/>
      <c r="F70" s="865"/>
      <c r="G70" s="865"/>
      <c r="H70" s="865"/>
      <c r="I70" s="865"/>
      <c r="J70" s="865"/>
      <c r="K70" s="865"/>
      <c r="L70" s="865"/>
      <c r="M70" s="866"/>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61" t="s">
        <v>963</v>
      </c>
      <c r="C74" s="862"/>
      <c r="D74" s="862"/>
      <c r="E74" s="862"/>
      <c r="F74" s="862"/>
      <c r="G74" s="862"/>
      <c r="H74" s="862"/>
      <c r="I74" s="73" t="s">
        <v>964</v>
      </c>
      <c r="J74" s="75" t="s">
        <v>1410</v>
      </c>
      <c r="K74" s="74" t="s">
        <v>966</v>
      </c>
      <c r="L74" s="863" t="s">
        <v>950</v>
      </c>
      <c r="M74" s="864"/>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98"/>
      <c r="C80" s="899"/>
      <c r="D80" s="899"/>
      <c r="E80" s="899"/>
      <c r="F80" s="899"/>
      <c r="G80" s="899"/>
      <c r="H80" s="899"/>
      <c r="I80" s="470"/>
      <c r="J80" s="471"/>
      <c r="K80" s="474"/>
      <c r="L80" s="475"/>
      <c r="M80" s="476"/>
      <c r="N80" s="395"/>
    </row>
    <row r="81" spans="1:14" ht="15.75" thickBot="1">
      <c r="B81" s="911" t="s">
        <v>953</v>
      </c>
      <c r="C81" s="865"/>
      <c r="D81" s="865"/>
      <c r="E81" s="865"/>
      <c r="F81" s="865"/>
      <c r="G81" s="865"/>
      <c r="H81" s="865"/>
      <c r="I81" s="865"/>
      <c r="J81" s="865"/>
      <c r="K81" s="865"/>
      <c r="L81" s="865"/>
      <c r="M81" s="866"/>
      <c r="N81" s="301">
        <f>SUM(N75:N80)</f>
        <v>2016.0799618480041</v>
      </c>
    </row>
    <row r="82" spans="1:14" ht="15.75" thickBot="1">
      <c r="B82" s="33"/>
      <c r="C82" s="34"/>
      <c r="D82" s="34"/>
      <c r="E82" s="34"/>
      <c r="F82" s="34"/>
      <c r="G82" s="34"/>
      <c r="H82" s="34"/>
      <c r="I82" s="34"/>
      <c r="J82" s="34"/>
      <c r="K82" s="34"/>
      <c r="L82" s="34"/>
      <c r="M82" s="34"/>
      <c r="N82" s="35"/>
    </row>
    <row r="83" spans="1:14" ht="15.75" thickBot="1">
      <c r="B83" s="822" t="s">
        <v>967</v>
      </c>
      <c r="C83" s="823"/>
      <c r="D83" s="823"/>
      <c r="E83" s="823"/>
      <c r="F83" s="823"/>
      <c r="G83" s="823"/>
      <c r="H83" s="823"/>
      <c r="I83" s="823"/>
      <c r="J83" s="823"/>
      <c r="K83" s="823"/>
      <c r="L83" s="823"/>
      <c r="M83" s="824"/>
      <c r="N83" s="99">
        <f>N46+N59+N70+N81</f>
        <v>3807.6030859083171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67" t="s">
        <v>969</v>
      </c>
      <c r="C87" s="868"/>
      <c r="D87" s="868"/>
      <c r="E87" s="868"/>
      <c r="F87" s="868"/>
      <c r="G87" s="868"/>
      <c r="H87" s="868"/>
      <c r="I87" s="314"/>
      <c r="J87" s="334"/>
      <c r="K87" s="302" t="s">
        <v>970</v>
      </c>
      <c r="L87" s="869" t="s">
        <v>971</v>
      </c>
      <c r="M87" s="870"/>
      <c r="N87" s="303"/>
    </row>
    <row r="88" spans="1:14">
      <c r="B88" s="855" t="s">
        <v>972</v>
      </c>
      <c r="C88" s="856"/>
      <c r="D88" s="856"/>
      <c r="E88" s="856"/>
      <c r="F88" s="856"/>
      <c r="G88" s="856"/>
      <c r="H88" s="856"/>
      <c r="I88" s="87"/>
      <c r="J88" s="88"/>
      <c r="K88" s="304">
        <v>0.2</v>
      </c>
      <c r="L88" s="857">
        <f>N83*K88</f>
        <v>761.52061718166351</v>
      </c>
      <c r="M88" s="858"/>
      <c r="N88" s="51"/>
    </row>
    <row r="89" spans="1:14">
      <c r="B89" s="89" t="s">
        <v>973</v>
      </c>
      <c r="C89" s="90"/>
      <c r="D89" s="90"/>
      <c r="E89" s="90"/>
      <c r="F89" s="90"/>
      <c r="G89" s="90"/>
      <c r="H89" s="90"/>
      <c r="I89" s="87"/>
      <c r="J89" s="88"/>
      <c r="K89" s="304">
        <v>0.05</v>
      </c>
      <c r="L89" s="857">
        <f>N83*K89</f>
        <v>190.38015429541588</v>
      </c>
      <c r="M89" s="858"/>
      <c r="N89" s="51"/>
    </row>
    <row r="90" spans="1:14" ht="15.75" thickBot="1">
      <c r="B90" s="91" t="s">
        <v>974</v>
      </c>
      <c r="C90" s="92"/>
      <c r="D90" s="92"/>
      <c r="E90" s="92"/>
      <c r="F90" s="92"/>
      <c r="G90" s="92"/>
      <c r="H90" s="92"/>
      <c r="I90" s="93"/>
      <c r="J90" s="94"/>
      <c r="K90" s="305">
        <v>0.05</v>
      </c>
      <c r="L90" s="859">
        <f>N83*K90</f>
        <v>190.38015429541588</v>
      </c>
      <c r="M90" s="860"/>
      <c r="N90" s="51"/>
    </row>
    <row r="91" spans="1:14" ht="15.75" thickBot="1">
      <c r="B91" s="822" t="s">
        <v>953</v>
      </c>
      <c r="C91" s="823"/>
      <c r="D91" s="823"/>
      <c r="E91" s="823"/>
      <c r="F91" s="823"/>
      <c r="G91" s="823"/>
      <c r="H91" s="823"/>
      <c r="I91" s="823"/>
      <c r="J91" s="823"/>
      <c r="K91" s="823"/>
      <c r="L91" s="823"/>
      <c r="M91" s="824"/>
      <c r="N91" s="52">
        <f>L88+L89+L90</f>
        <v>1142.2809257724953</v>
      </c>
    </row>
    <row r="92" spans="1:14" ht="15.75" thickBot="1">
      <c r="B92" s="33"/>
      <c r="C92" s="34"/>
      <c r="D92" s="34"/>
      <c r="E92" s="34"/>
      <c r="F92" s="34"/>
      <c r="G92" s="34"/>
      <c r="H92" s="34"/>
      <c r="I92" s="34"/>
      <c r="J92" s="34"/>
      <c r="K92" s="34"/>
      <c r="L92" s="34"/>
      <c r="M92" s="34"/>
      <c r="N92" s="35"/>
    </row>
    <row r="93" spans="1:14" ht="15.75" thickBot="1">
      <c r="A93" t="s">
        <v>2016</v>
      </c>
      <c r="B93" s="822" t="s">
        <v>975</v>
      </c>
      <c r="C93" s="823"/>
      <c r="D93" s="823"/>
      <c r="E93" s="823"/>
      <c r="F93" s="823"/>
      <c r="G93" s="823"/>
      <c r="H93" s="823"/>
      <c r="I93" s="823"/>
      <c r="J93" s="823"/>
      <c r="K93" s="823"/>
      <c r="L93" s="823"/>
      <c r="M93" s="824"/>
      <c r="N93" s="188">
        <f>N83+N91</f>
        <v>4949.8840116808124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3530.2954495843146</v>
      </c>
      <c r="L36" s="270"/>
      <c r="M36" s="336">
        <v>4</v>
      </c>
      <c r="N36" s="272">
        <f>K36/M36</f>
        <v>882.57386239607865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1010.0320112950249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1892.6058736911036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511652.14925829845</v>
      </c>
      <c r="N48" s="272">
        <f>K48*M48</f>
        <v>5116.521492582985</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161767.56935882469</v>
      </c>
      <c r="N49" s="272">
        <f>K49*M49</f>
        <v>161767.56935882469</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514794.11102612759</v>
      </c>
      <c r="N50" s="272">
        <f>K50*M50</f>
        <v>187899.85052453657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354783.94137594424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4.0828874723190358</v>
      </c>
      <c r="M58" s="910"/>
      <c r="N58" s="287">
        <f>K58*L58</f>
        <v>1.1432084922493302</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1.1432084922493302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366778.01057107782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73355.602114215566</v>
      </c>
      <c r="M82" s="858"/>
      <c r="N82" s="51"/>
    </row>
    <row r="83" spans="1:14">
      <c r="B83" s="89" t="s">
        <v>973</v>
      </c>
      <c r="C83" s="90"/>
      <c r="D83" s="90"/>
      <c r="E83" s="90"/>
      <c r="F83" s="90"/>
      <c r="G83" s="90"/>
      <c r="H83" s="90"/>
      <c r="I83" s="87"/>
      <c r="J83" s="88"/>
      <c r="K83" s="304">
        <v>0.05</v>
      </c>
      <c r="L83" s="857">
        <f>N77*K83</f>
        <v>18338.900528553891</v>
      </c>
      <c r="M83" s="858"/>
      <c r="N83" s="51"/>
    </row>
    <row r="84" spans="1:14" ht="15.75" thickBot="1">
      <c r="B84" s="91" t="s">
        <v>974</v>
      </c>
      <c r="C84" s="92"/>
      <c r="D84" s="92"/>
      <c r="E84" s="92"/>
      <c r="F84" s="92"/>
      <c r="G84" s="92"/>
      <c r="H84" s="92"/>
      <c r="I84" s="93"/>
      <c r="J84" s="94"/>
      <c r="K84" s="305">
        <v>0.05</v>
      </c>
      <c r="L84" s="859">
        <f>N77*K84</f>
        <v>18338.900528553891</v>
      </c>
      <c r="M84" s="860"/>
      <c r="N84" s="51"/>
    </row>
    <row r="85" spans="1:14" ht="15.75" thickBot="1">
      <c r="B85" s="822" t="s">
        <v>953</v>
      </c>
      <c r="C85" s="823"/>
      <c r="D85" s="823"/>
      <c r="E85" s="823"/>
      <c r="F85" s="823"/>
      <c r="G85" s="823"/>
      <c r="H85" s="823"/>
      <c r="I85" s="823"/>
      <c r="J85" s="823"/>
      <c r="K85" s="823"/>
      <c r="L85" s="823"/>
      <c r="M85" s="824"/>
      <c r="N85" s="52">
        <f>L82+L83+L84</f>
        <v>110033.40317132334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476811.41374240117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188</v>
      </c>
      <c r="B36" s="871" t="str">
        <f>VLOOKUP(A36,EQUIPOS!A6:D154,3,FALSE)</f>
        <v>Diferencial</v>
      </c>
      <c r="C36" s="872"/>
      <c r="D36" s="872"/>
      <c r="E36" s="872"/>
      <c r="F36" s="872"/>
      <c r="G36" s="872"/>
      <c r="H36" s="873"/>
      <c r="I36" s="267"/>
      <c r="J36" s="268"/>
      <c r="K36" s="269">
        <f>VLOOKUP(A36,EQUIPOS!A6:D163,4,FALSE)</f>
        <v>3530.2954495843146</v>
      </c>
      <c r="L36" s="270"/>
      <c r="M36" s="441">
        <v>4</v>
      </c>
      <c r="N36" s="272">
        <f>K36/M36</f>
        <v>882.57386239607865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1010.0320112950249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1892.6058736911036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511652.14925829845</v>
      </c>
      <c r="N48" s="272">
        <f>K48*M48</f>
        <v>10233.04298516597</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161767.56935882469</v>
      </c>
      <c r="N49" s="272">
        <f>K49*M49</f>
        <v>161767.56935882469</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514794.11102612759</v>
      </c>
      <c r="N50" s="272">
        <f>K50*M50</f>
        <v>236805.29107201871</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408805.90341600939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4.0828874723190358</v>
      </c>
      <c r="M58" s="910"/>
      <c r="N58" s="287">
        <f>K58*L58</f>
        <v>1.1432084922493302</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f>
        <v>1.1432084922493302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10100.320112950249</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420799.97261114296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84159.994522228604</v>
      </c>
      <c r="M82" s="858"/>
      <c r="N82" s="51"/>
    </row>
    <row r="83" spans="1:14">
      <c r="B83" s="89" t="s">
        <v>973</v>
      </c>
      <c r="C83" s="90"/>
      <c r="D83" s="90"/>
      <c r="E83" s="90"/>
      <c r="F83" s="90"/>
      <c r="G83" s="90"/>
      <c r="H83" s="90"/>
      <c r="I83" s="87"/>
      <c r="J83" s="88"/>
      <c r="K83" s="304">
        <v>0.05</v>
      </c>
      <c r="L83" s="857">
        <f>N77*K83</f>
        <v>21039.998630557151</v>
      </c>
      <c r="M83" s="858"/>
      <c r="N83" s="51"/>
    </row>
    <row r="84" spans="1:14" ht="15.75" thickBot="1">
      <c r="B84" s="91" t="s">
        <v>974</v>
      </c>
      <c r="C84" s="92"/>
      <c r="D84" s="92"/>
      <c r="E84" s="92"/>
      <c r="F84" s="92"/>
      <c r="G84" s="92"/>
      <c r="H84" s="92"/>
      <c r="I84" s="93"/>
      <c r="J84" s="94"/>
      <c r="K84" s="305">
        <v>0.05</v>
      </c>
      <c r="L84" s="859">
        <f>N77*K84</f>
        <v>21039.998630557151</v>
      </c>
      <c r="M84" s="860"/>
      <c r="N84" s="51"/>
    </row>
    <row r="85" spans="1:14" ht="15.75" thickBot="1">
      <c r="B85" s="822" t="s">
        <v>953</v>
      </c>
      <c r="C85" s="823"/>
      <c r="D85" s="823"/>
      <c r="E85" s="823"/>
      <c r="F85" s="823"/>
      <c r="G85" s="823"/>
      <c r="H85" s="823"/>
      <c r="I85" s="823"/>
      <c r="J85" s="823"/>
      <c r="K85" s="823"/>
      <c r="L85" s="823"/>
      <c r="M85" s="824"/>
      <c r="N85" s="52">
        <f>L82+L83+L84</f>
        <v>126239.99178334291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547039.96439448581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310</v>
      </c>
      <c r="B36" s="871" t="str">
        <f>VLOOKUP(A36,EQUIPOS!A6:D154,3,FALSE)</f>
        <v>Retroexcavadora A25C</v>
      </c>
      <c r="C36" s="872"/>
      <c r="D36" s="872"/>
      <c r="E36" s="872"/>
      <c r="F36" s="872"/>
      <c r="G36" s="872"/>
      <c r="H36" s="873"/>
      <c r="I36" s="267"/>
      <c r="J36" s="268"/>
      <c r="K36" s="269">
        <f>VLOOKUP(A36,EQUIPOS!A6:D163,4,FALSE)</f>
        <v>276759.63049244101</v>
      </c>
      <c r="L36" s="270"/>
      <c r="M36" s="336">
        <v>3</v>
      </c>
      <c r="N36" s="272">
        <f>K36/M36</f>
        <v>92253.210164147007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1346.7093483933668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93599.919512540378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511652.14925829845</v>
      </c>
      <c r="N48" s="272">
        <f>K48*M48</f>
        <v>10233.04298516597</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48600.763539617932</v>
      </c>
      <c r="N49" s="272">
        <f>K49*M49</f>
        <v>22356.351228224248</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472908.70774264907</v>
      </c>
      <c r="N50" s="272">
        <f>K50*M50</f>
        <v>472908.70774264907</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505498.10195603932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909">
        <f>VLOOKUP(A58,TRANSPORTE!A1:D117,4,FALSE)</f>
        <v>4.0828874723190358</v>
      </c>
      <c r="M58" s="910"/>
      <c r="N58" s="287">
        <f>K58*L58</f>
        <v>1.1432084922493302</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909">
        <f>VLOOKUP(A59,TRANSPORTE!A1:D117,4,FALSE)</f>
        <v>977.85154962040906</v>
      </c>
      <c r="M59" s="910"/>
      <c r="N59" s="287">
        <f>K59*L59</f>
        <v>449.81171282538821</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450.95492131763757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13467.093483933666</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613016.069873831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122603.2139747662</v>
      </c>
      <c r="M82" s="858"/>
      <c r="N82" s="51"/>
    </row>
    <row r="83" spans="1:14">
      <c r="B83" s="89" t="s">
        <v>973</v>
      </c>
      <c r="C83" s="90"/>
      <c r="D83" s="90"/>
      <c r="E83" s="90"/>
      <c r="F83" s="90"/>
      <c r="G83" s="90"/>
      <c r="H83" s="90"/>
      <c r="I83" s="87"/>
      <c r="J83" s="88"/>
      <c r="K83" s="304">
        <v>0.05</v>
      </c>
      <c r="L83" s="857">
        <f>N77*K83</f>
        <v>30650.80349369155</v>
      </c>
      <c r="M83" s="858"/>
      <c r="N83" s="51"/>
    </row>
    <row r="84" spans="1:14" ht="15.75" thickBot="1">
      <c r="B84" s="91" t="s">
        <v>974</v>
      </c>
      <c r="C84" s="92"/>
      <c r="D84" s="92"/>
      <c r="E84" s="92"/>
      <c r="F84" s="92"/>
      <c r="G84" s="92"/>
      <c r="H84" s="92"/>
      <c r="I84" s="93"/>
      <c r="J84" s="94"/>
      <c r="K84" s="305">
        <v>0.05</v>
      </c>
      <c r="L84" s="859">
        <f>N77*K84</f>
        <v>30650.80349369155</v>
      </c>
      <c r="M84" s="860"/>
      <c r="N84" s="51"/>
    </row>
    <row r="85" spans="1:14" ht="15.75" thickBot="1">
      <c r="B85" s="822" t="s">
        <v>953</v>
      </c>
      <c r="C85" s="823"/>
      <c r="D85" s="823"/>
      <c r="E85" s="823"/>
      <c r="F85" s="823"/>
      <c r="G85" s="823"/>
      <c r="H85" s="823"/>
      <c r="I85" s="823"/>
      <c r="J85" s="823"/>
      <c r="K85" s="823"/>
      <c r="L85" s="823"/>
      <c r="M85" s="824"/>
      <c r="N85" s="52">
        <f>L82+L83+L84</f>
        <v>183904.8209621493</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796920.8908359803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9518.5812469301509</v>
      </c>
      <c r="L36" s="270"/>
      <c r="M36" s="336">
        <v>0.5</v>
      </c>
      <c r="N36" s="272">
        <f>K36/M36</f>
        <v>19037.162493860302</v>
      </c>
    </row>
    <row r="37" spans="1:14">
      <c r="A37" s="113" t="s">
        <v>320</v>
      </c>
      <c r="B37" s="871" t="str">
        <f>VLOOKUP(A37,EQUIPOS!A7:D154,3,FALSE)</f>
        <v>Retroexcavadora sobre llantas, motor 62HP, Profundidad de excavación de 5.41 metros.</v>
      </c>
      <c r="C37" s="872"/>
      <c r="D37" s="872"/>
      <c r="E37" s="872"/>
      <c r="F37" s="872"/>
      <c r="G37" s="872"/>
      <c r="H37" s="873"/>
      <c r="I37" s="421"/>
      <c r="J37" s="422"/>
      <c r="K37" s="269">
        <f>VLOOKUP(A37,EQUIPOS!A7:D164,4,FALSE)</f>
        <v>199882.03105133882</v>
      </c>
      <c r="L37" s="335"/>
      <c r="M37" s="336">
        <v>1.5</v>
      </c>
      <c r="N37" s="272">
        <f>K37/M37</f>
        <v>133254.68736755921</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154985.26855820624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48600.763539617932</v>
      </c>
      <c r="N48" s="272">
        <f>K48*M48</f>
        <v>28188.442852978398</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226634.6633057764</v>
      </c>
      <c r="N49" s="272">
        <f>K49*M49</f>
        <v>226634.6633057764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254823.10615875479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1582.1188955236262</v>
      </c>
      <c r="M58" s="910"/>
      <c r="N58" s="287">
        <f>K58*L58</f>
        <v>1582.1188955236262</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977.85154962040906</v>
      </c>
      <c r="M59" s="910"/>
      <c r="N59" s="287">
        <f>K59*L59</f>
        <v>567.15389877983716</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f>
        <v>2149.2727943034633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26934.186967867332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438891.83447913185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87778.366895826373</v>
      </c>
      <c r="M82" s="858"/>
      <c r="N82" s="51"/>
    </row>
    <row r="83" spans="1:14">
      <c r="B83" s="89" t="s">
        <v>973</v>
      </c>
      <c r="C83" s="90"/>
      <c r="D83" s="90"/>
      <c r="E83" s="90"/>
      <c r="F83" s="90"/>
      <c r="G83" s="90"/>
      <c r="H83" s="90"/>
      <c r="I83" s="87"/>
      <c r="J83" s="88"/>
      <c r="K83" s="304">
        <v>0.05</v>
      </c>
      <c r="L83" s="857">
        <f>N77*K83</f>
        <v>21944.591723956593</v>
      </c>
      <c r="M83" s="858"/>
      <c r="N83" s="51"/>
    </row>
    <row r="84" spans="1:14" ht="15.75" thickBot="1">
      <c r="B84" s="91" t="s">
        <v>974</v>
      </c>
      <c r="C84" s="92"/>
      <c r="D84" s="92"/>
      <c r="E84" s="92"/>
      <c r="F84" s="92"/>
      <c r="G84" s="92"/>
      <c r="H84" s="92"/>
      <c r="I84" s="93"/>
      <c r="J84" s="94"/>
      <c r="K84" s="305">
        <v>0.05</v>
      </c>
      <c r="L84" s="859">
        <f>N77*K84</f>
        <v>21944.591723956593</v>
      </c>
      <c r="M84" s="860"/>
      <c r="N84" s="51"/>
    </row>
    <row r="85" spans="1:14" ht="15.75" thickBot="1">
      <c r="B85" s="822" t="s">
        <v>953</v>
      </c>
      <c r="C85" s="823"/>
      <c r="D85" s="823"/>
      <c r="E85" s="823"/>
      <c r="F85" s="823"/>
      <c r="G85" s="823"/>
      <c r="H85" s="823"/>
      <c r="I85" s="823"/>
      <c r="J85" s="823"/>
      <c r="K85" s="823"/>
      <c r="L85" s="823"/>
      <c r="M85" s="824"/>
      <c r="N85" s="52">
        <f>L82+L83+L84</f>
        <v>131667.55034373957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570559.38482287142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9518.5812469301509</v>
      </c>
      <c r="L36" s="270"/>
      <c r="M36" s="336">
        <v>0.5</v>
      </c>
      <c r="N36" s="272">
        <f>K36/M36</f>
        <v>19037.162493860302</v>
      </c>
    </row>
    <row r="37" spans="1:14">
      <c r="A37" s="113" t="s">
        <v>303</v>
      </c>
      <c r="B37" s="871" t="str">
        <f>VLOOKUP(A37,EQUIPOS!A7:D154,3,FALSE)</f>
        <v>Retrocargador, pala de 1,1 m3 de capacidad, profundidad de excavación de 4.400 mm y una altura de 5.680 mm</v>
      </c>
      <c r="C37" s="872"/>
      <c r="D37" s="872"/>
      <c r="E37" s="872"/>
      <c r="F37" s="872"/>
      <c r="G37" s="872"/>
      <c r="H37" s="873"/>
      <c r="I37" s="421"/>
      <c r="J37" s="422"/>
      <c r="K37" s="269">
        <f>VLOOKUP(A37,EQUIPOS!A7:D164,4,FALSE)</f>
        <v>184505.96615417211</v>
      </c>
      <c r="L37" s="335"/>
      <c r="M37" s="336">
        <v>1.5</v>
      </c>
      <c r="N37" s="272">
        <f>K37/M37</f>
        <v>123003.97743611474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2693.4186967867336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144734.55862676178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48600.763539617932</v>
      </c>
      <c r="N48" s="272">
        <f>K48*M48</f>
        <v>28188.442852978398</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226634.6633057764</v>
      </c>
      <c r="N49" s="272">
        <f>K49*M49</f>
        <v>226634.6633057764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254823.10615875479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909">
        <f>VLOOKUP(A58,TRANSPORTE!A1:D117,4,FALSE)</f>
        <v>1582.1188955236262</v>
      </c>
      <c r="M58" s="910"/>
      <c r="N58" s="287">
        <f>K58*L58</f>
        <v>1582.1188955236262</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909">
        <f>VLOOKUP(A59,TRANSPORTE!A1:D117,4,FALSE)</f>
        <v>977.85154962040906</v>
      </c>
      <c r="M59" s="910"/>
      <c r="N59" s="287">
        <f>K59*L59</f>
        <v>567.15389877983716</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2149.2727943034633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26934.186967867332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428641.12454768736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85728.224909537472</v>
      </c>
      <c r="M82" s="858"/>
      <c r="N82" s="51"/>
    </row>
    <row r="83" spans="1:14">
      <c r="B83" s="89" t="s">
        <v>973</v>
      </c>
      <c r="C83" s="90"/>
      <c r="D83" s="90"/>
      <c r="E83" s="90"/>
      <c r="F83" s="90"/>
      <c r="G83" s="90"/>
      <c r="H83" s="90"/>
      <c r="I83" s="87"/>
      <c r="J83" s="88"/>
      <c r="K83" s="304">
        <v>0.05</v>
      </c>
      <c r="L83" s="857">
        <f>N77*K83</f>
        <v>21432.056227384368</v>
      </c>
      <c r="M83" s="858"/>
      <c r="N83" s="51"/>
    </row>
    <row r="84" spans="1:14" ht="15.75" thickBot="1">
      <c r="B84" s="91" t="s">
        <v>974</v>
      </c>
      <c r="C84" s="92"/>
      <c r="D84" s="92"/>
      <c r="E84" s="92"/>
      <c r="F84" s="92"/>
      <c r="G84" s="92"/>
      <c r="H84" s="92"/>
      <c r="I84" s="93"/>
      <c r="J84" s="94"/>
      <c r="K84" s="305">
        <v>0.05</v>
      </c>
      <c r="L84" s="859">
        <f>N77*K84</f>
        <v>21432.056227384368</v>
      </c>
      <c r="M84" s="860"/>
      <c r="N84" s="51"/>
    </row>
    <row r="85" spans="1:14" ht="15.75" thickBot="1">
      <c r="B85" s="822" t="s">
        <v>953</v>
      </c>
      <c r="C85" s="823"/>
      <c r="D85" s="823"/>
      <c r="E85" s="823"/>
      <c r="F85" s="823"/>
      <c r="G85" s="823"/>
      <c r="H85" s="823"/>
      <c r="I85" s="823"/>
      <c r="J85" s="823"/>
      <c r="K85" s="823"/>
      <c r="L85" s="823"/>
      <c r="M85" s="824"/>
      <c r="N85" s="52">
        <f>L82+L83+L84</f>
        <v>128592.33736430621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557233.46191199357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134.53962180720401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18233.766656014832</v>
      </c>
      <c r="N48" s="272">
        <f>K48*M48</f>
        <v>18233.766656014832</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18233.766656014832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2690.7924361440801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21059.098713966116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4211.8197427932237</v>
      </c>
      <c r="M82" s="858"/>
      <c r="N82" s="51"/>
    </row>
    <row r="83" spans="1:14">
      <c r="B83" s="89" t="s">
        <v>973</v>
      </c>
      <c r="C83" s="90"/>
      <c r="D83" s="90"/>
      <c r="E83" s="90"/>
      <c r="F83" s="90"/>
      <c r="G83" s="90"/>
      <c r="H83" s="90"/>
      <c r="I83" s="87"/>
      <c r="J83" s="88"/>
      <c r="K83" s="304">
        <v>0.05</v>
      </c>
      <c r="L83" s="857">
        <f>N77*K83</f>
        <v>1052.9549356983059</v>
      </c>
      <c r="M83" s="858"/>
      <c r="N83" s="51"/>
    </row>
    <row r="84" spans="1:14" ht="15.75" thickBot="1">
      <c r="B84" s="91" t="s">
        <v>974</v>
      </c>
      <c r="C84" s="92"/>
      <c r="D84" s="92"/>
      <c r="E84" s="92"/>
      <c r="F84" s="92"/>
      <c r="G84" s="92"/>
      <c r="H84" s="92"/>
      <c r="I84" s="93"/>
      <c r="J84" s="94"/>
      <c r="K84" s="305">
        <v>0.05</v>
      </c>
      <c r="L84" s="859">
        <f>N77*K84</f>
        <v>1052.9549356983059</v>
      </c>
      <c r="M84" s="860"/>
      <c r="N84" s="51"/>
    </row>
    <row r="85" spans="1:14" ht="15.75" thickBot="1">
      <c r="B85" s="822" t="s">
        <v>953</v>
      </c>
      <c r="C85" s="823"/>
      <c r="D85" s="823"/>
      <c r="E85" s="823"/>
      <c r="F85" s="823"/>
      <c r="G85" s="823"/>
      <c r="H85" s="823"/>
      <c r="I85" s="823"/>
      <c r="J85" s="823"/>
      <c r="K85" s="823"/>
      <c r="L85" s="823"/>
      <c r="M85" s="824"/>
      <c r="N85" s="52">
        <f>L82+L83+L84</f>
        <v>6317.729614189836</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27376.828328155952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30" customHeight="1" thickBot="1">
      <c r="A31" t="s">
        <v>1845</v>
      </c>
      <c r="B31" s="80" t="s">
        <v>1132</v>
      </c>
      <c r="C31" s="989" t="s">
        <v>2137</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65956.816179518573</v>
      </c>
      <c r="N48" s="272">
        <f>K48*M48</f>
        <v>72552.497797470438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6360.2464935811295</v>
      </c>
      <c r="N49" s="272">
        <f>K49*M49</f>
        <v>7314.2834676182983</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509033.84778510756</v>
      </c>
      <c r="N50" s="272">
        <f>K50*M50</f>
        <v>61084.061734212904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9103.6328144791241</v>
      </c>
      <c r="N51" s="272">
        <f>K51*M51</f>
        <v>18207.265628958248</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205647.96995912321</v>
      </c>
      <c r="N52" s="272">
        <f>K52*M52</f>
        <v>102823.9849795616</v>
      </c>
    </row>
    <row r="53" spans="1:14" ht="15.75" thickBot="1">
      <c r="B53" s="822" t="s">
        <v>953</v>
      </c>
      <c r="C53" s="823"/>
      <c r="D53" s="823"/>
      <c r="E53" s="823"/>
      <c r="F53" s="823"/>
      <c r="G53" s="823"/>
      <c r="H53" s="823"/>
      <c r="I53" s="823"/>
      <c r="J53" s="823"/>
      <c r="K53" s="823"/>
      <c r="L53" s="823"/>
      <c r="M53" s="824"/>
      <c r="N53" s="394">
        <f>SUM(N48:N52)</f>
        <v>261982.0936078215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1524.1599608973943</v>
      </c>
      <c r="M58" s="910"/>
      <c r="N58" s="287">
        <f>K58*L58</f>
        <v>1676.5759569871338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1676.5759569871338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306080.01403919968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61216.002807839941</v>
      </c>
      <c r="M82" s="858"/>
      <c r="N82" s="51"/>
    </row>
    <row r="83" spans="1:14">
      <c r="B83" s="89" t="s">
        <v>973</v>
      </c>
      <c r="C83" s="90"/>
      <c r="D83" s="90"/>
      <c r="E83" s="90"/>
      <c r="F83" s="90"/>
      <c r="G83" s="90"/>
      <c r="H83" s="90"/>
      <c r="I83" s="87"/>
      <c r="J83" s="88"/>
      <c r="K83" s="304">
        <v>0.05</v>
      </c>
      <c r="L83" s="857">
        <f>N77*K83</f>
        <v>15304.000701959985</v>
      </c>
      <c r="M83" s="858"/>
      <c r="N83" s="51"/>
    </row>
    <row r="84" spans="1:14" ht="15.75" thickBot="1">
      <c r="B84" s="91" t="s">
        <v>974</v>
      </c>
      <c r="C84" s="92"/>
      <c r="D84" s="92"/>
      <c r="E84" s="92"/>
      <c r="F84" s="92"/>
      <c r="G84" s="92"/>
      <c r="H84" s="92"/>
      <c r="I84" s="93"/>
      <c r="J84" s="94"/>
      <c r="K84" s="305">
        <v>0.05</v>
      </c>
      <c r="L84" s="859">
        <f>N77*K84</f>
        <v>15304.000701959985</v>
      </c>
      <c r="M84" s="860"/>
      <c r="N84" s="51"/>
    </row>
    <row r="85" spans="1:14" ht="15.75" thickBot="1">
      <c r="B85" s="822" t="s">
        <v>953</v>
      </c>
      <c r="C85" s="823"/>
      <c r="D85" s="823"/>
      <c r="E85" s="823"/>
      <c r="F85" s="823"/>
      <c r="G85" s="823"/>
      <c r="H85" s="823"/>
      <c r="I85" s="823"/>
      <c r="J85" s="823"/>
      <c r="K85" s="823"/>
      <c r="L85" s="823"/>
      <c r="M85" s="824"/>
      <c r="N85" s="52">
        <f>L82+L83+L84</f>
        <v>91824.004211759908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397904.01825095958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1133</v>
      </c>
      <c r="C31" s="989" t="s">
        <v>2138</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65956.816179518573</v>
      </c>
      <c r="N48" s="272">
        <f>K48*M48</f>
        <v>72552.497797470438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6360.2464935811295</v>
      </c>
      <c r="N49" s="272">
        <f>K49*M49</f>
        <v>7314.2834676182983</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509033.84778510756</v>
      </c>
      <c r="N50" s="272">
        <f>K50*M50</f>
        <v>61084.061734212904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9103.6328144791241</v>
      </c>
      <c r="N51" s="272">
        <f>K51*M51</f>
        <v>18207.265628958248</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153896.76432301805</v>
      </c>
      <c r="N52" s="272">
        <f>K52*M52</f>
        <v>76948.382161509027</v>
      </c>
    </row>
    <row r="53" spans="1:14" ht="15.75" thickBot="1">
      <c r="B53" s="822" t="s">
        <v>953</v>
      </c>
      <c r="C53" s="823"/>
      <c r="D53" s="823"/>
      <c r="E53" s="823"/>
      <c r="F53" s="823"/>
      <c r="G53" s="823"/>
      <c r="H53" s="823"/>
      <c r="I53" s="823"/>
      <c r="J53" s="823"/>
      <c r="K53" s="823"/>
      <c r="L53" s="823"/>
      <c r="M53" s="824"/>
      <c r="N53" s="394">
        <f>SUM(N48:N52)</f>
        <v>236106.49078976893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1524.1599608973943</v>
      </c>
      <c r="M58" s="910"/>
      <c r="N58" s="287">
        <f>K58*L58</f>
        <v>1676.5759569871338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1676.5759569871338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280204.41122114711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56040.882244229426</v>
      </c>
      <c r="M82" s="858"/>
      <c r="N82" s="51"/>
    </row>
    <row r="83" spans="1:14">
      <c r="B83" s="89" t="s">
        <v>973</v>
      </c>
      <c r="C83" s="90"/>
      <c r="D83" s="90"/>
      <c r="E83" s="90"/>
      <c r="F83" s="90"/>
      <c r="G83" s="90"/>
      <c r="H83" s="90"/>
      <c r="I83" s="87"/>
      <c r="J83" s="88"/>
      <c r="K83" s="304">
        <v>0.05</v>
      </c>
      <c r="L83" s="857">
        <f>N77*K83</f>
        <v>14010.220561057356</v>
      </c>
      <c r="M83" s="858"/>
      <c r="N83" s="51"/>
    </row>
    <row r="84" spans="1:14" ht="15.75" thickBot="1">
      <c r="B84" s="91" t="s">
        <v>974</v>
      </c>
      <c r="C84" s="92"/>
      <c r="D84" s="92"/>
      <c r="E84" s="92"/>
      <c r="F84" s="92"/>
      <c r="G84" s="92"/>
      <c r="H84" s="92"/>
      <c r="I84" s="93"/>
      <c r="J84" s="94"/>
      <c r="K84" s="305">
        <v>0.05</v>
      </c>
      <c r="L84" s="859">
        <f>N77*K84</f>
        <v>14010.220561057356</v>
      </c>
      <c r="M84" s="860"/>
      <c r="N84" s="51"/>
    </row>
    <row r="85" spans="1:14" ht="15.75" thickBot="1">
      <c r="B85" s="822" t="s">
        <v>953</v>
      </c>
      <c r="C85" s="823"/>
      <c r="D85" s="823"/>
      <c r="E85" s="823"/>
      <c r="F85" s="823"/>
      <c r="G85" s="823"/>
      <c r="H85" s="823"/>
      <c r="I85" s="823"/>
      <c r="J85" s="823"/>
      <c r="K85" s="823"/>
      <c r="L85" s="823"/>
      <c r="M85" s="824"/>
      <c r="N85" s="52">
        <f>L82+L83+L84</f>
        <v>84061.323366344135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364265.73458749126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7" customHeight="1" thickBot="1">
      <c r="A31" t="s">
        <v>1845</v>
      </c>
      <c r="B31" s="80" t="s">
        <v>1680</v>
      </c>
      <c r="C31" s="989" t="s">
        <v>2139</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65956.816179518573</v>
      </c>
      <c r="N48" s="272">
        <f>K48*M48</f>
        <v>72552.497797470438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6360.2464935811295</v>
      </c>
      <c r="N49" s="272">
        <f>K49*M49</f>
        <v>7314.2834676182983</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509033.84778510756</v>
      </c>
      <c r="N50" s="272">
        <f>K50*M50</f>
        <v>61084.061734212904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9103.6328144791241</v>
      </c>
      <c r="N51" s="272">
        <f>K51*M51</f>
        <v>18207.265628958248</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176338.89407561909</v>
      </c>
      <c r="N52" s="272">
        <f>K52*M52</f>
        <v>88169.447037809543</v>
      </c>
    </row>
    <row r="53" spans="1:14" ht="15.75" thickBot="1">
      <c r="B53" s="822" t="s">
        <v>953</v>
      </c>
      <c r="C53" s="823"/>
      <c r="D53" s="823"/>
      <c r="E53" s="823"/>
      <c r="F53" s="823"/>
      <c r="G53" s="823"/>
      <c r="H53" s="823"/>
      <c r="I53" s="823"/>
      <c r="J53" s="823"/>
      <c r="K53" s="823"/>
      <c r="L53" s="823"/>
      <c r="M53" s="824"/>
      <c r="N53" s="394">
        <f>SUM(N48:N52)</f>
        <v>247327.55566606944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1524.1599608973943</v>
      </c>
      <c r="M58" s="910"/>
      <c r="N58" s="287">
        <f>K58*L58</f>
        <v>1676.5759569871338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1676.5759569871338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291425.47609744762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58285.095219489529</v>
      </c>
      <c r="M82" s="858"/>
      <c r="N82" s="51"/>
    </row>
    <row r="83" spans="1:14">
      <c r="B83" s="89" t="s">
        <v>973</v>
      </c>
      <c r="C83" s="90"/>
      <c r="D83" s="90"/>
      <c r="E83" s="90"/>
      <c r="F83" s="90"/>
      <c r="G83" s="90"/>
      <c r="H83" s="90"/>
      <c r="I83" s="87"/>
      <c r="J83" s="88"/>
      <c r="K83" s="304">
        <v>0.05</v>
      </c>
      <c r="L83" s="857">
        <f>N77*K83</f>
        <v>14571.273804872382</v>
      </c>
      <c r="M83" s="858"/>
      <c r="N83" s="51"/>
    </row>
    <row r="84" spans="1:14" ht="15.75" thickBot="1">
      <c r="B84" s="91" t="s">
        <v>974</v>
      </c>
      <c r="C84" s="92"/>
      <c r="D84" s="92"/>
      <c r="E84" s="92"/>
      <c r="F84" s="92"/>
      <c r="G84" s="92"/>
      <c r="H84" s="92"/>
      <c r="I84" s="93"/>
      <c r="J84" s="94"/>
      <c r="K84" s="305">
        <v>0.05</v>
      </c>
      <c r="L84" s="859">
        <f>N77*K84</f>
        <v>14571.273804872382</v>
      </c>
      <c r="M84" s="860"/>
      <c r="N84" s="51"/>
    </row>
    <row r="85" spans="1:14" ht="15.75" thickBot="1">
      <c r="B85" s="822" t="s">
        <v>953</v>
      </c>
      <c r="C85" s="823"/>
      <c r="D85" s="823"/>
      <c r="E85" s="823"/>
      <c r="F85" s="823"/>
      <c r="G85" s="823"/>
      <c r="H85" s="823"/>
      <c r="I85" s="823"/>
      <c r="J85" s="823"/>
      <c r="K85" s="823"/>
      <c r="L85" s="823"/>
      <c r="M85" s="824"/>
      <c r="N85" s="52">
        <f>L82+L83+L84</f>
        <v>87427.64282923429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378853.11892668193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987" t="s">
        <v>944</v>
      </c>
      <c r="D30" s="988"/>
      <c r="E30" s="988"/>
      <c r="F30" s="988"/>
      <c r="G30" s="988"/>
      <c r="H30" s="988"/>
      <c r="I30" s="988"/>
      <c r="J30" s="454"/>
      <c r="K30" s="307"/>
      <c r="L30" s="798" t="s">
        <v>945</v>
      </c>
      <c r="M30" s="799"/>
      <c r="N30" s="71" t="s">
        <v>946</v>
      </c>
    </row>
    <row r="31" spans="1:14" ht="28.5" customHeight="1" thickBot="1">
      <c r="A31" t="s">
        <v>1845</v>
      </c>
      <c r="B31" s="80" t="s">
        <v>1681</v>
      </c>
      <c r="C31" s="989" t="s">
        <v>2140</v>
      </c>
      <c r="D31" s="990"/>
      <c r="E31" s="990"/>
      <c r="F31" s="990"/>
      <c r="G31" s="990"/>
      <c r="H31" s="990"/>
      <c r="I31" s="990"/>
      <c r="J31" s="990"/>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2020.0640225900497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65956.816179518573</v>
      </c>
      <c r="N48" s="272">
        <f>K48*M48</f>
        <v>72552.497797470438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6360.2464935811295</v>
      </c>
      <c r="N49" s="272">
        <f>K49*M49</f>
        <v>7314.2834676182983</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509033.84778510756</v>
      </c>
      <c r="N50" s="272">
        <f>K50*M50</f>
        <v>61084.061734212904</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9103.6328144791241</v>
      </c>
      <c r="N51" s="272">
        <f>K51*M51</f>
        <v>18207.265628958248</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181769.4845400551</v>
      </c>
      <c r="N52" s="272">
        <f>K52*M52</f>
        <v>90884.742270027549</v>
      </c>
    </row>
    <row r="53" spans="1:14" ht="15.75" thickBot="1">
      <c r="B53" s="822" t="s">
        <v>953</v>
      </c>
      <c r="C53" s="823"/>
      <c r="D53" s="823"/>
      <c r="E53" s="823"/>
      <c r="F53" s="823"/>
      <c r="G53" s="823"/>
      <c r="H53" s="823"/>
      <c r="I53" s="823"/>
      <c r="J53" s="823"/>
      <c r="K53" s="823"/>
      <c r="L53" s="823"/>
      <c r="M53" s="824"/>
      <c r="N53" s="394">
        <f>SUM(N48:N52)</f>
        <v>250042.85089828743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909">
        <f>VLOOKUP(A58,TRANSPORTE!A1:D117,4,FALSE)</f>
        <v>1524.1599608973943</v>
      </c>
      <c r="M58" s="910"/>
      <c r="N58" s="287">
        <f>K58*L58</f>
        <v>1676.5759569871338</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1676.5759569871338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40401.280451800994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294140.77132966561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58828.154265933124</v>
      </c>
      <c r="M82" s="858"/>
      <c r="N82" s="51"/>
    </row>
    <row r="83" spans="1:14">
      <c r="B83" s="89" t="s">
        <v>973</v>
      </c>
      <c r="C83" s="90"/>
      <c r="D83" s="90"/>
      <c r="E83" s="90"/>
      <c r="F83" s="90"/>
      <c r="G83" s="90"/>
      <c r="H83" s="90"/>
      <c r="I83" s="87"/>
      <c r="J83" s="88"/>
      <c r="K83" s="304">
        <v>0.05</v>
      </c>
      <c r="L83" s="857">
        <f>N77*K83</f>
        <v>14707.038566483281</v>
      </c>
      <c r="M83" s="858"/>
      <c r="N83" s="51"/>
    </row>
    <row r="84" spans="1:14" ht="15.75" thickBot="1">
      <c r="B84" s="91" t="s">
        <v>974</v>
      </c>
      <c r="C84" s="92"/>
      <c r="D84" s="92"/>
      <c r="E84" s="92"/>
      <c r="F84" s="92"/>
      <c r="G84" s="92"/>
      <c r="H84" s="92"/>
      <c r="I84" s="93"/>
      <c r="J84" s="94"/>
      <c r="K84" s="305">
        <v>0.05</v>
      </c>
      <c r="L84" s="859">
        <f>N77*K84</f>
        <v>14707.038566483281</v>
      </c>
      <c r="M84" s="860"/>
      <c r="N84" s="51"/>
    </row>
    <row r="85" spans="1:14" ht="15.75" thickBot="1">
      <c r="B85" s="822" t="s">
        <v>953</v>
      </c>
      <c r="C85" s="823"/>
      <c r="D85" s="823"/>
      <c r="E85" s="823"/>
      <c r="F85" s="823"/>
      <c r="G85" s="823"/>
      <c r="H85" s="823"/>
      <c r="I85" s="823"/>
      <c r="J85" s="823"/>
      <c r="K85" s="823"/>
      <c r="L85" s="823"/>
      <c r="M85" s="824"/>
      <c r="N85" s="52">
        <f>L82+L83+L84</f>
        <v>88242.23139889969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382383.00272856531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257</v>
      </c>
      <c r="B36" s="871" t="str">
        <f>VLOOKUP(A36,EQUIPOS!A6:D154,3,FALSE)</f>
        <v>Mezcladora de concreto 1 bulto</v>
      </c>
      <c r="C36" s="872"/>
      <c r="D36" s="872"/>
      <c r="E36" s="872"/>
      <c r="F36" s="872"/>
      <c r="G36" s="872"/>
      <c r="H36" s="873"/>
      <c r="I36" s="267"/>
      <c r="J36" s="268"/>
      <c r="K36" s="269">
        <f>VLOOKUP(A36,EQUIPOS!A6:D163,4,FALSE)</f>
        <v>9857.8493159947957</v>
      </c>
      <c r="L36" s="270"/>
      <c r="M36" s="336">
        <v>1</v>
      </c>
      <c r="N36" s="272">
        <f>K36*M36</f>
        <v>9857.8493159947957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3373.3390225900498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13231.188338584845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83680.703074964651</v>
      </c>
      <c r="N48" s="272">
        <f t="shared" ref="N48:N53" si="0">K48*M48</f>
        <v>42175.074349782182</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9103.6328144791241</v>
      </c>
      <c r="N49" s="272">
        <f t="shared" si="0"/>
        <v>18207.265628958248</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74.20287575844651</v>
      </c>
      <c r="N50" s="272">
        <f t="shared" si="0"/>
        <v>8236.5192091875633</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62616.626729306226</v>
      </c>
      <c r="N51" s="272">
        <f t="shared" si="0"/>
        <v>25046.650691722491</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63567.483580096596</v>
      </c>
      <c r="N52" s="273">
        <f t="shared" si="0"/>
        <v>24028.508793276513</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525.84520171615566</v>
      </c>
      <c r="N53" s="273">
        <f t="shared" si="0"/>
        <v>82031.851467720277</v>
      </c>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199725.87014064728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909">
        <f>VLOOKUP(A60,TRANSPORTE!A1:D117,4,FALSE)</f>
        <v>1524.1599608973943</v>
      </c>
      <c r="M60" s="910"/>
      <c r="N60" s="287">
        <f>K60*L60</f>
        <v>609.66398435895769</v>
      </c>
    </row>
    <row r="61" spans="1:14">
      <c r="A61" t="s">
        <v>1229</v>
      </c>
      <c r="B61" s="46" t="str">
        <f>VLOOKUP(A61,TRANSPORTE!A1:D117,3,FALSE)</f>
        <v>Transporte de arena</v>
      </c>
      <c r="C61" s="47"/>
      <c r="D61" s="47"/>
      <c r="E61" s="47"/>
      <c r="F61" s="47"/>
      <c r="G61" s="47"/>
      <c r="H61" s="311" t="s">
        <v>339</v>
      </c>
      <c r="I61" s="279">
        <v>0.378</v>
      </c>
      <c r="J61" s="286">
        <v>1</v>
      </c>
      <c r="K61" s="279">
        <f>I61*J61</f>
        <v>0.378</v>
      </c>
      <c r="L61" s="909">
        <f>VLOOKUP(A61,TRANSPORTE!A1:D117,4,FALSE)</f>
        <v>1524.1599608973943</v>
      </c>
      <c r="M61" s="910"/>
      <c r="N61" s="287">
        <f t="shared" ref="N61:N62" si="1">K61*L61</f>
        <v>576.13246521921508</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909">
        <f>VLOOKUP(A62,TRANSPORTE!A1:D117,4,FALSE)</f>
        <v>977.85154962040906</v>
      </c>
      <c r="M62" s="910"/>
      <c r="N62" s="287">
        <f t="shared" si="1"/>
        <v>492.83718100868617</v>
      </c>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1678.633630586859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67466.780451800994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282102.47256161994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56420.494512323989</v>
      </c>
      <c r="M84" s="858"/>
      <c r="N84" s="51"/>
    </row>
    <row r="85" spans="1:14">
      <c r="B85" s="89" t="s">
        <v>973</v>
      </c>
      <c r="C85" s="90"/>
      <c r="D85" s="90"/>
      <c r="E85" s="90"/>
      <c r="F85" s="90"/>
      <c r="G85" s="90"/>
      <c r="H85" s="90"/>
      <c r="I85" s="87"/>
      <c r="J85" s="88"/>
      <c r="K85" s="304">
        <v>0.05</v>
      </c>
      <c r="L85" s="857">
        <f>N79*K85</f>
        <v>14105.123628080997</v>
      </c>
      <c r="M85" s="858"/>
      <c r="N85" s="51"/>
    </row>
    <row r="86" spans="1:14" ht="15.75" thickBot="1">
      <c r="B86" s="91" t="s">
        <v>974</v>
      </c>
      <c r="C86" s="92"/>
      <c r="D86" s="92"/>
      <c r="E86" s="92"/>
      <c r="F86" s="92"/>
      <c r="G86" s="92"/>
      <c r="H86" s="92"/>
      <c r="I86" s="93"/>
      <c r="J86" s="94"/>
      <c r="K86" s="305">
        <v>0.05</v>
      </c>
      <c r="L86" s="859">
        <f>N79*K86</f>
        <v>14105.123628080997</v>
      </c>
      <c r="M86" s="860"/>
      <c r="N86" s="51"/>
    </row>
    <row r="87" spans="1:14" ht="15.75" thickBot="1">
      <c r="B87" s="822" t="s">
        <v>953</v>
      </c>
      <c r="C87" s="823"/>
      <c r="D87" s="823"/>
      <c r="E87" s="823"/>
      <c r="F87" s="823"/>
      <c r="G87" s="823"/>
      <c r="H87" s="823"/>
      <c r="I87" s="823"/>
      <c r="J87" s="823"/>
      <c r="K87" s="823"/>
      <c r="L87" s="823"/>
      <c r="M87" s="824"/>
      <c r="N87" s="52">
        <f>L84+L85+L86</f>
        <v>84630.741768485983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366733.21433010593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1345.39621807204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2218.6659851775507</v>
      </c>
      <c r="N48" s="272">
        <f>K48*M48</f>
        <v>1109.3329925887754</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514794.11102612759</v>
      </c>
      <c r="N49" s="272">
        <f>K49*M49</f>
        <v>519942.0521363889</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9103.6328144791241</v>
      </c>
      <c r="N50" s="272">
        <f>K50*M50</f>
        <v>2731.0898443437372</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911" t="s">
        <v>953</v>
      </c>
      <c r="C55" s="865"/>
      <c r="D55" s="865"/>
      <c r="E55" s="865"/>
      <c r="F55" s="865"/>
      <c r="G55" s="865"/>
      <c r="H55" s="865"/>
      <c r="I55" s="865"/>
      <c r="J55" s="865"/>
      <c r="K55" s="865"/>
      <c r="L55" s="865"/>
      <c r="M55" s="866"/>
      <c r="N55" s="104">
        <f>SUM(N48:N54)</f>
        <v>523782.47497332137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909">
        <f>VLOOKUP(A60,TRANSPORTE!A1:D117,4,FALSE)</f>
        <v>977.85154962040906</v>
      </c>
      <c r="M60" s="910"/>
      <c r="N60" s="287">
        <f>K60*L60</f>
        <v>987.6300651166132</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987.6300651166132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26907.924361440797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553023.42561795074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110604.68512359016</v>
      </c>
      <c r="M84" s="858"/>
      <c r="N84" s="51"/>
    </row>
    <row r="85" spans="1:14">
      <c r="B85" s="89" t="s">
        <v>973</v>
      </c>
      <c r="C85" s="90"/>
      <c r="D85" s="90"/>
      <c r="E85" s="90"/>
      <c r="F85" s="90"/>
      <c r="G85" s="90"/>
      <c r="H85" s="90"/>
      <c r="I85" s="87"/>
      <c r="J85" s="88"/>
      <c r="K85" s="304">
        <v>0.05</v>
      </c>
      <c r="L85" s="857">
        <f>N79*K85</f>
        <v>27651.171280897539</v>
      </c>
      <c r="M85" s="858"/>
      <c r="N85" s="51"/>
    </row>
    <row r="86" spans="1:14" ht="15.75" thickBot="1">
      <c r="B86" s="91" t="s">
        <v>974</v>
      </c>
      <c r="C86" s="92"/>
      <c r="D86" s="92"/>
      <c r="E86" s="92"/>
      <c r="F86" s="92"/>
      <c r="G86" s="92"/>
      <c r="H86" s="92"/>
      <c r="I86" s="93"/>
      <c r="J86" s="94"/>
      <c r="K86" s="305">
        <v>0.05</v>
      </c>
      <c r="L86" s="859">
        <f>N79*K86</f>
        <v>27651.171280897539</v>
      </c>
      <c r="M86" s="860"/>
      <c r="N86" s="51"/>
    </row>
    <row r="87" spans="1:14" ht="15.75" thickBot="1">
      <c r="B87" s="822" t="s">
        <v>953</v>
      </c>
      <c r="C87" s="823"/>
      <c r="D87" s="823"/>
      <c r="E87" s="823"/>
      <c r="F87" s="823"/>
      <c r="G87" s="823"/>
      <c r="H87" s="823"/>
      <c r="I87" s="823"/>
      <c r="J87" s="823"/>
      <c r="K87" s="823"/>
      <c r="L87" s="823"/>
      <c r="M87" s="824"/>
      <c r="N87" s="52">
        <f>L84+L85+L86</f>
        <v>165907.02768538523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718930.45330333593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71.649414538135986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2218.6659851775507</v>
      </c>
      <c r="N48" s="272">
        <f>K48*M48</f>
        <v>110.93329925887754</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60761.554835345058</v>
      </c>
      <c r="N49" s="272">
        <f>K49*M49</f>
        <v>60761.554835345058</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60872.488134603933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1432.9882907627198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62377.125839904787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12475.425167980959</v>
      </c>
      <c r="M84" s="858"/>
      <c r="N84" s="51"/>
    </row>
    <row r="85" spans="1:14">
      <c r="B85" s="89" t="s">
        <v>973</v>
      </c>
      <c r="C85" s="90"/>
      <c r="D85" s="90"/>
      <c r="E85" s="90"/>
      <c r="F85" s="90"/>
      <c r="G85" s="90"/>
      <c r="H85" s="90"/>
      <c r="I85" s="87"/>
      <c r="J85" s="88"/>
      <c r="K85" s="304">
        <v>0.05</v>
      </c>
      <c r="L85" s="857">
        <f>N79*K85</f>
        <v>3118.8562919952396</v>
      </c>
      <c r="M85" s="858"/>
      <c r="N85" s="51"/>
    </row>
    <row r="86" spans="1:14" ht="15.75" thickBot="1">
      <c r="B86" s="91" t="s">
        <v>974</v>
      </c>
      <c r="C86" s="92"/>
      <c r="D86" s="92"/>
      <c r="E86" s="92"/>
      <c r="F86" s="92"/>
      <c r="G86" s="92"/>
      <c r="H86" s="92"/>
      <c r="I86" s="93"/>
      <c r="J86" s="94"/>
      <c r="K86" s="305">
        <v>0.05</v>
      </c>
      <c r="L86" s="859">
        <f>N79*K86</f>
        <v>3118.8562919952396</v>
      </c>
      <c r="M86" s="860"/>
      <c r="N86" s="51"/>
    </row>
    <row r="87" spans="1:14" ht="15.75" thickBot="1">
      <c r="B87" s="822" t="s">
        <v>953</v>
      </c>
      <c r="C87" s="823"/>
      <c r="D87" s="823"/>
      <c r="E87" s="823"/>
      <c r="F87" s="823"/>
      <c r="G87" s="823"/>
      <c r="H87" s="823"/>
      <c r="I87" s="823"/>
      <c r="J87" s="823"/>
      <c r="K87" s="823"/>
      <c r="L87" s="823"/>
      <c r="M87" s="824"/>
      <c r="N87" s="52">
        <f>L84+L85+L86</f>
        <v>18713.137751971437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81090.263591876224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9518.5812469301509</v>
      </c>
      <c r="L36" s="270"/>
      <c r="M36" s="336">
        <v>1.25</v>
      </c>
      <c r="N36" s="272">
        <f>K36/M36</f>
        <v>7614.8649975441203</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1886.7062180720402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9501.5712156161608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41341.602208277342</v>
      </c>
      <c r="N48" s="272">
        <f>K48*M48</f>
        <v>20670.801104138671</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2218.6659851775507</v>
      </c>
      <c r="N49" s="272">
        <f>K49*M49</f>
        <v>1109.3329925887754</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514794.11102612759</v>
      </c>
      <c r="N50" s="272">
        <f>K50*M50</f>
        <v>519942.0521363889</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9103.6328144791241</v>
      </c>
      <c r="N51" s="272">
        <f>K51*M51</f>
        <v>2731.0898443437372</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544453.27607746003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909">
        <f>VLOOKUP(A58,TRANSPORTE!A1:D117,4,FALSE)</f>
        <v>977.85154962040906</v>
      </c>
      <c r="M58" s="910"/>
      <c r="N58" s="287">
        <f>K58*L58</f>
        <v>987.6300651166132</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909">
        <f>VLOOKUP(A59,TRANSPORTE!A1:D117,4,FALSE)</f>
        <v>1524.1599608973943</v>
      </c>
      <c r="M59" s="910"/>
      <c r="N59" s="287">
        <f>K59*L59</f>
        <v>762.07998044869714</v>
      </c>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1749.7100455653103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37734.124361440801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593438.68170008226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118687.73634001646</v>
      </c>
      <c r="M82" s="858"/>
      <c r="N82" s="51"/>
    </row>
    <row r="83" spans="1:14">
      <c r="B83" s="89" t="s">
        <v>973</v>
      </c>
      <c r="C83" s="90"/>
      <c r="D83" s="90"/>
      <c r="E83" s="90"/>
      <c r="F83" s="90"/>
      <c r="G83" s="90"/>
      <c r="H83" s="90"/>
      <c r="I83" s="87"/>
      <c r="J83" s="88"/>
      <c r="K83" s="304">
        <v>0.05</v>
      </c>
      <c r="L83" s="857">
        <f>N77*K83</f>
        <v>29671.934085004115</v>
      </c>
      <c r="M83" s="858"/>
      <c r="N83" s="51"/>
    </row>
    <row r="84" spans="1:14" ht="15.75" thickBot="1">
      <c r="B84" s="91" t="s">
        <v>974</v>
      </c>
      <c r="C84" s="92"/>
      <c r="D84" s="92"/>
      <c r="E84" s="92"/>
      <c r="F84" s="92"/>
      <c r="G84" s="92"/>
      <c r="H84" s="92"/>
      <c r="I84" s="93"/>
      <c r="J84" s="94"/>
      <c r="K84" s="305">
        <v>0.05</v>
      </c>
      <c r="L84" s="859">
        <f>N77*K84</f>
        <v>29671.934085004115</v>
      </c>
      <c r="M84" s="860"/>
      <c r="N84" s="51"/>
    </row>
    <row r="85" spans="1:14" ht="15.75" thickBot="1">
      <c r="B85" s="822" t="s">
        <v>953</v>
      </c>
      <c r="C85" s="823"/>
      <c r="D85" s="823"/>
      <c r="E85" s="823"/>
      <c r="F85" s="823"/>
      <c r="G85" s="823"/>
      <c r="H85" s="823"/>
      <c r="I85" s="823"/>
      <c r="J85" s="823"/>
      <c r="K85" s="823"/>
      <c r="L85" s="823"/>
      <c r="M85" s="824"/>
      <c r="N85" s="52">
        <f>L82+L83+L84</f>
        <v>178031.60451002468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771470.28621010692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9518.5812469301509</v>
      </c>
      <c r="L36" s="270"/>
      <c r="M36" s="336">
        <v>18.75</v>
      </c>
      <c r="N36" s="272">
        <f>K36/M36</f>
        <v>507.65766650294137</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107.73674787146933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615.39441437441064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41341.602208277342</v>
      </c>
      <c r="N48" s="272">
        <f>K48*M48</f>
        <v>2067.0801104138673</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2218.6659851775507</v>
      </c>
      <c r="N49" s="272">
        <f>K49*M49</f>
        <v>110.93329925887754</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60761.554835345058</v>
      </c>
      <c r="N50" s="272">
        <f>K50*M50</f>
        <v>60761.554835345058</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62939.568245017799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909">
        <f>VLOOKUP(A58,TRANSPORTE!A1:D117,4,FALSE)</f>
        <v>1524.1599608973943</v>
      </c>
      <c r="M58" s="910"/>
      <c r="N58" s="287">
        <f>K58*L58</f>
        <v>76.207998044869711</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76.207998044869711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2154.7349574293867</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65785.905614866468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13157.181122973294</v>
      </c>
      <c r="M82" s="858"/>
      <c r="N82" s="51"/>
    </row>
    <row r="83" spans="1:14">
      <c r="B83" s="89" t="s">
        <v>973</v>
      </c>
      <c r="C83" s="90"/>
      <c r="D83" s="90"/>
      <c r="E83" s="90"/>
      <c r="F83" s="90"/>
      <c r="G83" s="90"/>
      <c r="H83" s="90"/>
      <c r="I83" s="87"/>
      <c r="J83" s="88"/>
      <c r="K83" s="304">
        <v>0.05</v>
      </c>
      <c r="L83" s="857">
        <f>N77*K83</f>
        <v>3289.2952807433235</v>
      </c>
      <c r="M83" s="858"/>
      <c r="N83" s="51"/>
    </row>
    <row r="84" spans="1:14" ht="15.75" thickBot="1">
      <c r="B84" s="91" t="s">
        <v>974</v>
      </c>
      <c r="C84" s="92"/>
      <c r="D84" s="92"/>
      <c r="E84" s="92"/>
      <c r="F84" s="92"/>
      <c r="G84" s="92"/>
      <c r="H84" s="92"/>
      <c r="I84" s="93"/>
      <c r="J84" s="94"/>
      <c r="K84" s="305">
        <v>0.05</v>
      </c>
      <c r="L84" s="859">
        <f>N77*K84</f>
        <v>3289.2952807433235</v>
      </c>
      <c r="M84" s="860"/>
      <c r="N84" s="51"/>
    </row>
    <row r="85" spans="1:14" ht="15.75" thickBot="1">
      <c r="B85" s="822" t="s">
        <v>953</v>
      </c>
      <c r="C85" s="823"/>
      <c r="D85" s="823"/>
      <c r="E85" s="823"/>
      <c r="F85" s="823"/>
      <c r="G85" s="823"/>
      <c r="H85" s="823"/>
      <c r="I85" s="823"/>
      <c r="J85" s="823"/>
      <c r="K85" s="823"/>
      <c r="L85" s="823"/>
      <c r="M85" s="824"/>
      <c r="N85" s="52">
        <f>L82+L83+L84</f>
        <v>19735.771684459942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85521.677299326402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134.53962180720401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514794.11102612759</v>
      </c>
      <c r="N48" s="272">
        <f>K48*M48</f>
        <v>36035.587771828934</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9103.6328144791241</v>
      </c>
      <c r="N49" s="272">
        <f>K49*M49</f>
        <v>2731.0898443437372</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38766.677616172674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909">
        <f>VLOOKUP(A58,TRANSPORTE!A1:D117,4,FALSE)</f>
        <v>977.85154962040906</v>
      </c>
      <c r="M58" s="910"/>
      <c r="N58" s="287">
        <f>K58*L58</f>
        <v>68.44960847342864</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68.44960847342864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2690.7924361440801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41660.459282597389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8332.0918565194788</v>
      </c>
      <c r="M82" s="858"/>
      <c r="N82" s="51"/>
    </row>
    <row r="83" spans="1:14">
      <c r="B83" s="89" t="s">
        <v>973</v>
      </c>
      <c r="C83" s="90"/>
      <c r="D83" s="90"/>
      <c r="E83" s="90"/>
      <c r="F83" s="90"/>
      <c r="G83" s="90"/>
      <c r="H83" s="90"/>
      <c r="I83" s="87"/>
      <c r="J83" s="88"/>
      <c r="K83" s="304">
        <v>0.05</v>
      </c>
      <c r="L83" s="857">
        <f>N77*K83</f>
        <v>2083.0229641298697</v>
      </c>
      <c r="M83" s="858"/>
      <c r="N83" s="51"/>
    </row>
    <row r="84" spans="1:14" ht="15.75" thickBot="1">
      <c r="B84" s="91" t="s">
        <v>974</v>
      </c>
      <c r="C84" s="92"/>
      <c r="D84" s="92"/>
      <c r="E84" s="92"/>
      <c r="F84" s="92"/>
      <c r="G84" s="92"/>
      <c r="H84" s="92"/>
      <c r="I84" s="93"/>
      <c r="J84" s="94"/>
      <c r="K84" s="305">
        <v>0.05</v>
      </c>
      <c r="L84" s="859">
        <f>N77*K84</f>
        <v>2083.0229641298697</v>
      </c>
      <c r="M84" s="860"/>
      <c r="N84" s="51"/>
    </row>
    <row r="85" spans="1:14" ht="15.75" thickBot="1">
      <c r="B85" s="822" t="s">
        <v>953</v>
      </c>
      <c r="C85" s="823"/>
      <c r="D85" s="823"/>
      <c r="E85" s="823"/>
      <c r="F85" s="823"/>
      <c r="G85" s="823"/>
      <c r="H85" s="823"/>
      <c r="I85" s="823"/>
      <c r="J85" s="823"/>
      <c r="K85" s="823"/>
      <c r="L85" s="823"/>
      <c r="M85" s="824"/>
      <c r="N85" s="52">
        <f>L82+L83+L84</f>
        <v>12498.137784779219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54158.597067376606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71.649414538135986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41871.6227494091</v>
      </c>
      <c r="N48" s="272">
        <f>K48*M48</f>
        <v>52339.528436761379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52339.528436761379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1432.9882907627198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53844.166142062233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10768.833228412448</v>
      </c>
      <c r="M82" s="858"/>
      <c r="N82" s="51"/>
    </row>
    <row r="83" spans="1:14">
      <c r="B83" s="89" t="s">
        <v>973</v>
      </c>
      <c r="C83" s="90"/>
      <c r="D83" s="90"/>
      <c r="E83" s="90"/>
      <c r="F83" s="90"/>
      <c r="G83" s="90"/>
      <c r="H83" s="90"/>
      <c r="I83" s="87"/>
      <c r="J83" s="88"/>
      <c r="K83" s="304">
        <v>0.05</v>
      </c>
      <c r="L83" s="857">
        <f>N77*K83</f>
        <v>2692.208307103112</v>
      </c>
      <c r="M83" s="858"/>
      <c r="N83" s="51"/>
    </row>
    <row r="84" spans="1:14" ht="15.75" thickBot="1">
      <c r="B84" s="91" t="s">
        <v>974</v>
      </c>
      <c r="C84" s="92"/>
      <c r="D84" s="92"/>
      <c r="E84" s="92"/>
      <c r="F84" s="92"/>
      <c r="G84" s="92"/>
      <c r="H84" s="92"/>
      <c r="I84" s="93"/>
      <c r="J84" s="94"/>
      <c r="K84" s="305">
        <v>0.05</v>
      </c>
      <c r="L84" s="859">
        <f>N77*K84</f>
        <v>2692.208307103112</v>
      </c>
      <c r="M84" s="860"/>
      <c r="N84" s="51"/>
    </row>
    <row r="85" spans="1:14" ht="15.75" thickBot="1">
      <c r="B85" s="822" t="s">
        <v>953</v>
      </c>
      <c r="C85" s="823"/>
      <c r="D85" s="823"/>
      <c r="E85" s="823"/>
      <c r="F85" s="823"/>
      <c r="G85" s="823"/>
      <c r="H85" s="823"/>
      <c r="I85" s="823"/>
      <c r="J85" s="823"/>
      <c r="K85" s="823"/>
      <c r="L85" s="823"/>
      <c r="M85" s="824"/>
      <c r="N85" s="52">
        <f>L82+L83+L84</f>
        <v>16153.249842618672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69997.415984680905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161.605121807204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511652.14925829845</v>
      </c>
      <c r="N48" s="272">
        <f>K48*M48</f>
        <v>1023.3042985165969</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514794.11102612759</v>
      </c>
      <c r="N49" s="272">
        <f>K49*M49</f>
        <v>36035.587771828934</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9103.6328144791241</v>
      </c>
      <c r="N50" s="272">
        <f>K50*M50</f>
        <v>2731.0898443437372</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39789.98191468927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909">
        <f>VLOOKUP(A58,TRANSPORTE!A1:D117,4,FALSE)</f>
        <v>977.85154962040906</v>
      </c>
      <c r="M58" s="910"/>
      <c r="N58" s="287">
        <f>K58*L58</f>
        <v>70.405311572669461</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70.405311572669461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3232.1024361440795</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43254.094784213223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8650.8189568426442</v>
      </c>
      <c r="M82" s="858"/>
      <c r="N82" s="51"/>
    </row>
    <row r="83" spans="1:14">
      <c r="B83" s="89" t="s">
        <v>973</v>
      </c>
      <c r="C83" s="90"/>
      <c r="D83" s="90"/>
      <c r="E83" s="90"/>
      <c r="F83" s="90"/>
      <c r="G83" s="90"/>
      <c r="H83" s="90"/>
      <c r="I83" s="87"/>
      <c r="J83" s="88"/>
      <c r="K83" s="304">
        <v>0.05</v>
      </c>
      <c r="L83" s="857">
        <f>N77*K83</f>
        <v>2162.704739210661</v>
      </c>
      <c r="M83" s="858"/>
      <c r="N83" s="51"/>
    </row>
    <row r="84" spans="1:14" ht="15.75" thickBot="1">
      <c r="B84" s="91" t="s">
        <v>974</v>
      </c>
      <c r="C84" s="92"/>
      <c r="D84" s="92"/>
      <c r="E84" s="92"/>
      <c r="F84" s="92"/>
      <c r="G84" s="92"/>
      <c r="H84" s="92"/>
      <c r="I84" s="93"/>
      <c r="J84" s="94"/>
      <c r="K84" s="305">
        <v>0.05</v>
      </c>
      <c r="L84" s="859">
        <f>N77*K84</f>
        <v>2162.704739210661</v>
      </c>
      <c r="M84" s="860"/>
      <c r="N84" s="51"/>
    </row>
    <row r="85" spans="1:14" ht="15.75" thickBot="1">
      <c r="B85" s="822" t="s">
        <v>953</v>
      </c>
      <c r="C85" s="823"/>
      <c r="D85" s="823"/>
      <c r="E85" s="823"/>
      <c r="F85" s="823"/>
      <c r="G85" s="823"/>
      <c r="H85" s="823"/>
      <c r="I85" s="823"/>
      <c r="J85" s="823"/>
      <c r="K85" s="823"/>
      <c r="L85" s="823"/>
      <c r="M85" s="824"/>
      <c r="N85" s="52">
        <f>L82+L83+L84</f>
        <v>12976.228435263967</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56230.323219477192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89.693081204802667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511652.14925829845</v>
      </c>
      <c r="N48" s="272">
        <f>K48*M48</f>
        <v>1023.3042985165969</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41871.6227494091</v>
      </c>
      <c r="N49" s="272">
        <f>K49*M49</f>
        <v>52339.528436761379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53362.832735277974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909">
        <f>VLOOKUP(A58,TRANSPORTE!A1:D117,4,FALSE)</f>
        <v>977.85154962040906</v>
      </c>
      <c r="M58" s="910"/>
      <c r="N58" s="287">
        <f>K58*L58</f>
        <v>1.9557030992408182</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1.9557030992408182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864"/>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1793.8616240960532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55248.343143678074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11049.668628735615</v>
      </c>
      <c r="M82" s="858"/>
      <c r="N82" s="51"/>
    </row>
    <row r="83" spans="1:14">
      <c r="B83" s="89" t="s">
        <v>973</v>
      </c>
      <c r="C83" s="90"/>
      <c r="D83" s="90"/>
      <c r="E83" s="90"/>
      <c r="F83" s="90"/>
      <c r="G83" s="90"/>
      <c r="H83" s="90"/>
      <c r="I83" s="87"/>
      <c r="J83" s="88"/>
      <c r="K83" s="304">
        <v>0.05</v>
      </c>
      <c r="L83" s="857">
        <f>N77*K83</f>
        <v>2762.4171571839038</v>
      </c>
      <c r="M83" s="858"/>
      <c r="N83" s="51"/>
    </row>
    <row r="84" spans="1:14" ht="15.75" thickBot="1">
      <c r="B84" s="91" t="s">
        <v>974</v>
      </c>
      <c r="C84" s="92"/>
      <c r="D84" s="92"/>
      <c r="E84" s="92"/>
      <c r="F84" s="92"/>
      <c r="G84" s="92"/>
      <c r="H84" s="92"/>
      <c r="I84" s="93"/>
      <c r="J84" s="94"/>
      <c r="K84" s="305">
        <v>0.05</v>
      </c>
      <c r="L84" s="859">
        <f>N77*K84</f>
        <v>2762.4171571839038</v>
      </c>
      <c r="M84" s="860"/>
      <c r="N84" s="51"/>
    </row>
    <row r="85" spans="1:14" ht="15.75" thickBot="1">
      <c r="B85" s="822" t="s">
        <v>953</v>
      </c>
      <c r="C85" s="823"/>
      <c r="D85" s="823"/>
      <c r="E85" s="823"/>
      <c r="F85" s="823"/>
      <c r="G85" s="823"/>
      <c r="H85" s="823"/>
      <c r="I85" s="823"/>
      <c r="J85" s="823"/>
      <c r="K85" s="823"/>
      <c r="L85" s="823"/>
      <c r="M85" s="824"/>
      <c r="N85" s="52">
        <f>L82+L83+L84</f>
        <v>16574.502943103424</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71822.846086781501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22.554583333333333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6868.0061719853566</v>
      </c>
      <c r="N48" s="272">
        <f>K48*M48</f>
        <v>7554.8067891838928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7554.8067891838928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451.09166666666664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8028.4530391838925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1605.6906078367786</v>
      </c>
      <c r="M82" s="858"/>
      <c r="N82" s="51"/>
    </row>
    <row r="83" spans="1:14">
      <c r="B83" s="89" t="s">
        <v>973</v>
      </c>
      <c r="C83" s="90"/>
      <c r="D83" s="90"/>
      <c r="E83" s="90"/>
      <c r="F83" s="90"/>
      <c r="G83" s="90"/>
      <c r="H83" s="90"/>
      <c r="I83" s="87"/>
      <c r="J83" s="88"/>
      <c r="K83" s="304">
        <v>0.05</v>
      </c>
      <c r="L83" s="857">
        <f>N77*K83</f>
        <v>401.42265195919464</v>
      </c>
      <c r="M83" s="858"/>
      <c r="N83" s="51"/>
    </row>
    <row r="84" spans="1:14" ht="15.75" thickBot="1">
      <c r="B84" s="91" t="s">
        <v>974</v>
      </c>
      <c r="C84" s="92"/>
      <c r="D84" s="92"/>
      <c r="E84" s="92"/>
      <c r="F84" s="92"/>
      <c r="G84" s="92"/>
      <c r="H84" s="92"/>
      <c r="I84" s="93"/>
      <c r="J84" s="94"/>
      <c r="K84" s="305">
        <v>0.05</v>
      </c>
      <c r="L84" s="859">
        <f>N77*K84</f>
        <v>401.42265195919464</v>
      </c>
      <c r="M84" s="860"/>
      <c r="N84" s="51"/>
    </row>
    <row r="85" spans="1:14" ht="15.75" thickBot="1">
      <c r="B85" s="822" t="s">
        <v>953</v>
      </c>
      <c r="C85" s="823"/>
      <c r="D85" s="823"/>
      <c r="E85" s="823"/>
      <c r="F85" s="823"/>
      <c r="G85" s="823"/>
      <c r="H85" s="823"/>
      <c r="I85" s="823"/>
      <c r="J85" s="823"/>
      <c r="K85" s="823"/>
      <c r="L85" s="823"/>
      <c r="M85" s="824"/>
      <c r="N85" s="52">
        <f>L82+L83+L84</f>
        <v>2408.5359117551679</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10436.98895093906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22.554583333333333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9192.6762653892602</v>
      </c>
      <c r="N48" s="272">
        <f>K48*M48</f>
        <v>10111.943891928187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10111.943891928187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451.09166666666664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10585.590141928187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2117.1180283856374</v>
      </c>
      <c r="M82" s="858"/>
      <c r="N82" s="51"/>
    </row>
    <row r="83" spans="1:14">
      <c r="B83" s="89" t="s">
        <v>973</v>
      </c>
      <c r="C83" s="90"/>
      <c r="D83" s="90"/>
      <c r="E83" s="90"/>
      <c r="F83" s="90"/>
      <c r="G83" s="90"/>
      <c r="H83" s="90"/>
      <c r="I83" s="87"/>
      <c r="J83" s="88"/>
      <c r="K83" s="304">
        <v>0.05</v>
      </c>
      <c r="L83" s="857">
        <f>N77*K83</f>
        <v>529.27950709640936</v>
      </c>
      <c r="M83" s="858"/>
      <c r="N83" s="51"/>
    </row>
    <row r="84" spans="1:14" ht="15.75" thickBot="1">
      <c r="B84" s="91" t="s">
        <v>974</v>
      </c>
      <c r="C84" s="92"/>
      <c r="D84" s="92"/>
      <c r="E84" s="92"/>
      <c r="F84" s="92"/>
      <c r="G84" s="92"/>
      <c r="H84" s="92"/>
      <c r="I84" s="93"/>
      <c r="J84" s="94"/>
      <c r="K84" s="305">
        <v>0.05</v>
      </c>
      <c r="L84" s="859">
        <f>N77*K84</f>
        <v>529.27950709640936</v>
      </c>
      <c r="M84" s="860"/>
      <c r="N84" s="51"/>
    </row>
    <row r="85" spans="1:14" ht="15.75" thickBot="1">
      <c r="B85" s="822" t="s">
        <v>953</v>
      </c>
      <c r="C85" s="823"/>
      <c r="D85" s="823"/>
      <c r="E85" s="823"/>
      <c r="F85" s="823"/>
      <c r="G85" s="823"/>
      <c r="H85" s="823"/>
      <c r="I85" s="823"/>
      <c r="J85" s="823"/>
      <c r="K85" s="823"/>
      <c r="L85" s="823"/>
      <c r="M85" s="824"/>
      <c r="N85" s="52">
        <f>L82+L83+L84</f>
        <v>3175.6770425784562</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13761.267184506643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324.78600000000006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72138.975771279438</v>
      </c>
      <c r="N48" s="272">
        <f>K48*M48</f>
        <v>79352.873348407389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79352.873348407389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909">
        <f>VLOOKUP(A58,TRANSPORTE!A1:D117,4,FALSE)</f>
        <v>977.85154962040906</v>
      </c>
      <c r="M58" s="910"/>
      <c r="N58" s="287">
        <f>K58*L58</f>
        <v>1075.63670458245</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1075.63670458245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6495.72</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87249.016052989828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17449.803210597966</v>
      </c>
      <c r="M82" s="858"/>
      <c r="N82" s="51"/>
    </row>
    <row r="83" spans="1:14">
      <c r="B83" s="89" t="s">
        <v>973</v>
      </c>
      <c r="C83" s="90"/>
      <c r="D83" s="90"/>
      <c r="E83" s="90"/>
      <c r="F83" s="90"/>
      <c r="G83" s="90"/>
      <c r="H83" s="90"/>
      <c r="I83" s="87"/>
      <c r="J83" s="88"/>
      <c r="K83" s="304">
        <v>0.05</v>
      </c>
      <c r="L83" s="857">
        <f>N77*K83</f>
        <v>4362.4508026494914</v>
      </c>
      <c r="M83" s="858"/>
      <c r="N83" s="51"/>
    </row>
    <row r="84" spans="1:14" ht="15.75" thickBot="1">
      <c r="B84" s="91" t="s">
        <v>974</v>
      </c>
      <c r="C84" s="92"/>
      <c r="D84" s="92"/>
      <c r="E84" s="92"/>
      <c r="F84" s="92"/>
      <c r="G84" s="92"/>
      <c r="H84" s="92"/>
      <c r="I84" s="93"/>
      <c r="J84" s="94"/>
      <c r="K84" s="305">
        <v>0.05</v>
      </c>
      <c r="L84" s="859">
        <f>N77*K84</f>
        <v>4362.4508026494914</v>
      </c>
      <c r="M84" s="860"/>
      <c r="N84" s="51"/>
    </row>
    <row r="85" spans="1:14" ht="15.75" thickBot="1">
      <c r="B85" s="822" t="s">
        <v>953</v>
      </c>
      <c r="C85" s="823"/>
      <c r="D85" s="823"/>
      <c r="E85" s="823"/>
      <c r="F85" s="823"/>
      <c r="G85" s="823"/>
      <c r="H85" s="823"/>
      <c r="I85" s="823"/>
      <c r="J85" s="823"/>
      <c r="K85" s="823"/>
      <c r="L85" s="823"/>
      <c r="M85" s="824"/>
      <c r="N85" s="52">
        <f>L82+L83+L84</f>
        <v>26174.704815896948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113423.72086888677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160</v>
      </c>
      <c r="B36" s="871" t="str">
        <f>VLOOKUP(A36,EQUIPOS!A6:D154,3,FALSE)</f>
        <v>COMPACTADOR MANUAL VIBRATORIO (RANA) con motor de 6 HP</v>
      </c>
      <c r="C36" s="872"/>
      <c r="D36" s="872"/>
      <c r="E36" s="872"/>
      <c r="F36" s="872"/>
      <c r="G36" s="872"/>
      <c r="H36" s="873"/>
      <c r="I36" s="267"/>
      <c r="J36" s="268"/>
      <c r="K36" s="269">
        <f>VLOOKUP(A36,EQUIPOS!A6:D163,4,FALSE)</f>
        <v>9518.5812469301509</v>
      </c>
      <c r="L36" s="270"/>
      <c r="M36" s="336">
        <v>3</v>
      </c>
      <c r="N36" s="272">
        <f>K36/M36</f>
        <v>3172.8604156433835</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451.0916666666667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3623.9520823100502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72138.975771279438</v>
      </c>
      <c r="N48" s="272">
        <f>K48*M48</f>
        <v>90173.719714099294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90173.719714099294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909">
        <f>VLOOKUP(A60,TRANSPORTE!A1:D117,4,FALSE)</f>
        <v>977.85154962040906</v>
      </c>
      <c r="M60" s="910"/>
      <c r="N60" s="287">
        <f>K60*L60</f>
        <v>1222.3144370255113</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1222.3144370255113</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4510.916666666667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99530.90290010153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19906.180580020307</v>
      </c>
      <c r="M84" s="858"/>
      <c r="N84" s="51"/>
    </row>
    <row r="85" spans="1:14">
      <c r="B85" s="89" t="s">
        <v>973</v>
      </c>
      <c r="C85" s="90"/>
      <c r="D85" s="90"/>
      <c r="E85" s="90"/>
      <c r="F85" s="90"/>
      <c r="G85" s="90"/>
      <c r="H85" s="90"/>
      <c r="I85" s="87"/>
      <c r="J85" s="88"/>
      <c r="K85" s="304">
        <v>0.05</v>
      </c>
      <c r="L85" s="857">
        <f>N79*K85</f>
        <v>4976.5451450050768</v>
      </c>
      <c r="M85" s="858"/>
      <c r="N85" s="51"/>
    </row>
    <row r="86" spans="1:14" ht="15.75" thickBot="1">
      <c r="B86" s="91" t="s">
        <v>974</v>
      </c>
      <c r="C86" s="92"/>
      <c r="D86" s="92"/>
      <c r="E86" s="92"/>
      <c r="F86" s="92"/>
      <c r="G86" s="92"/>
      <c r="H86" s="92"/>
      <c r="I86" s="93"/>
      <c r="J86" s="94"/>
      <c r="K86" s="305">
        <v>0.05</v>
      </c>
      <c r="L86" s="859">
        <f>N79*K86</f>
        <v>4976.5451450050768</v>
      </c>
      <c r="M86" s="860"/>
      <c r="N86" s="51"/>
    </row>
    <row r="87" spans="1:14" ht="15.75" thickBot="1">
      <c r="B87" s="822" t="s">
        <v>953</v>
      </c>
      <c r="C87" s="823"/>
      <c r="D87" s="823"/>
      <c r="E87" s="823"/>
      <c r="F87" s="823"/>
      <c r="G87" s="823"/>
      <c r="H87" s="823"/>
      <c r="I87" s="823"/>
      <c r="J87" s="823"/>
      <c r="K87" s="823"/>
      <c r="L87" s="823"/>
      <c r="M87" s="824"/>
      <c r="N87" s="52">
        <f>L84+L85+L86</f>
        <v>29859.270870030457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129390.17377013198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172499.41906743456</v>
      </c>
      <c r="L36" s="270"/>
      <c r="M36" s="336">
        <v>2.5</v>
      </c>
      <c r="N36" s="272">
        <f>K36/M36</f>
        <v>68999.767626973829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402.04310903601998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69401.810736009851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33344.652283681331</v>
      </c>
      <c r="N48" s="272">
        <f>K48*M48</f>
        <v>33678.098806518145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33678.098806518145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8040.862180720399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111120.7717232484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22224.15434464968</v>
      </c>
      <c r="M84" s="858"/>
      <c r="N84" s="51"/>
    </row>
    <row r="85" spans="1:14">
      <c r="B85" s="89" t="s">
        <v>973</v>
      </c>
      <c r="C85" s="90"/>
      <c r="D85" s="90"/>
      <c r="E85" s="90"/>
      <c r="F85" s="90"/>
      <c r="G85" s="90"/>
      <c r="H85" s="90"/>
      <c r="I85" s="87"/>
      <c r="J85" s="88"/>
      <c r="K85" s="304">
        <v>0.05</v>
      </c>
      <c r="L85" s="857">
        <f>N79*K85</f>
        <v>5556.03858616242</v>
      </c>
      <c r="M85" s="858"/>
      <c r="N85" s="51"/>
    </row>
    <row r="86" spans="1:14" ht="15.75" thickBot="1">
      <c r="B86" s="91" t="s">
        <v>974</v>
      </c>
      <c r="C86" s="92"/>
      <c r="D86" s="92"/>
      <c r="E86" s="92"/>
      <c r="F86" s="92"/>
      <c r="G86" s="92"/>
      <c r="H86" s="92"/>
      <c r="I86" s="93"/>
      <c r="J86" s="94"/>
      <c r="K86" s="305">
        <v>0.05</v>
      </c>
      <c r="L86" s="859">
        <f>N79*K86</f>
        <v>5556.03858616242</v>
      </c>
      <c r="M86" s="860"/>
      <c r="N86" s="51"/>
    </row>
    <row r="87" spans="1:14" ht="15.75" thickBot="1">
      <c r="B87" s="822" t="s">
        <v>953</v>
      </c>
      <c r="C87" s="823"/>
      <c r="D87" s="823"/>
      <c r="E87" s="823"/>
      <c r="F87" s="823"/>
      <c r="G87" s="823"/>
      <c r="H87" s="823"/>
      <c r="I87" s="823"/>
      <c r="J87" s="823"/>
      <c r="K87" s="823"/>
      <c r="L87" s="823"/>
      <c r="M87" s="824"/>
      <c r="N87" s="52">
        <f>L84+L85+L86</f>
        <v>33336.23151697452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144457.00324022293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197</v>
      </c>
      <c r="B36" s="871" t="str">
        <f>VLOOKUP(A36,EQUIPOS!A6:D154,3,FALSE)</f>
        <v>Equipo de perforación (TRACKDRILL), potencia 40 HP, 2100 golpes / minuto</v>
      </c>
      <c r="C36" s="872"/>
      <c r="D36" s="872"/>
      <c r="E36" s="872"/>
      <c r="F36" s="872"/>
      <c r="G36" s="872"/>
      <c r="H36" s="873"/>
      <c r="I36" s="267"/>
      <c r="J36" s="268"/>
      <c r="K36" s="269">
        <f>VLOOKUP(A36,EQUIPOS!A6:D163,4,FALSE)</f>
        <v>172499.41906743456</v>
      </c>
      <c r="L36" s="270"/>
      <c r="M36" s="336">
        <v>1.25</v>
      </c>
      <c r="N36" s="272">
        <f>K36/M36</f>
        <v>137999.53525394766</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1074.7412180720401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139074.2764720197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33344.652283681331</v>
      </c>
      <c r="N48" s="272">
        <f>K48*M48</f>
        <v>33678.098806518145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33678.098806518145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21494.824361440798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194247.19963997864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38849.439927995729</v>
      </c>
      <c r="M84" s="858"/>
      <c r="N84" s="51"/>
    </row>
    <row r="85" spans="1:14">
      <c r="B85" s="89" t="s">
        <v>973</v>
      </c>
      <c r="C85" s="90"/>
      <c r="D85" s="90"/>
      <c r="E85" s="90"/>
      <c r="F85" s="90"/>
      <c r="G85" s="90"/>
      <c r="H85" s="90"/>
      <c r="I85" s="87"/>
      <c r="J85" s="88"/>
      <c r="K85" s="304">
        <v>0.05</v>
      </c>
      <c r="L85" s="857">
        <f>N79*K85</f>
        <v>9712.3599819989322</v>
      </c>
      <c r="M85" s="858"/>
      <c r="N85" s="51"/>
    </row>
    <row r="86" spans="1:14" ht="15.75" thickBot="1">
      <c r="B86" s="91" t="s">
        <v>974</v>
      </c>
      <c r="C86" s="92"/>
      <c r="D86" s="92"/>
      <c r="E86" s="92"/>
      <c r="F86" s="92"/>
      <c r="G86" s="92"/>
      <c r="H86" s="92"/>
      <c r="I86" s="93"/>
      <c r="J86" s="94"/>
      <c r="K86" s="305">
        <v>0.05</v>
      </c>
      <c r="L86" s="859">
        <f>N79*K86</f>
        <v>9712.3599819989322</v>
      </c>
      <c r="M86" s="860"/>
      <c r="N86" s="51"/>
    </row>
    <row r="87" spans="1:14" ht="15.75" thickBot="1">
      <c r="B87" s="822" t="s">
        <v>953</v>
      </c>
      <c r="C87" s="823"/>
      <c r="D87" s="823"/>
      <c r="E87" s="823"/>
      <c r="F87" s="823"/>
      <c r="G87" s="823"/>
      <c r="H87" s="823"/>
      <c r="I87" s="823"/>
      <c r="J87" s="823"/>
      <c r="K87" s="823"/>
      <c r="L87" s="823"/>
      <c r="M87" s="824"/>
      <c r="N87" s="52">
        <f>L84+L85+L86</f>
        <v>58274.159891993593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252521.35953197224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314</v>
      </c>
      <c r="B36" s="871" t="str">
        <f>VLOOKUP(A36,EQUIPOS!A6:D154,3,FALSE)</f>
        <v xml:space="preserve">Retroexcavadora E-200 sobre orugas
</v>
      </c>
      <c r="C36" s="872"/>
      <c r="D36" s="872"/>
      <c r="E36" s="872"/>
      <c r="F36" s="872"/>
      <c r="G36" s="872"/>
      <c r="H36" s="873"/>
      <c r="I36" s="267"/>
      <c r="J36" s="268"/>
      <c r="K36" s="269">
        <f>VLOOKUP(A36,EQUIPOS!A6:D163,4,FALSE)</f>
        <v>246008.86322047331</v>
      </c>
      <c r="L36" s="270"/>
      <c r="M36" s="336">
        <v>23</v>
      </c>
      <c r="N36" s="272">
        <f>K36/M36</f>
        <v>10696.037531324926</v>
      </c>
    </row>
    <row r="37" spans="1:14">
      <c r="A37" s="113" t="s">
        <v>328</v>
      </c>
      <c r="B37" s="871" t="str">
        <f>VLOOKUP(A37,EQUIPOS!A7:D154,3,FALSE)</f>
        <v xml:space="preserve">Taco metálico o puntal (escamas en concreto)
</v>
      </c>
      <c r="C37" s="872"/>
      <c r="D37" s="872"/>
      <c r="E37" s="872"/>
      <c r="F37" s="872"/>
      <c r="G37" s="872"/>
      <c r="H37" s="873"/>
      <c r="I37" s="421"/>
      <c r="J37" s="422"/>
      <c r="K37" s="269">
        <f>VLOOKUP(A37,EQUIPOS!A7:D164,4,FALSE)</f>
        <v>114.45187872060301</v>
      </c>
      <c r="L37" s="335"/>
      <c r="M37" s="336">
        <v>1</v>
      </c>
      <c r="N37" s="272">
        <f>K37/M37</f>
        <v>114.45187872060301</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N75*M41</f>
        <v>1074.7412180720401</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11885.23062811757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5329.8865616209869</v>
      </c>
      <c r="N48" s="272">
        <f>K48*M48</f>
        <v>1865.4602965673453</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17607.282376397096</v>
      </c>
      <c r="N49" s="272">
        <f>K49*M49</f>
        <v>17607.282376397096</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3379.9621916188839</v>
      </c>
      <c r="N50" s="272">
        <f>K50*M50</f>
        <v>12843.856328151758</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526916.74084289314</v>
      </c>
      <c r="N51" s="272">
        <f>K51*M51</f>
        <v>94845.013351720758</v>
      </c>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127161.61235283696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909">
        <f>VLOOKUP(A58,TRANSPORTE!A1:D117,4,FALSE)</f>
        <v>977.85154962040906</v>
      </c>
      <c r="M58" s="910"/>
      <c r="N58" s="287">
        <f>K58*L58</f>
        <v>176.01327893167363</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176.01327893167363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21494.824361440798</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160717.68062132702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32143.536124265403</v>
      </c>
      <c r="M82" s="858"/>
      <c r="N82" s="51"/>
    </row>
    <row r="83" spans="1:14">
      <c r="B83" s="89" t="s">
        <v>973</v>
      </c>
      <c r="C83" s="90"/>
      <c r="D83" s="90"/>
      <c r="E83" s="90"/>
      <c r="F83" s="90"/>
      <c r="G83" s="90"/>
      <c r="H83" s="90"/>
      <c r="I83" s="87"/>
      <c r="J83" s="88"/>
      <c r="K83" s="304">
        <v>0.05</v>
      </c>
      <c r="L83" s="857">
        <f>N77*K83</f>
        <v>8035.8840310663509</v>
      </c>
      <c r="M83" s="858"/>
      <c r="N83" s="51"/>
    </row>
    <row r="84" spans="1:14" ht="15.75" thickBot="1">
      <c r="B84" s="91" t="s">
        <v>974</v>
      </c>
      <c r="C84" s="92"/>
      <c r="D84" s="92"/>
      <c r="E84" s="92"/>
      <c r="F84" s="92"/>
      <c r="G84" s="92"/>
      <c r="H84" s="92"/>
      <c r="I84" s="93"/>
      <c r="J84" s="94"/>
      <c r="K84" s="305">
        <v>0.05</v>
      </c>
      <c r="L84" s="859">
        <f>N77*K84</f>
        <v>8035.8840310663509</v>
      </c>
      <c r="M84" s="860"/>
      <c r="N84" s="51"/>
    </row>
    <row r="85" spans="1:14" ht="15.75" thickBot="1">
      <c r="B85" s="822" t="s">
        <v>953</v>
      </c>
      <c r="C85" s="823"/>
      <c r="D85" s="823"/>
      <c r="E85" s="823"/>
      <c r="F85" s="823"/>
      <c r="G85" s="823"/>
      <c r="H85" s="823"/>
      <c r="I85" s="823"/>
      <c r="J85" s="823"/>
      <c r="K85" s="823"/>
      <c r="L85" s="823"/>
      <c r="M85" s="824"/>
      <c r="N85" s="52">
        <f>L82+L83+L84</f>
        <v>48215.304186398105</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208932.98480772512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N75*M41</f>
        <v>53.737060903601993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5244.0232339576414</v>
      </c>
      <c r="N48" s="272">
        <f>K48*M48</f>
        <v>5244.0232339576414</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1384.4136534361594</v>
      </c>
      <c r="N49" s="272">
        <f>K49*M49</f>
        <v>5537.6546137446376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2" t="s">
        <v>953</v>
      </c>
      <c r="C53" s="823"/>
      <c r="D53" s="823"/>
      <c r="E53" s="823"/>
      <c r="F53" s="823"/>
      <c r="G53" s="823"/>
      <c r="H53" s="823"/>
      <c r="I53" s="823"/>
      <c r="J53" s="823"/>
      <c r="K53" s="823"/>
      <c r="L53" s="823"/>
      <c r="M53" s="824"/>
      <c r="N53" s="394">
        <f>SUM(N48:N52)</f>
        <v>10781.677847702278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B58" s="46"/>
      <c r="C58" s="317"/>
      <c r="D58" s="317"/>
      <c r="E58" s="317"/>
      <c r="F58" s="317"/>
      <c r="G58" s="317"/>
      <c r="H58" s="311"/>
      <c r="I58" s="279"/>
      <c r="J58" s="286"/>
      <c r="K58" s="279"/>
      <c r="L58" s="909"/>
      <c r="M58" s="910"/>
      <c r="N58" s="287"/>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127"/>
    </row>
    <row r="75" spans="1:15" ht="15.75" thickBot="1">
      <c r="B75" s="911" t="s">
        <v>953</v>
      </c>
      <c r="C75" s="865"/>
      <c r="D75" s="865"/>
      <c r="E75" s="865"/>
      <c r="F75" s="865"/>
      <c r="G75" s="865"/>
      <c r="H75" s="865"/>
      <c r="I75" s="865"/>
      <c r="J75" s="865"/>
      <c r="K75" s="865"/>
      <c r="L75" s="865"/>
      <c r="M75" s="866"/>
      <c r="N75" s="460">
        <f>SUM(N69:N74)</f>
        <v>537.37060903601991</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11372.7855176419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2274.5571035283801</v>
      </c>
      <c r="M82" s="858"/>
      <c r="N82" s="51"/>
    </row>
    <row r="83" spans="1:14">
      <c r="B83" s="89" t="s">
        <v>973</v>
      </c>
      <c r="C83" s="90"/>
      <c r="D83" s="90"/>
      <c r="E83" s="90"/>
      <c r="F83" s="90"/>
      <c r="G83" s="90"/>
      <c r="H83" s="90"/>
      <c r="I83" s="87"/>
      <c r="J83" s="88"/>
      <c r="K83" s="304">
        <v>0.05</v>
      </c>
      <c r="L83" s="857">
        <f>N77*K83</f>
        <v>568.63927588209503</v>
      </c>
      <c r="M83" s="858"/>
      <c r="N83" s="51"/>
    </row>
    <row r="84" spans="1:14" ht="15.75" thickBot="1">
      <c r="B84" s="91" t="s">
        <v>974</v>
      </c>
      <c r="C84" s="92"/>
      <c r="D84" s="92"/>
      <c r="E84" s="92"/>
      <c r="F84" s="92"/>
      <c r="G84" s="92"/>
      <c r="H84" s="92"/>
      <c r="I84" s="93"/>
      <c r="J84" s="94"/>
      <c r="K84" s="305">
        <v>0.05</v>
      </c>
      <c r="L84" s="859">
        <f>N77*K84</f>
        <v>568.63927588209503</v>
      </c>
      <c r="M84" s="860"/>
      <c r="N84" s="51"/>
    </row>
    <row r="85" spans="1:14" ht="15.75" thickBot="1">
      <c r="B85" s="822" t="s">
        <v>953</v>
      </c>
      <c r="C85" s="823"/>
      <c r="D85" s="823"/>
      <c r="E85" s="823"/>
      <c r="F85" s="823"/>
      <c r="G85" s="823"/>
      <c r="H85" s="823"/>
      <c r="I85" s="823"/>
      <c r="J85" s="823"/>
      <c r="K85" s="823"/>
      <c r="L85" s="823"/>
      <c r="M85" s="824"/>
      <c r="N85" s="52">
        <f>L82+L83+L84</f>
        <v>3411.8356552925698</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14784.621172934469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269</v>
      </c>
      <c r="B36" s="871" t="str">
        <f>VLOOKUP(A36,EQUIPOS!A6:D154,3,FALSE)</f>
        <v>Motoniveladora  potencia 215 HP, ancho de cuchilla 4,27 m, peso 18 ton.</v>
      </c>
      <c r="C36" s="872"/>
      <c r="D36" s="872"/>
      <c r="E36" s="872"/>
      <c r="F36" s="872"/>
      <c r="G36" s="872"/>
      <c r="H36" s="873"/>
      <c r="I36" s="267"/>
      <c r="J36" s="268"/>
      <c r="K36" s="269">
        <f>VLOOKUP(A36,EQUIPOS!A6:D163,4,FALSE)</f>
        <v>191363.54122084822</v>
      </c>
      <c r="L36" s="270"/>
      <c r="M36" s="336">
        <v>15</v>
      </c>
      <c r="N36" s="272">
        <f>K36/M36</f>
        <v>12757.569414723215</v>
      </c>
    </row>
    <row r="37" spans="1:14">
      <c r="A37" s="113" t="s">
        <v>365</v>
      </c>
      <c r="B37" s="871" t="str">
        <f>VLOOKUP(A37,EQUIPOS!A7:D154,3,FALSE)</f>
        <v xml:space="preserve">Vibrocompatador, potencia 153 HP, peso 10 Ton. </v>
      </c>
      <c r="C37" s="872"/>
      <c r="D37" s="872"/>
      <c r="E37" s="872"/>
      <c r="F37" s="872"/>
      <c r="G37" s="872"/>
      <c r="H37" s="873"/>
      <c r="I37" s="421"/>
      <c r="J37" s="422"/>
      <c r="K37" s="269">
        <f>VLOOKUP(A37,EQUIPOS!A7:D164,4,FALSE)</f>
        <v>169131.2637793711</v>
      </c>
      <c r="L37" s="335"/>
      <c r="M37" s="336">
        <v>15</v>
      </c>
      <c r="N37" s="272">
        <f>K37/M37</f>
        <v>11275.417585291407</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112.11635150600333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24145.103351520625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41341.602208277342</v>
      </c>
      <c r="N48" s="272">
        <f>K48*M48</f>
        <v>43408.682318691208</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74.20287575844651</v>
      </c>
      <c r="N49" s="272">
        <f>K49*M49</f>
        <v>2226.0862727533954</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45634.768591444605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909">
        <f>VLOOKUP(A60,TRANSPORTE!A1:D117,4,FALSE)</f>
        <v>1524.1599608973943</v>
      </c>
      <c r="M60" s="910"/>
      <c r="N60" s="287">
        <f>K60*L60</f>
        <v>1600.3679589422641</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1600.3679589422641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2242.3270301200664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73622.566932027563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14724.513386405513</v>
      </c>
      <c r="M84" s="858"/>
      <c r="N84" s="51"/>
    </row>
    <row r="85" spans="1:14">
      <c r="B85" s="89" t="s">
        <v>973</v>
      </c>
      <c r="C85" s="90"/>
      <c r="D85" s="90"/>
      <c r="E85" s="90"/>
      <c r="F85" s="90"/>
      <c r="G85" s="90"/>
      <c r="H85" s="90"/>
      <c r="I85" s="87"/>
      <c r="J85" s="88"/>
      <c r="K85" s="304">
        <v>0.05</v>
      </c>
      <c r="L85" s="857">
        <f>N79*K85</f>
        <v>3681.1283466013783</v>
      </c>
      <c r="M85" s="858"/>
      <c r="N85" s="51"/>
    </row>
    <row r="86" spans="1:14" ht="15.75" thickBot="1">
      <c r="B86" s="91" t="s">
        <v>974</v>
      </c>
      <c r="C86" s="92"/>
      <c r="D86" s="92"/>
      <c r="E86" s="92"/>
      <c r="F86" s="92"/>
      <c r="G86" s="92"/>
      <c r="H86" s="92"/>
      <c r="I86" s="93"/>
      <c r="J86" s="94"/>
      <c r="K86" s="305">
        <v>0.05</v>
      </c>
      <c r="L86" s="859">
        <f>N79*K86</f>
        <v>3681.1283466013783</v>
      </c>
      <c r="M86" s="860"/>
      <c r="N86" s="51"/>
    </row>
    <row r="87" spans="1:14" ht="15.75" thickBot="1">
      <c r="B87" s="822" t="s">
        <v>953</v>
      </c>
      <c r="C87" s="823"/>
      <c r="D87" s="823"/>
      <c r="E87" s="823"/>
      <c r="F87" s="823"/>
      <c r="G87" s="823"/>
      <c r="H87" s="823"/>
      <c r="I87" s="823"/>
      <c r="J87" s="823"/>
      <c r="K87" s="823"/>
      <c r="L87" s="823"/>
      <c r="M87" s="824"/>
      <c r="N87" s="52">
        <f>L84+L85+L86</f>
        <v>22086.770079608268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95709.337011635827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65956.816179518573</v>
      </c>
      <c r="N48" s="272">
        <f>K48*M48</f>
        <v>72552.497797470438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6360.2464935811295</v>
      </c>
      <c r="N49" s="272">
        <f>K49*M49</f>
        <v>7314.2834676182983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9103.6328144791241</v>
      </c>
      <c r="N50" s="272">
        <f>K50*M50</f>
        <v>18207.265628958248</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205647.96995912321</v>
      </c>
      <c r="N51" s="272">
        <f>K51*M51</f>
        <v>102823.9849795616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200898.03187360859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1524.1599608973943</v>
      </c>
      <c r="M60" s="910"/>
      <c r="N60" s="287">
        <f>K60*L60</f>
        <v>1676.5759569871338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1676.5759569871338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219543.14562035215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43908.62912407043</v>
      </c>
      <c r="M84" s="858"/>
      <c r="N84" s="51"/>
    </row>
    <row r="85" spans="1:14">
      <c r="B85" s="89" t="s">
        <v>973</v>
      </c>
      <c r="C85" s="90"/>
      <c r="D85" s="90"/>
      <c r="E85" s="90"/>
      <c r="F85" s="90"/>
      <c r="G85" s="90"/>
      <c r="H85" s="90"/>
      <c r="I85" s="87"/>
      <c r="J85" s="88"/>
      <c r="K85" s="304">
        <v>0.05</v>
      </c>
      <c r="L85" s="857">
        <f>N79*K85</f>
        <v>10977.157281017608</v>
      </c>
      <c r="M85" s="858"/>
      <c r="N85" s="51"/>
    </row>
    <row r="86" spans="1:14" ht="15.75" thickBot="1">
      <c r="B86" s="91" t="s">
        <v>974</v>
      </c>
      <c r="C86" s="92"/>
      <c r="D86" s="92"/>
      <c r="E86" s="92"/>
      <c r="F86" s="92"/>
      <c r="G86" s="92"/>
      <c r="H86" s="92"/>
      <c r="I86" s="93"/>
      <c r="J86" s="94"/>
      <c r="K86" s="305">
        <v>0.05</v>
      </c>
      <c r="L86" s="859">
        <f>N79*K86</f>
        <v>10977.157281017608</v>
      </c>
      <c r="M86" s="860"/>
      <c r="N86" s="51"/>
    </row>
    <row r="87" spans="1:14" ht="15.75" thickBot="1">
      <c r="B87" s="822" t="s">
        <v>953</v>
      </c>
      <c r="C87" s="823"/>
      <c r="D87" s="823"/>
      <c r="E87" s="823"/>
      <c r="F87" s="823"/>
      <c r="G87" s="823"/>
      <c r="H87" s="823"/>
      <c r="I87" s="823"/>
      <c r="J87" s="823"/>
      <c r="K87" s="823"/>
      <c r="L87" s="823"/>
      <c r="M87" s="824"/>
      <c r="N87" s="52">
        <f>L84+L85+L86</f>
        <v>65862.943686105646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285406.08930645778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65956.816179518573</v>
      </c>
      <c r="N48" s="272">
        <f>K48*M48</f>
        <v>72552.497797470438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6360.2464935811295</v>
      </c>
      <c r="N49" s="272">
        <f>K49*M49</f>
        <v>7314.2834676182983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9103.6328144791241</v>
      </c>
      <c r="N50" s="272">
        <f>K50*M50</f>
        <v>18207.265628958248</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153896.76432301805</v>
      </c>
      <c r="N51" s="272">
        <f>K51*M51</f>
        <v>76948.382161509027</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175022.42905555601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1524.1599608973943</v>
      </c>
      <c r="M60" s="910"/>
      <c r="N60" s="287">
        <f>K60*L60</f>
        <v>1676.5759569871338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1676.5759569871338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193667.54280229958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38733.508560459915</v>
      </c>
      <c r="M84" s="858"/>
      <c r="N84" s="51"/>
    </row>
    <row r="85" spans="1:14">
      <c r="B85" s="89" t="s">
        <v>973</v>
      </c>
      <c r="C85" s="90"/>
      <c r="D85" s="90"/>
      <c r="E85" s="90"/>
      <c r="F85" s="90"/>
      <c r="G85" s="90"/>
      <c r="H85" s="90"/>
      <c r="I85" s="87"/>
      <c r="J85" s="88"/>
      <c r="K85" s="304">
        <v>0.05</v>
      </c>
      <c r="L85" s="857">
        <f>N79*K85</f>
        <v>9683.3771401149788</v>
      </c>
      <c r="M85" s="858"/>
      <c r="N85" s="51"/>
    </row>
    <row r="86" spans="1:14" ht="15.75" thickBot="1">
      <c r="B86" s="91" t="s">
        <v>974</v>
      </c>
      <c r="C86" s="92"/>
      <c r="D86" s="92"/>
      <c r="E86" s="92"/>
      <c r="F86" s="92"/>
      <c r="G86" s="92"/>
      <c r="H86" s="92"/>
      <c r="I86" s="93"/>
      <c r="J86" s="94"/>
      <c r="K86" s="305">
        <v>0.05</v>
      </c>
      <c r="L86" s="859">
        <f>N79*K86</f>
        <v>9683.3771401149788</v>
      </c>
      <c r="M86" s="860"/>
      <c r="N86" s="51"/>
    </row>
    <row r="87" spans="1:14" ht="15.75" thickBot="1">
      <c r="B87" s="822" t="s">
        <v>953</v>
      </c>
      <c r="C87" s="823"/>
      <c r="D87" s="823"/>
      <c r="E87" s="823"/>
      <c r="F87" s="823"/>
      <c r="G87" s="823"/>
      <c r="H87" s="823"/>
      <c r="I87" s="823"/>
      <c r="J87" s="823"/>
      <c r="K87" s="823"/>
      <c r="L87" s="823"/>
      <c r="M87" s="824"/>
      <c r="N87" s="52">
        <f>L84+L85+L86</f>
        <v>58100.262840689873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251767.80564298946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65956.816179518573</v>
      </c>
      <c r="N48" s="272">
        <f>K48*M48</f>
        <v>72552.497797470438</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6360.2464935811295</v>
      </c>
      <c r="N49" s="272">
        <f>K49*M49</f>
        <v>7314.2834676182983</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9103.6328144791241</v>
      </c>
      <c r="N50" s="272">
        <f>K50*M50</f>
        <v>18207.265628958248</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176338.89407561909</v>
      </c>
      <c r="N51" s="272">
        <f>K51*M51</f>
        <v>88169.447037809543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186243.49393185653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1524.1599608973943</v>
      </c>
      <c r="M60" s="910"/>
      <c r="N60" s="287">
        <f>K60*L60</f>
        <v>1676.5759569871338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1676.5759569871338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204888.60767860009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40977.721535720018</v>
      </c>
      <c r="M84" s="858"/>
      <c r="N84" s="51"/>
    </row>
    <row r="85" spans="1:14">
      <c r="B85" s="89" t="s">
        <v>973</v>
      </c>
      <c r="C85" s="90"/>
      <c r="D85" s="90"/>
      <c r="E85" s="90"/>
      <c r="F85" s="90"/>
      <c r="G85" s="90"/>
      <c r="H85" s="90"/>
      <c r="I85" s="87"/>
      <c r="J85" s="88"/>
      <c r="K85" s="304">
        <v>0.05</v>
      </c>
      <c r="L85" s="857">
        <f>N79*K85</f>
        <v>10244.430383930005</v>
      </c>
      <c r="M85" s="858"/>
      <c r="N85" s="51"/>
    </row>
    <row r="86" spans="1:14" ht="15.75" thickBot="1">
      <c r="B86" s="91" t="s">
        <v>974</v>
      </c>
      <c r="C86" s="92"/>
      <c r="D86" s="92"/>
      <c r="E86" s="92"/>
      <c r="F86" s="92"/>
      <c r="G86" s="92"/>
      <c r="H86" s="92"/>
      <c r="I86" s="93"/>
      <c r="J86" s="94"/>
      <c r="K86" s="305">
        <v>0.05</v>
      </c>
      <c r="L86" s="859">
        <f>N79*K86</f>
        <v>10244.430383930005</v>
      </c>
      <c r="M86" s="860"/>
      <c r="N86" s="51"/>
    </row>
    <row r="87" spans="1:14" ht="15.75" thickBot="1">
      <c r="B87" s="822" t="s">
        <v>953</v>
      </c>
      <c r="C87" s="823"/>
      <c r="D87" s="823"/>
      <c r="E87" s="823"/>
      <c r="F87" s="823"/>
      <c r="G87" s="823"/>
      <c r="H87" s="823"/>
      <c r="I87" s="823"/>
      <c r="J87" s="823"/>
      <c r="K87" s="823"/>
      <c r="L87" s="823"/>
      <c r="M87" s="824"/>
      <c r="N87" s="52">
        <f>L84+L85+L86</f>
        <v>61466.582303580028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266355.18998218013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65956.816179518573</v>
      </c>
      <c r="N48" s="272">
        <f>K48*M48</f>
        <v>72552.497797470438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6360.2464935811295</v>
      </c>
      <c r="N49" s="272">
        <f>K49*M49</f>
        <v>7314.2834676182983</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9103.6328144791241</v>
      </c>
      <c r="N50" s="272">
        <f>K50*M50</f>
        <v>18207.265628958248</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181769.4845400551</v>
      </c>
      <c r="N51" s="272">
        <f>K51*M51</f>
        <v>90884.742270027549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188958.78916407452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1524.1599608973943</v>
      </c>
      <c r="M60" s="910"/>
      <c r="N60" s="287">
        <f>K60*L60</f>
        <v>1676.5759569871338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1676.5759569871338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207603.90291081808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41520.780582163621</v>
      </c>
      <c r="M84" s="858"/>
      <c r="N84" s="51"/>
    </row>
    <row r="85" spans="1:14">
      <c r="B85" s="89" t="s">
        <v>973</v>
      </c>
      <c r="C85" s="90"/>
      <c r="D85" s="90"/>
      <c r="E85" s="90"/>
      <c r="F85" s="90"/>
      <c r="G85" s="90"/>
      <c r="H85" s="90"/>
      <c r="I85" s="87"/>
      <c r="J85" s="88"/>
      <c r="K85" s="304">
        <v>0.05</v>
      </c>
      <c r="L85" s="857">
        <f>N79*K85</f>
        <v>10380.195145540905</v>
      </c>
      <c r="M85" s="858"/>
      <c r="N85" s="51"/>
    </row>
    <row r="86" spans="1:14" ht="15.75" thickBot="1">
      <c r="B86" s="91" t="s">
        <v>974</v>
      </c>
      <c r="C86" s="92"/>
      <c r="D86" s="92"/>
      <c r="E86" s="92"/>
      <c r="F86" s="92"/>
      <c r="G86" s="92"/>
      <c r="H86" s="92"/>
      <c r="I86" s="93"/>
      <c r="J86" s="94"/>
      <c r="K86" s="305">
        <v>0.05</v>
      </c>
      <c r="L86" s="859">
        <f>N79*K86</f>
        <v>10380.195145540905</v>
      </c>
      <c r="M86" s="860"/>
      <c r="N86" s="51"/>
    </row>
    <row r="87" spans="1:14" ht="15.75" thickBot="1">
      <c r="B87" s="822" t="s">
        <v>953</v>
      </c>
      <c r="C87" s="823"/>
      <c r="D87" s="823"/>
      <c r="E87" s="823"/>
      <c r="F87" s="823"/>
      <c r="G87" s="823"/>
      <c r="H87" s="823"/>
      <c r="I87" s="823"/>
      <c r="J87" s="823"/>
      <c r="K87" s="823"/>
      <c r="L87" s="823"/>
      <c r="M87" s="824"/>
      <c r="N87" s="52">
        <f>L84+L85+L86</f>
        <v>62281.170873245435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269885.07378406351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65956.816179518573</v>
      </c>
      <c r="N48" s="272">
        <f>K48*M48</f>
        <v>72552.497797470438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6360.2464935811295</v>
      </c>
      <c r="N49" s="272">
        <f>K49*M49</f>
        <v>3180.1232467905647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9103.6328144791241</v>
      </c>
      <c r="N50" s="272">
        <f>K50*M50</f>
        <v>9103.6328144791241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91741.255464496469</v>
      </c>
      <c r="N51" s="272">
        <f>K51*M51</f>
        <v>91741.255464496469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176577.50932323659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909">
        <f>VLOOKUP(A60,TRANSPORTE!A1:D117,4,FALSE)</f>
        <v>1524.1599608973943</v>
      </c>
      <c r="M60" s="910"/>
      <c r="N60" s="287">
        <f>K60*L60</f>
        <v>1676.5759569871338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1676.5759569871338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195222.62306998015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39044.524613996029</v>
      </c>
      <c r="M84" s="858"/>
      <c r="N84" s="51"/>
    </row>
    <row r="85" spans="1:14">
      <c r="B85" s="89" t="s">
        <v>973</v>
      </c>
      <c r="C85" s="90"/>
      <c r="D85" s="90"/>
      <c r="E85" s="90"/>
      <c r="F85" s="90"/>
      <c r="G85" s="90"/>
      <c r="H85" s="90"/>
      <c r="I85" s="87"/>
      <c r="J85" s="88"/>
      <c r="K85" s="304">
        <v>0.05</v>
      </c>
      <c r="L85" s="857">
        <f>N79*K85</f>
        <v>9761.1311534990073</v>
      </c>
      <c r="M85" s="858"/>
      <c r="N85" s="51"/>
    </row>
    <row r="86" spans="1:14" ht="15.75" thickBot="1">
      <c r="B86" s="91" t="s">
        <v>974</v>
      </c>
      <c r="C86" s="92"/>
      <c r="D86" s="92"/>
      <c r="E86" s="92"/>
      <c r="F86" s="92"/>
      <c r="G86" s="92"/>
      <c r="H86" s="92"/>
      <c r="I86" s="93"/>
      <c r="J86" s="94"/>
      <c r="K86" s="305">
        <v>0.05</v>
      </c>
      <c r="L86" s="859">
        <f>N79*K86</f>
        <v>9761.1311534990073</v>
      </c>
      <c r="M86" s="860"/>
      <c r="N86" s="51"/>
    </row>
    <row r="87" spans="1:14" ht="15.75" thickBot="1">
      <c r="B87" s="822" t="s">
        <v>953</v>
      </c>
      <c r="C87" s="823"/>
      <c r="D87" s="823"/>
      <c r="E87" s="823"/>
      <c r="F87" s="823"/>
      <c r="G87" s="823"/>
      <c r="H87" s="823"/>
      <c r="I87" s="823"/>
      <c r="J87" s="823"/>
      <c r="K87" s="823"/>
      <c r="L87" s="823"/>
      <c r="M87" s="824"/>
      <c r="N87" s="52">
        <f>L84+L85+L86</f>
        <v>58566.786920994047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253789.40999097421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65956.816179518573</v>
      </c>
      <c r="N48" s="272">
        <f>K48*M48</f>
        <v>72552.497797470438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6360.2464935811295</v>
      </c>
      <c r="N49" s="272">
        <f>K49*M49</f>
        <v>3180.1232467905647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9103.6328144791241</v>
      </c>
      <c r="N50" s="272">
        <f>K50*M50</f>
        <v>9103.6328144791241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91741.255464496469</v>
      </c>
      <c r="N51" s="272">
        <f>K51*M51</f>
        <v>91741.255464496469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176577.50932323659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1524.1599608973943</v>
      </c>
      <c r="M60" s="910"/>
      <c r="N60" s="287">
        <f>K60*L60</f>
        <v>1676.5759569871338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1676.5759569871338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195222.62306998015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39044.524613996029</v>
      </c>
      <c r="M84" s="858"/>
      <c r="N84" s="51"/>
    </row>
    <row r="85" spans="1:14">
      <c r="B85" s="89" t="s">
        <v>973</v>
      </c>
      <c r="C85" s="90"/>
      <c r="D85" s="90"/>
      <c r="E85" s="90"/>
      <c r="F85" s="90"/>
      <c r="G85" s="90"/>
      <c r="H85" s="90"/>
      <c r="I85" s="87"/>
      <c r="J85" s="88"/>
      <c r="K85" s="304">
        <v>0.05</v>
      </c>
      <c r="L85" s="857">
        <f>N79*K85</f>
        <v>9761.1311534990073</v>
      </c>
      <c r="M85" s="858"/>
      <c r="N85" s="51"/>
    </row>
    <row r="86" spans="1:14" ht="15.75" thickBot="1">
      <c r="B86" s="91" t="s">
        <v>974</v>
      </c>
      <c r="C86" s="92"/>
      <c r="D86" s="92"/>
      <c r="E86" s="92"/>
      <c r="F86" s="92"/>
      <c r="G86" s="92"/>
      <c r="H86" s="92"/>
      <c r="I86" s="93"/>
      <c r="J86" s="94"/>
      <c r="K86" s="305">
        <v>0.05</v>
      </c>
      <c r="L86" s="859">
        <f>N79*K86</f>
        <v>9761.1311534990073</v>
      </c>
      <c r="M86" s="860"/>
      <c r="N86" s="51"/>
    </row>
    <row r="87" spans="1:14" ht="15.75" thickBot="1">
      <c r="B87" s="822" t="s">
        <v>953</v>
      </c>
      <c r="C87" s="823"/>
      <c r="D87" s="823"/>
      <c r="E87" s="823"/>
      <c r="F87" s="823"/>
      <c r="G87" s="823"/>
      <c r="H87" s="823"/>
      <c r="I87" s="823"/>
      <c r="J87" s="823"/>
      <c r="K87" s="823"/>
      <c r="L87" s="823"/>
      <c r="M87" s="824"/>
      <c r="N87" s="52">
        <f>L84+L85+L86</f>
        <v>58566.786920994047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253789.40999097421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65956.816179518573</v>
      </c>
      <c r="N48" s="272">
        <f>K48*M48</f>
        <v>72552.497797470438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6360.2464935811295</v>
      </c>
      <c r="N49" s="272">
        <f>K49*M49</f>
        <v>3180.1232467905647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9103.6328144791241</v>
      </c>
      <c r="N50" s="272">
        <f>K50*M50</f>
        <v>9103.6328144791241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91741.255464496469</v>
      </c>
      <c r="N51" s="272">
        <f>K51*M51</f>
        <v>91741.255464496469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176577.50932323659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1524.1599608973943</v>
      </c>
      <c r="M60" s="910"/>
      <c r="N60" s="287">
        <f>K60*L60</f>
        <v>1676.5759569871338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1676.5759569871338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195222.62306998015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39044.524613996029</v>
      </c>
      <c r="M84" s="858"/>
      <c r="N84" s="51"/>
    </row>
    <row r="85" spans="1:14">
      <c r="B85" s="89" t="s">
        <v>973</v>
      </c>
      <c r="C85" s="90"/>
      <c r="D85" s="90"/>
      <c r="E85" s="90"/>
      <c r="F85" s="90"/>
      <c r="G85" s="90"/>
      <c r="H85" s="90"/>
      <c r="I85" s="87"/>
      <c r="J85" s="88"/>
      <c r="K85" s="304">
        <v>0.05</v>
      </c>
      <c r="L85" s="857">
        <f>N79*K85</f>
        <v>9761.1311534990073</v>
      </c>
      <c r="M85" s="858"/>
      <c r="N85" s="51"/>
    </row>
    <row r="86" spans="1:14" ht="15.75" thickBot="1">
      <c r="B86" s="91" t="s">
        <v>974</v>
      </c>
      <c r="C86" s="92"/>
      <c r="D86" s="92"/>
      <c r="E86" s="92"/>
      <c r="F86" s="92"/>
      <c r="G86" s="92"/>
      <c r="H86" s="92"/>
      <c r="I86" s="93"/>
      <c r="J86" s="94"/>
      <c r="K86" s="305">
        <v>0.05</v>
      </c>
      <c r="L86" s="859">
        <f>N79*K86</f>
        <v>9761.1311534990073</v>
      </c>
      <c r="M86" s="860"/>
      <c r="N86" s="51"/>
    </row>
    <row r="87" spans="1:14" ht="15.75" thickBot="1">
      <c r="B87" s="822" t="s">
        <v>953</v>
      </c>
      <c r="C87" s="823"/>
      <c r="D87" s="823"/>
      <c r="E87" s="823"/>
      <c r="F87" s="823"/>
      <c r="G87" s="823"/>
      <c r="H87" s="823"/>
      <c r="I87" s="823"/>
      <c r="J87" s="823"/>
      <c r="K87" s="823"/>
      <c r="L87" s="823"/>
      <c r="M87" s="824"/>
      <c r="N87" s="52">
        <f>L84+L85+L86</f>
        <v>58566.786920994047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253789.40999097421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808.02560903602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65956.816179518573</v>
      </c>
      <c r="N48" s="272">
        <f>K48*M48</f>
        <v>72552.497797470438</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6360.2464935811295</v>
      </c>
      <c r="N49" s="272">
        <f>K49*M49</f>
        <v>3180.1232467905647</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9103.6328144791241</v>
      </c>
      <c r="N50" s="272">
        <f>K50*M50</f>
        <v>9103.6328144791241</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91741.255464496469</v>
      </c>
      <c r="N51" s="272">
        <f>K51*M51</f>
        <v>91741.255464496469</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176577.50932323659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909">
        <f>VLOOKUP(A60,TRANSPORTE!A1:D117,4,FALSE)</f>
        <v>1524.1599608973943</v>
      </c>
      <c r="M60" s="910"/>
      <c r="N60" s="287">
        <f>K60*L60</f>
        <v>1676.5759569871338</v>
      </c>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f>N60+N61+N62+N63+N64</f>
        <v>1676.5759569871338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16160.5121807204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195222.62306998015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39044.524613996029</v>
      </c>
      <c r="M84" s="858"/>
      <c r="N84" s="51"/>
    </row>
    <row r="85" spans="1:14">
      <c r="B85" s="89" t="s">
        <v>973</v>
      </c>
      <c r="C85" s="90"/>
      <c r="D85" s="90"/>
      <c r="E85" s="90"/>
      <c r="F85" s="90"/>
      <c r="G85" s="90"/>
      <c r="H85" s="90"/>
      <c r="I85" s="87"/>
      <c r="J85" s="88"/>
      <c r="K85" s="304">
        <v>0.05</v>
      </c>
      <c r="L85" s="857">
        <f>N79*K85</f>
        <v>9761.1311534990073</v>
      </c>
      <c r="M85" s="858"/>
      <c r="N85" s="51"/>
    </row>
    <row r="86" spans="1:14" ht="15.75" thickBot="1">
      <c r="B86" s="91" t="s">
        <v>974</v>
      </c>
      <c r="C86" s="92"/>
      <c r="D86" s="92"/>
      <c r="E86" s="92"/>
      <c r="F86" s="92"/>
      <c r="G86" s="92"/>
      <c r="H86" s="92"/>
      <c r="I86" s="93"/>
      <c r="J86" s="94"/>
      <c r="K86" s="305">
        <v>0.05</v>
      </c>
      <c r="L86" s="859">
        <f>N79*K86</f>
        <v>9761.1311534990073</v>
      </c>
      <c r="M86" s="860"/>
      <c r="N86" s="51"/>
    </row>
    <row r="87" spans="1:14" ht="15.75" thickBot="1">
      <c r="B87" s="822" t="s">
        <v>953</v>
      </c>
      <c r="C87" s="823"/>
      <c r="D87" s="823"/>
      <c r="E87" s="823"/>
      <c r="F87" s="823"/>
      <c r="G87" s="823"/>
      <c r="H87" s="823"/>
      <c r="I87" s="823"/>
      <c r="J87" s="823"/>
      <c r="K87" s="823"/>
      <c r="L87" s="823"/>
      <c r="M87" s="824"/>
      <c r="N87" s="52">
        <f>L84+L85+L86</f>
        <v>58566.786920994047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253789.40999097421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7464.8093012997188</v>
      </c>
      <c r="N48" s="272">
        <f>K48*M48</f>
        <v>9704.2520916896356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9704.2520916896356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11320.303309761675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2264.0606619523351</v>
      </c>
      <c r="M84" s="858"/>
      <c r="N84" s="51"/>
    </row>
    <row r="85" spans="1:14">
      <c r="B85" s="89" t="s">
        <v>973</v>
      </c>
      <c r="C85" s="90"/>
      <c r="D85" s="90"/>
      <c r="E85" s="90"/>
      <c r="F85" s="90"/>
      <c r="G85" s="90"/>
      <c r="H85" s="90"/>
      <c r="I85" s="87"/>
      <c r="J85" s="88"/>
      <c r="K85" s="304">
        <v>0.05</v>
      </c>
      <c r="L85" s="857">
        <f>N79*K85</f>
        <v>566.01516548808377</v>
      </c>
      <c r="M85" s="858"/>
      <c r="N85" s="51"/>
    </row>
    <row r="86" spans="1:14" ht="15.75" thickBot="1">
      <c r="B86" s="91" t="s">
        <v>974</v>
      </c>
      <c r="C86" s="92"/>
      <c r="D86" s="92"/>
      <c r="E86" s="92"/>
      <c r="F86" s="92"/>
      <c r="G86" s="92"/>
      <c r="H86" s="92"/>
      <c r="I86" s="93"/>
      <c r="J86" s="94"/>
      <c r="K86" s="305">
        <v>0.05</v>
      </c>
      <c r="L86" s="859">
        <f>N79*K86</f>
        <v>566.01516548808377</v>
      </c>
      <c r="M86" s="860"/>
      <c r="N86" s="51"/>
    </row>
    <row r="87" spans="1:14" ht="15.75" thickBot="1">
      <c r="B87" s="822" t="s">
        <v>953</v>
      </c>
      <c r="C87" s="823"/>
      <c r="D87" s="823"/>
      <c r="E87" s="823"/>
      <c r="F87" s="823"/>
      <c r="G87" s="823"/>
      <c r="H87" s="823"/>
      <c r="I87" s="823"/>
      <c r="J87" s="823"/>
      <c r="K87" s="823"/>
      <c r="L87" s="823"/>
      <c r="M87" s="824"/>
      <c r="N87" s="52">
        <f>L84+L85+L86</f>
        <v>3396.0909929285026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14716.394302690178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16031.001287071236</v>
      </c>
      <c r="N48" s="272">
        <f>K48*M48</f>
        <v>20840.301673192607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20840.301673192607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22456.352891264647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4491.2705782529292</v>
      </c>
      <c r="M84" s="858"/>
      <c r="N84" s="51"/>
    </row>
    <row r="85" spans="1:14">
      <c r="B85" s="89" t="s">
        <v>973</v>
      </c>
      <c r="C85" s="90"/>
      <c r="D85" s="90"/>
      <c r="E85" s="90"/>
      <c r="F85" s="90"/>
      <c r="G85" s="90"/>
      <c r="H85" s="90"/>
      <c r="I85" s="87"/>
      <c r="J85" s="88"/>
      <c r="K85" s="304">
        <v>0.05</v>
      </c>
      <c r="L85" s="857">
        <f>N79*K85</f>
        <v>1122.8176445632323</v>
      </c>
      <c r="M85" s="858"/>
      <c r="N85" s="51"/>
    </row>
    <row r="86" spans="1:14" ht="15.75" thickBot="1">
      <c r="B86" s="91" t="s">
        <v>974</v>
      </c>
      <c r="C86" s="92"/>
      <c r="D86" s="92"/>
      <c r="E86" s="92"/>
      <c r="F86" s="92"/>
      <c r="G86" s="92"/>
      <c r="H86" s="92"/>
      <c r="I86" s="93"/>
      <c r="J86" s="94"/>
      <c r="K86" s="305">
        <v>0.05</v>
      </c>
      <c r="L86" s="859">
        <f>N79*K86</f>
        <v>1122.8176445632323</v>
      </c>
      <c r="M86" s="860"/>
      <c r="N86" s="51"/>
    </row>
    <row r="87" spans="1:14" ht="15.75" thickBot="1">
      <c r="B87" s="822" t="s">
        <v>953</v>
      </c>
      <c r="C87" s="823"/>
      <c r="D87" s="823"/>
      <c r="E87" s="823"/>
      <c r="F87" s="823"/>
      <c r="G87" s="823"/>
      <c r="H87" s="823"/>
      <c r="I87" s="823"/>
      <c r="J87" s="823"/>
      <c r="K87" s="823"/>
      <c r="L87" s="823"/>
      <c r="M87" s="824"/>
      <c r="N87" s="52">
        <f>L84+L85+L86</f>
        <v>6736.9058673793943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29193.258758644042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7464.8093012997188</v>
      </c>
      <c r="N48" s="272">
        <f>K48*M48</f>
        <v>9704.2520916896356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9704.2520916896356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11320.303309761675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2264.0606619523351</v>
      </c>
      <c r="M84" s="858"/>
      <c r="N84" s="51"/>
    </row>
    <row r="85" spans="1:14">
      <c r="B85" s="89" t="s">
        <v>973</v>
      </c>
      <c r="C85" s="90"/>
      <c r="D85" s="90"/>
      <c r="E85" s="90"/>
      <c r="F85" s="90"/>
      <c r="G85" s="90"/>
      <c r="H85" s="90"/>
      <c r="I85" s="87"/>
      <c r="J85" s="88"/>
      <c r="K85" s="304">
        <v>0.05</v>
      </c>
      <c r="L85" s="857">
        <f>N79*K85</f>
        <v>566.01516548808377</v>
      </c>
      <c r="M85" s="858"/>
      <c r="N85" s="51"/>
    </row>
    <row r="86" spans="1:14" ht="15.75" thickBot="1">
      <c r="B86" s="91" t="s">
        <v>974</v>
      </c>
      <c r="C86" s="92"/>
      <c r="D86" s="92"/>
      <c r="E86" s="92"/>
      <c r="F86" s="92"/>
      <c r="G86" s="92"/>
      <c r="H86" s="92"/>
      <c r="I86" s="93"/>
      <c r="J86" s="94"/>
      <c r="K86" s="305">
        <v>0.05</v>
      </c>
      <c r="L86" s="859">
        <f>N79*K86</f>
        <v>566.01516548808377</v>
      </c>
      <c r="M86" s="860"/>
      <c r="N86" s="51"/>
    </row>
    <row r="87" spans="1:14" ht="15.75" thickBot="1">
      <c r="B87" s="822" t="s">
        <v>953</v>
      </c>
      <c r="C87" s="823"/>
      <c r="D87" s="823"/>
      <c r="E87" s="823"/>
      <c r="F87" s="823"/>
      <c r="G87" s="823"/>
      <c r="H87" s="823"/>
      <c r="I87" s="823"/>
      <c r="J87" s="823"/>
      <c r="K87" s="823"/>
      <c r="L87" s="823"/>
      <c r="M87" s="824"/>
      <c r="N87" s="52">
        <f>L84+L85+L86</f>
        <v>3396.0909929285026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14716.394302690178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c r="C41" s="880"/>
      <c r="D41" s="880"/>
      <c r="E41" s="38"/>
      <c r="F41" s="39"/>
      <c r="G41" s="39"/>
      <c r="H41" s="40"/>
      <c r="I41" s="36"/>
      <c r="J41" s="37"/>
      <c r="K41" s="279"/>
      <c r="L41" s="276"/>
      <c r="M41" s="401"/>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16031.001287071236</v>
      </c>
      <c r="N48" s="272">
        <f>K48*M48</f>
        <v>20840.301673192607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20840.301673192607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1616.0512180720398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22456.352891264647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4491.2705782529292</v>
      </c>
      <c r="M84" s="858"/>
      <c r="N84" s="51"/>
    </row>
    <row r="85" spans="1:14">
      <c r="B85" s="89" t="s">
        <v>973</v>
      </c>
      <c r="C85" s="90"/>
      <c r="D85" s="90"/>
      <c r="E85" s="90"/>
      <c r="F85" s="90"/>
      <c r="G85" s="90"/>
      <c r="H85" s="90"/>
      <c r="I85" s="87"/>
      <c r="J85" s="88"/>
      <c r="K85" s="304">
        <v>0.05</v>
      </c>
      <c r="L85" s="857">
        <f>N79*K85</f>
        <v>1122.8176445632323</v>
      </c>
      <c r="M85" s="858"/>
      <c r="N85" s="51"/>
    </row>
    <row r="86" spans="1:14" ht="15.75" thickBot="1">
      <c r="B86" s="91" t="s">
        <v>974</v>
      </c>
      <c r="C86" s="92"/>
      <c r="D86" s="92"/>
      <c r="E86" s="92"/>
      <c r="F86" s="92"/>
      <c r="G86" s="92"/>
      <c r="H86" s="92"/>
      <c r="I86" s="93"/>
      <c r="J86" s="94"/>
      <c r="K86" s="305">
        <v>0.05</v>
      </c>
      <c r="L86" s="859">
        <f>N79*K86</f>
        <v>1122.8176445632323</v>
      </c>
      <c r="M86" s="860"/>
      <c r="N86" s="51"/>
    </row>
    <row r="87" spans="1:14" ht="15.75" thickBot="1">
      <c r="B87" s="822" t="s">
        <v>953</v>
      </c>
      <c r="C87" s="823"/>
      <c r="D87" s="823"/>
      <c r="E87" s="823"/>
      <c r="F87" s="823"/>
      <c r="G87" s="823"/>
      <c r="H87" s="823"/>
      <c r="I87" s="823"/>
      <c r="J87" s="823"/>
      <c r="K87" s="823"/>
      <c r="L87" s="823"/>
      <c r="M87" s="824"/>
      <c r="N87" s="52">
        <f>L84+L85+L86</f>
        <v>6736.9058673793943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29193.258758644042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152</v>
      </c>
      <c r="B36" s="871" t="str">
        <f>VLOOKUP(A36,EQUIPOS!A6:D154,3,FALSE)</f>
        <v xml:space="preserve">Carrotanque de agua(1000 Galones) </v>
      </c>
      <c r="C36" s="872"/>
      <c r="D36" s="872"/>
      <c r="E36" s="872"/>
      <c r="F36" s="872"/>
      <c r="G36" s="872"/>
      <c r="H36" s="873"/>
      <c r="I36" s="267"/>
      <c r="J36" s="268"/>
      <c r="K36" s="269">
        <f>VLOOKUP(A36,EQUIPOS!A6:D163,4,FALSE)</f>
        <v>89178.451358835577</v>
      </c>
      <c r="L36" s="270"/>
      <c r="M36" s="336">
        <v>15</v>
      </c>
      <c r="N36" s="272">
        <f>K36/M36</f>
        <v>5945.2300905890388</v>
      </c>
    </row>
    <row r="37" spans="1:14">
      <c r="A37" s="113" t="s">
        <v>174</v>
      </c>
      <c r="B37" s="871" t="str">
        <f>VLOOKUP(A37,EQUIPOS!A7:D154,3,FALSE)</f>
        <v>Compactador vibratorio tipo DD-20</v>
      </c>
      <c r="C37" s="872"/>
      <c r="D37" s="872"/>
      <c r="E37" s="872"/>
      <c r="F37" s="872"/>
      <c r="G37" s="872"/>
      <c r="H37" s="873"/>
      <c r="I37" s="421"/>
      <c r="J37" s="422"/>
      <c r="K37" s="269">
        <f>VLOOKUP(A37,EQUIPOS!A7:D164,4,FALSE)</f>
        <v>99163.015254842452</v>
      </c>
      <c r="L37" s="335"/>
      <c r="M37" s="336">
        <v>15</v>
      </c>
      <c r="N37" s="272">
        <f>K37/M37</f>
        <v>6610.8676836561635</v>
      </c>
    </row>
    <row r="38" spans="1:14">
      <c r="A38" s="113" t="s">
        <v>269</v>
      </c>
      <c r="B38" s="871" t="str">
        <f>VLOOKUP(A38,EQUIPOS!A8:D154,3,FALSE)</f>
        <v>Motoniveladora  potencia 215 HP, ancho de cuchilla 4,27 m, peso 18 ton.</v>
      </c>
      <c r="C38" s="872"/>
      <c r="D38" s="872"/>
      <c r="E38" s="872"/>
      <c r="F38" s="872"/>
      <c r="G38" s="872"/>
      <c r="H38" s="873"/>
      <c r="I38" s="328"/>
      <c r="J38" s="330"/>
      <c r="K38" s="269">
        <f>VLOOKUP(A38,EQUIPOS!A8:D165,4,FALSE)</f>
        <v>191363.54122084822</v>
      </c>
      <c r="L38" s="423"/>
      <c r="M38" s="424">
        <v>15</v>
      </c>
      <c r="N38" s="272">
        <f>K38/M38</f>
        <v>12757.569414723215</v>
      </c>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N75*M41</f>
        <v>44.846540602401326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SUM(N36:N41)</f>
        <v>25358.513729570815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41341.602208277342</v>
      </c>
      <c r="N48" s="272">
        <f>K48*M48</f>
        <v>53744.082870760547</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74.20287575844651</v>
      </c>
      <c r="N49" s="272">
        <f>K49*M49</f>
        <v>2226.0862727533954</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911" t="s">
        <v>953</v>
      </c>
      <c r="C53" s="865"/>
      <c r="D53" s="865"/>
      <c r="E53" s="865"/>
      <c r="F53" s="865"/>
      <c r="G53" s="865"/>
      <c r="H53" s="865"/>
      <c r="I53" s="865"/>
      <c r="J53" s="865"/>
      <c r="K53" s="865"/>
      <c r="L53" s="865"/>
      <c r="M53" s="866"/>
      <c r="N53" s="104">
        <f>SUM(N48:N52)</f>
        <v>55970.169143513944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908" t="s">
        <v>961</v>
      </c>
      <c r="M57" s="887"/>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909">
        <f>VLOOKUP(A58,TRANSPORTE!A1:D117,4,FALSE)</f>
        <v>1524.1599608973943</v>
      </c>
      <c r="M58" s="910"/>
      <c r="N58" s="287">
        <f>K58*L58</f>
        <v>1981.4079491666125</v>
      </c>
    </row>
    <row r="59" spans="1:14">
      <c r="B59" s="46"/>
      <c r="C59" s="47"/>
      <c r="D59" s="47"/>
      <c r="E59" s="47"/>
      <c r="F59" s="47"/>
      <c r="G59" s="4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900"/>
      <c r="M63" s="901"/>
      <c r="N63" s="127"/>
    </row>
    <row r="64" spans="1:14" ht="15.75" thickBot="1">
      <c r="B64" s="911" t="s">
        <v>953</v>
      </c>
      <c r="C64" s="865"/>
      <c r="D64" s="865"/>
      <c r="E64" s="865"/>
      <c r="F64" s="865"/>
      <c r="G64" s="865"/>
      <c r="H64" s="865"/>
      <c r="I64" s="865"/>
      <c r="J64" s="865"/>
      <c r="K64" s="865"/>
      <c r="L64" s="865"/>
      <c r="M64" s="866"/>
      <c r="N64" s="104">
        <f>N58+N59+N60+N61+N62</f>
        <v>1981.4079491666125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61" t="s">
        <v>963</v>
      </c>
      <c r="C68" s="862"/>
      <c r="D68" s="862"/>
      <c r="E68" s="862"/>
      <c r="F68" s="862"/>
      <c r="G68" s="862"/>
      <c r="H68" s="862"/>
      <c r="I68" s="73" t="s">
        <v>964</v>
      </c>
      <c r="J68" s="75" t="s">
        <v>1410</v>
      </c>
      <c r="K68" s="74" t="s">
        <v>966</v>
      </c>
      <c r="L68" s="863" t="s">
        <v>950</v>
      </c>
      <c r="M68" s="976"/>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98"/>
      <c r="C74" s="899"/>
      <c r="D74" s="899"/>
      <c r="E74" s="899"/>
      <c r="F74" s="899"/>
      <c r="G74" s="899"/>
      <c r="H74" s="899"/>
      <c r="I74" s="126"/>
      <c r="J74" s="126"/>
      <c r="K74" s="126"/>
      <c r="L74" s="912"/>
      <c r="M74" s="912"/>
      <c r="N74" s="45"/>
    </row>
    <row r="75" spans="1:15" ht="15.75" thickBot="1">
      <c r="B75" s="911" t="s">
        <v>953</v>
      </c>
      <c r="C75" s="865"/>
      <c r="D75" s="865"/>
      <c r="E75" s="865"/>
      <c r="F75" s="865"/>
      <c r="G75" s="865"/>
      <c r="H75" s="865"/>
      <c r="I75" s="865"/>
      <c r="J75" s="865"/>
      <c r="K75" s="865"/>
      <c r="L75" s="865"/>
      <c r="M75" s="866"/>
      <c r="N75" s="301">
        <f>SUM(N69:N74)</f>
        <v>2242.3270301200664</v>
      </c>
    </row>
    <row r="76" spans="1:15" ht="15.75" thickBot="1">
      <c r="B76" s="33"/>
      <c r="C76" s="34"/>
      <c r="D76" s="34"/>
      <c r="E76" s="34"/>
      <c r="F76" s="34"/>
      <c r="G76" s="34"/>
      <c r="H76" s="34"/>
      <c r="I76" s="34"/>
      <c r="J76" s="34"/>
      <c r="K76" s="34"/>
      <c r="L76" s="34"/>
      <c r="M76" s="34"/>
      <c r="N76" s="35"/>
    </row>
    <row r="77" spans="1:15" ht="15.75" thickBot="1">
      <c r="B77" s="822" t="s">
        <v>967</v>
      </c>
      <c r="C77" s="823"/>
      <c r="D77" s="823"/>
      <c r="E77" s="823"/>
      <c r="F77" s="823"/>
      <c r="G77" s="823"/>
      <c r="H77" s="823"/>
      <c r="I77" s="823"/>
      <c r="J77" s="823"/>
      <c r="K77" s="823"/>
      <c r="L77" s="823"/>
      <c r="M77" s="824"/>
      <c r="N77" s="99">
        <f>N43+N53+N64+N75</f>
        <v>85552.417852371436</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67" t="s">
        <v>969</v>
      </c>
      <c r="C81" s="868"/>
      <c r="D81" s="868"/>
      <c r="E81" s="868"/>
      <c r="F81" s="868"/>
      <c r="G81" s="868"/>
      <c r="H81" s="868"/>
      <c r="I81" s="314"/>
      <c r="J81" s="334"/>
      <c r="K81" s="302" t="s">
        <v>970</v>
      </c>
      <c r="L81" s="869" t="s">
        <v>971</v>
      </c>
      <c r="M81" s="870"/>
      <c r="N81" s="303"/>
    </row>
    <row r="82" spans="1:14">
      <c r="B82" s="855" t="s">
        <v>972</v>
      </c>
      <c r="C82" s="856"/>
      <c r="D82" s="856"/>
      <c r="E82" s="856"/>
      <c r="F82" s="856"/>
      <c r="G82" s="856"/>
      <c r="H82" s="856"/>
      <c r="I82" s="87"/>
      <c r="J82" s="88"/>
      <c r="K82" s="304">
        <v>0.2</v>
      </c>
      <c r="L82" s="857">
        <f>N77*K82</f>
        <v>17110.483570474287</v>
      </c>
      <c r="M82" s="858"/>
      <c r="N82" s="51"/>
    </row>
    <row r="83" spans="1:14">
      <c r="B83" s="89" t="s">
        <v>973</v>
      </c>
      <c r="C83" s="90"/>
      <c r="D83" s="90"/>
      <c r="E83" s="90"/>
      <c r="F83" s="90"/>
      <c r="G83" s="90"/>
      <c r="H83" s="90"/>
      <c r="I83" s="87"/>
      <c r="J83" s="88"/>
      <c r="K83" s="304">
        <v>0.05</v>
      </c>
      <c r="L83" s="857">
        <f>N77*K83</f>
        <v>4277.6208926185718</v>
      </c>
      <c r="M83" s="858"/>
      <c r="N83" s="51"/>
    </row>
    <row r="84" spans="1:14" ht="15.75" thickBot="1">
      <c r="B84" s="91" t="s">
        <v>974</v>
      </c>
      <c r="C84" s="92"/>
      <c r="D84" s="92"/>
      <c r="E84" s="92"/>
      <c r="F84" s="92"/>
      <c r="G84" s="92"/>
      <c r="H84" s="92"/>
      <c r="I84" s="93"/>
      <c r="J84" s="94"/>
      <c r="K84" s="305">
        <v>0.05</v>
      </c>
      <c r="L84" s="859">
        <f>N77*K84</f>
        <v>4277.6208926185718</v>
      </c>
      <c r="M84" s="860"/>
      <c r="N84" s="51"/>
    </row>
    <row r="85" spans="1:14" ht="15.75" thickBot="1">
      <c r="B85" s="822" t="s">
        <v>953</v>
      </c>
      <c r="C85" s="823"/>
      <c r="D85" s="823"/>
      <c r="E85" s="823"/>
      <c r="F85" s="823"/>
      <c r="G85" s="823"/>
      <c r="H85" s="823"/>
      <c r="I85" s="823"/>
      <c r="J85" s="823"/>
      <c r="K85" s="823"/>
      <c r="L85" s="823"/>
      <c r="M85" s="824"/>
      <c r="N85" s="52">
        <f>L82+L83+L84</f>
        <v>25665.725355711431</v>
      </c>
    </row>
    <row r="86" spans="1:14" ht="15.75" thickBot="1">
      <c r="B86" s="33"/>
      <c r="C86" s="34"/>
      <c r="D86" s="34"/>
      <c r="E86" s="34"/>
      <c r="F86" s="34"/>
      <c r="G86" s="34"/>
      <c r="H86" s="34"/>
      <c r="I86" s="34"/>
      <c r="J86" s="34"/>
      <c r="K86" s="34"/>
      <c r="L86" s="34"/>
      <c r="M86" s="34"/>
      <c r="N86" s="35"/>
    </row>
    <row r="87" spans="1:14" ht="15.75" thickBot="1">
      <c r="A87" t="s">
        <v>2016</v>
      </c>
      <c r="B87" s="822" t="s">
        <v>975</v>
      </c>
      <c r="C87" s="823"/>
      <c r="D87" s="823"/>
      <c r="E87" s="823"/>
      <c r="F87" s="823"/>
      <c r="G87" s="823"/>
      <c r="H87" s="823"/>
      <c r="I87" s="823"/>
      <c r="J87" s="823"/>
      <c r="K87" s="823"/>
      <c r="L87" s="823"/>
      <c r="M87" s="824"/>
      <c r="N87" s="188">
        <f>N77+N85</f>
        <v>111218.14320808287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106.68624361440799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13222.952460155168</v>
      </c>
      <c r="N48" s="272">
        <f>K48*M48</f>
        <v>9256.0667221086169</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9256.0667221086169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45"/>
    </row>
    <row r="77" spans="1:15" ht="15.75" thickBot="1">
      <c r="B77" s="911" t="s">
        <v>953</v>
      </c>
      <c r="C77" s="865"/>
      <c r="D77" s="865"/>
      <c r="E77" s="865"/>
      <c r="F77" s="865"/>
      <c r="G77" s="865"/>
      <c r="H77" s="865"/>
      <c r="I77" s="865"/>
      <c r="J77" s="865"/>
      <c r="K77" s="865"/>
      <c r="L77" s="865"/>
      <c r="M77" s="866"/>
      <c r="N77" s="301">
        <f>SUM(N71:N76)</f>
        <v>2133.7248722881595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11496.477838011184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2299.295567602237</v>
      </c>
      <c r="M84" s="858"/>
      <c r="N84" s="51"/>
    </row>
    <row r="85" spans="1:14">
      <c r="B85" s="89" t="s">
        <v>973</v>
      </c>
      <c r="C85" s="90"/>
      <c r="D85" s="90"/>
      <c r="E85" s="90"/>
      <c r="F85" s="90"/>
      <c r="G85" s="90"/>
      <c r="H85" s="90"/>
      <c r="I85" s="87"/>
      <c r="J85" s="88"/>
      <c r="K85" s="304">
        <v>0.05</v>
      </c>
      <c r="L85" s="857">
        <f>N79*K85</f>
        <v>574.82389190055926</v>
      </c>
      <c r="M85" s="858"/>
      <c r="N85" s="51"/>
    </row>
    <row r="86" spans="1:14" ht="15.75" thickBot="1">
      <c r="B86" s="91" t="s">
        <v>974</v>
      </c>
      <c r="C86" s="92"/>
      <c r="D86" s="92"/>
      <c r="E86" s="92"/>
      <c r="F86" s="92"/>
      <c r="G86" s="92"/>
      <c r="H86" s="92"/>
      <c r="I86" s="93"/>
      <c r="J86" s="94"/>
      <c r="K86" s="305">
        <v>0.05</v>
      </c>
      <c r="L86" s="859">
        <f>N79*K86</f>
        <v>574.82389190055926</v>
      </c>
      <c r="M86" s="860"/>
      <c r="N86" s="51"/>
    </row>
    <row r="87" spans="1:14" ht="15.75" thickBot="1">
      <c r="B87" s="822" t="s">
        <v>953</v>
      </c>
      <c r="C87" s="823"/>
      <c r="D87" s="823"/>
      <c r="E87" s="823"/>
      <c r="F87" s="823"/>
      <c r="G87" s="823"/>
      <c r="H87" s="823"/>
      <c r="I87" s="823"/>
      <c r="J87" s="823"/>
      <c r="K87" s="823"/>
      <c r="L87" s="823"/>
      <c r="M87" s="824"/>
      <c r="N87" s="52">
        <f>L84+L85+L86</f>
        <v>3448.9433514033558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52">
        <f>N79+N87</f>
        <v>14945.421189414539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537.37060903602003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41420.045248364841</v>
      </c>
      <c r="N48" s="272">
        <f>K48*M48</f>
        <v>8284.0090496729681</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3704.8435825110082</v>
      </c>
      <c r="N49" s="272">
        <f>K49*M49</f>
        <v>3890.0857616365588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911" t="s">
        <v>953</v>
      </c>
      <c r="C55" s="865"/>
      <c r="D55" s="865"/>
      <c r="E55" s="865"/>
      <c r="F55" s="865"/>
      <c r="G55" s="865"/>
      <c r="H55" s="865"/>
      <c r="I55" s="865"/>
      <c r="J55" s="865"/>
      <c r="K55" s="865"/>
      <c r="L55" s="865"/>
      <c r="M55" s="866"/>
      <c r="N55" s="104">
        <f>SUM(N48:N54)</f>
        <v>12174.094811309527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900"/>
      <c r="M65" s="901"/>
      <c r="N65" s="127"/>
    </row>
    <row r="66" spans="1:15" ht="15.75" thickBot="1">
      <c r="B66" s="911" t="s">
        <v>953</v>
      </c>
      <c r="C66" s="865"/>
      <c r="D66" s="865"/>
      <c r="E66" s="865"/>
      <c r="F66" s="865"/>
      <c r="G66" s="865"/>
      <c r="H66" s="865"/>
      <c r="I66" s="865"/>
      <c r="J66" s="865"/>
      <c r="K66" s="865"/>
      <c r="L66" s="865"/>
      <c r="M66" s="866"/>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98"/>
      <c r="C76" s="899"/>
      <c r="D76" s="899"/>
      <c r="E76" s="899"/>
      <c r="F76" s="899"/>
      <c r="G76" s="899"/>
      <c r="H76" s="899"/>
      <c r="I76" s="126"/>
      <c r="J76" s="126"/>
      <c r="K76" s="126"/>
      <c r="L76" s="912"/>
      <c r="M76" s="912"/>
      <c r="N76" s="127"/>
    </row>
    <row r="77" spans="1:15" ht="15.75" thickBot="1">
      <c r="B77" s="911" t="s">
        <v>953</v>
      </c>
      <c r="C77" s="865"/>
      <c r="D77" s="865"/>
      <c r="E77" s="865"/>
      <c r="F77" s="865"/>
      <c r="G77" s="865"/>
      <c r="H77" s="865"/>
      <c r="I77" s="865"/>
      <c r="J77" s="865"/>
      <c r="K77" s="865"/>
      <c r="L77" s="865"/>
      <c r="M77" s="866"/>
      <c r="N77" s="460">
        <f>SUM(N71:N76)</f>
        <v>10747.412180720399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23458.877601065946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4691.7755202131893</v>
      </c>
      <c r="M84" s="858"/>
      <c r="N84" s="51"/>
    </row>
    <row r="85" spans="1:14">
      <c r="B85" s="89" t="s">
        <v>973</v>
      </c>
      <c r="C85" s="90"/>
      <c r="D85" s="90"/>
      <c r="E85" s="90"/>
      <c r="F85" s="90"/>
      <c r="G85" s="90"/>
      <c r="H85" s="90"/>
      <c r="I85" s="87"/>
      <c r="J85" s="88"/>
      <c r="K85" s="304">
        <v>0.05</v>
      </c>
      <c r="L85" s="857">
        <f>N79*K85</f>
        <v>1172.9438800532973</v>
      </c>
      <c r="M85" s="858"/>
      <c r="N85" s="51"/>
    </row>
    <row r="86" spans="1:14" ht="15.75" thickBot="1">
      <c r="B86" s="91" t="s">
        <v>974</v>
      </c>
      <c r="C86" s="92"/>
      <c r="D86" s="92"/>
      <c r="E86" s="92"/>
      <c r="F86" s="92"/>
      <c r="G86" s="92"/>
      <c r="H86" s="92"/>
      <c r="I86" s="93"/>
      <c r="J86" s="94"/>
      <c r="K86" s="305">
        <v>0.05</v>
      </c>
      <c r="L86" s="859">
        <f>N79*K86</f>
        <v>1172.9438800532973</v>
      </c>
      <c r="M86" s="860"/>
      <c r="N86" s="51"/>
    </row>
    <row r="87" spans="1:14" ht="15.75" thickBot="1">
      <c r="B87" s="822" t="s">
        <v>953</v>
      </c>
      <c r="C87" s="823"/>
      <c r="D87" s="823"/>
      <c r="E87" s="823"/>
      <c r="F87" s="823"/>
      <c r="G87" s="823"/>
      <c r="H87" s="823"/>
      <c r="I87" s="823"/>
      <c r="J87" s="823"/>
      <c r="K87" s="823"/>
      <c r="L87" s="823"/>
      <c r="M87" s="824"/>
      <c r="N87" s="52">
        <f>L84+L85+L86</f>
        <v>7037.6632803197836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30496.540881385728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62467.562901231984</v>
      </c>
      <c r="L36" s="270"/>
      <c r="M36" s="336">
        <v>1500</v>
      </c>
      <c r="N36" s="272">
        <f>K36/M36</f>
        <v>41.645041934154655</v>
      </c>
    </row>
    <row r="37" spans="1:14">
      <c r="A37" s="113" t="s">
        <v>361</v>
      </c>
      <c r="B37" s="871" t="str">
        <f>VLOOKUP(A37,EQUIPOS!A7:D154,3,FALSE)</f>
        <v>Vehículo delineador</v>
      </c>
      <c r="C37" s="872"/>
      <c r="D37" s="872"/>
      <c r="E37" s="872"/>
      <c r="F37" s="872"/>
      <c r="G37" s="872"/>
      <c r="H37" s="873"/>
      <c r="I37" s="421"/>
      <c r="J37" s="422"/>
      <c r="K37" s="269">
        <f>VLOOKUP(A37,EQUIPOS!A7:D164,4,FALSE)</f>
        <v>174310.21129147839</v>
      </c>
      <c r="L37" s="335"/>
      <c r="M37" s="336">
        <v>1500</v>
      </c>
      <c r="N37" s="272">
        <f>K37/M37</f>
        <v>116.20680752765226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0.22423270301200668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158.07608216481893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6465.1905607252183</v>
      </c>
      <c r="N48" s="272">
        <f>K48*M48</f>
        <v>297.39876579336004</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122635.09276598455</v>
      </c>
      <c r="N49" s="272">
        <f>K49*M49</f>
        <v>1716.8912987237836</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31483.220143226594</v>
      </c>
      <c r="N50" s="272">
        <f>K50*M50</f>
        <v>13.537784661587436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2027.8278491787312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22.423270301200667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2208.3272016447509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441.66544032895018</v>
      </c>
      <c r="M84" s="858"/>
      <c r="N84" s="51"/>
    </row>
    <row r="85" spans="1:14">
      <c r="B85" s="89" t="s">
        <v>973</v>
      </c>
      <c r="C85" s="90"/>
      <c r="D85" s="90"/>
      <c r="E85" s="90"/>
      <c r="F85" s="90"/>
      <c r="G85" s="90"/>
      <c r="H85" s="90"/>
      <c r="I85" s="87"/>
      <c r="J85" s="88"/>
      <c r="K85" s="304">
        <v>0.05</v>
      </c>
      <c r="L85" s="857">
        <f>N79*K85</f>
        <v>110.41636008223755</v>
      </c>
      <c r="M85" s="858"/>
      <c r="N85" s="51"/>
    </row>
    <row r="86" spans="1:14" ht="15.75" thickBot="1">
      <c r="B86" s="91" t="s">
        <v>974</v>
      </c>
      <c r="C86" s="92"/>
      <c r="D86" s="92"/>
      <c r="E86" s="92"/>
      <c r="F86" s="92"/>
      <c r="G86" s="92"/>
      <c r="H86" s="92"/>
      <c r="I86" s="93"/>
      <c r="J86" s="94"/>
      <c r="K86" s="305">
        <v>0.05</v>
      </c>
      <c r="L86" s="859">
        <f>N79*K86</f>
        <v>110.41636008223755</v>
      </c>
      <c r="M86" s="860"/>
      <c r="N86" s="51"/>
    </row>
    <row r="87" spans="1:14" ht="15.75" thickBot="1">
      <c r="B87" s="822" t="s">
        <v>953</v>
      </c>
      <c r="C87" s="823"/>
      <c r="D87" s="823"/>
      <c r="E87" s="823"/>
      <c r="F87" s="823"/>
      <c r="G87" s="823"/>
      <c r="H87" s="823"/>
      <c r="I87" s="823"/>
      <c r="J87" s="823"/>
      <c r="K87" s="823"/>
      <c r="L87" s="823"/>
      <c r="M87" s="824"/>
      <c r="N87" s="52">
        <f>L84+L85+L86</f>
        <v>662.4981604934253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2870.8253621381764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62467.562901231984</v>
      </c>
      <c r="L36" s="270"/>
      <c r="M36" s="336">
        <v>1200</v>
      </c>
      <c r="N36" s="272">
        <f>K36/M36</f>
        <v>52.056302417693317</v>
      </c>
    </row>
    <row r="37" spans="1:14">
      <c r="A37" s="113" t="s">
        <v>201</v>
      </c>
      <c r="B37" s="871" t="str">
        <f>VLOOKUP(A37,EQUIPOS!A7:D154,3,FALSE)</f>
        <v>Equipo autopropulsado para pintura termoplástica</v>
      </c>
      <c r="C37" s="872"/>
      <c r="D37" s="872"/>
      <c r="E37" s="872"/>
      <c r="F37" s="872"/>
      <c r="G37" s="872"/>
      <c r="H37" s="873"/>
      <c r="I37" s="421"/>
      <c r="J37" s="422"/>
      <c r="K37" s="269">
        <f>VLOOKUP(A37,EQUIPOS!A7:D164,4,FALSE)</f>
        <v>120521.91585989213</v>
      </c>
      <c r="L37" s="335"/>
      <c r="M37" s="336">
        <v>1200</v>
      </c>
      <c r="N37" s="272">
        <f>K37/M37</f>
        <v>100.43492988324344</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0.39306379543167497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152.88429609636844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6465.1905607252183</v>
      </c>
      <c r="N48" s="272">
        <f>K48*M48</f>
        <v>698.24058055832359</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10105.371637218152</v>
      </c>
      <c r="N49" s="272">
        <f>K49*M49</f>
        <v>788.21898770301584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1486.4595682613394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39.306379543167495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1678.6502439008752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335.73004878017508</v>
      </c>
      <c r="M84" s="858"/>
      <c r="N84" s="51"/>
    </row>
    <row r="85" spans="1:14">
      <c r="B85" s="89" t="s">
        <v>973</v>
      </c>
      <c r="C85" s="90"/>
      <c r="D85" s="90"/>
      <c r="E85" s="90"/>
      <c r="F85" s="90"/>
      <c r="G85" s="90"/>
      <c r="H85" s="90"/>
      <c r="I85" s="87"/>
      <c r="J85" s="88"/>
      <c r="K85" s="304">
        <v>0.05</v>
      </c>
      <c r="L85" s="857">
        <f>N79*K85</f>
        <v>83.93251219504377</v>
      </c>
      <c r="M85" s="858"/>
      <c r="N85" s="51"/>
    </row>
    <row r="86" spans="1:14" ht="15.75" thickBot="1">
      <c r="B86" s="91" t="s">
        <v>974</v>
      </c>
      <c r="C86" s="92"/>
      <c r="D86" s="92"/>
      <c r="E86" s="92"/>
      <c r="F86" s="92"/>
      <c r="G86" s="92"/>
      <c r="H86" s="92"/>
      <c r="I86" s="93"/>
      <c r="J86" s="94"/>
      <c r="K86" s="305">
        <v>0.05</v>
      </c>
      <c r="L86" s="859">
        <f>N79*K86</f>
        <v>83.93251219504377</v>
      </c>
      <c r="M86" s="860"/>
      <c r="N86" s="51"/>
    </row>
    <row r="87" spans="1:14" ht="15.75" thickBot="1">
      <c r="B87" s="822" t="s">
        <v>953</v>
      </c>
      <c r="C87" s="823"/>
      <c r="D87" s="823"/>
      <c r="E87" s="823"/>
      <c r="F87" s="823"/>
      <c r="G87" s="823"/>
      <c r="H87" s="823"/>
      <c r="I87" s="823"/>
      <c r="J87" s="823"/>
      <c r="K87" s="823"/>
      <c r="L87" s="823"/>
      <c r="M87" s="824"/>
      <c r="N87" s="52">
        <f>L84+L85+L86</f>
        <v>503.59507317026265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2182.2453170711378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199</v>
      </c>
      <c r="B36" s="871" t="str">
        <f>VLOOKUP(A36,EQUIPOS!A6:D154,3,FALSE)</f>
        <v xml:space="preserve">Equipo de pintura (Compresor), Presión máxima de trabajo 3300 psi.
</v>
      </c>
      <c r="C36" s="872"/>
      <c r="D36" s="872"/>
      <c r="E36" s="872"/>
      <c r="F36" s="872"/>
      <c r="G36" s="872"/>
      <c r="H36" s="873"/>
      <c r="I36" s="267"/>
      <c r="J36" s="268"/>
      <c r="K36" s="269">
        <f>VLOOKUP(A36,EQUIPOS!A6:D163,4,FALSE)</f>
        <v>17633.764457167192</v>
      </c>
      <c r="L36" s="270"/>
      <c r="M36" s="336">
        <v>6.1</v>
      </c>
      <c r="N36" s="272">
        <f>K36/M36</f>
        <v>2890.7810585519987</v>
      </c>
    </row>
    <row r="37" spans="1:14">
      <c r="A37" s="113" t="s">
        <v>138</v>
      </c>
      <c r="B37" s="871" t="str">
        <f>VLOOKUP(A37,EQUIPOS!A7:D154,3,FALSE)</f>
        <v>Camioneta D-300</v>
      </c>
      <c r="C37" s="872"/>
      <c r="D37" s="872"/>
      <c r="E37" s="872"/>
      <c r="F37" s="872"/>
      <c r="G37" s="872"/>
      <c r="H37" s="873"/>
      <c r="I37" s="421"/>
      <c r="J37" s="422"/>
      <c r="K37" s="269">
        <f>VLOOKUP(A37,EQUIPOS!A7:D164,4,FALSE)</f>
        <v>62467.562901231984</v>
      </c>
      <c r="L37" s="335"/>
      <c r="M37" s="336">
        <v>6.1</v>
      </c>
      <c r="N37" s="272">
        <f>K37/M37</f>
        <v>10240.584082169178</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77.324025330821314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13208.689166051998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6465.1905607252183</v>
      </c>
      <c r="N48" s="272">
        <f>K48*M48</f>
        <v>2469.7027941970337</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31483.220143226594</v>
      </c>
      <c r="N49" s="272">
        <f>K49*M49</f>
        <v>1574.1610071613297</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122635.09276598455</v>
      </c>
      <c r="N50" s="272">
        <f>K50*M50</f>
        <v>14716.211131918146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18760.074933276508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864"/>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7732.4025330821314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39701.166632410634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7940.2333264821273</v>
      </c>
      <c r="M84" s="858"/>
      <c r="N84" s="51"/>
    </row>
    <row r="85" spans="1:14">
      <c r="B85" s="89" t="s">
        <v>973</v>
      </c>
      <c r="C85" s="90"/>
      <c r="D85" s="90"/>
      <c r="E85" s="90"/>
      <c r="F85" s="90"/>
      <c r="G85" s="90"/>
      <c r="H85" s="90"/>
      <c r="I85" s="87"/>
      <c r="J85" s="88"/>
      <c r="K85" s="304">
        <v>0.05</v>
      </c>
      <c r="L85" s="857">
        <f>N79*K85</f>
        <v>1985.0583316205318</v>
      </c>
      <c r="M85" s="858"/>
      <c r="N85" s="51"/>
    </row>
    <row r="86" spans="1:14" ht="15.75" thickBot="1">
      <c r="B86" s="91" t="s">
        <v>974</v>
      </c>
      <c r="C86" s="92"/>
      <c r="D86" s="92"/>
      <c r="E86" s="92"/>
      <c r="F86" s="92"/>
      <c r="G86" s="92"/>
      <c r="H86" s="92"/>
      <c r="I86" s="93"/>
      <c r="J86" s="94"/>
      <c r="K86" s="305">
        <v>0.05</v>
      </c>
      <c r="L86" s="859">
        <f>N79*K86</f>
        <v>1985.0583316205318</v>
      </c>
      <c r="M86" s="860"/>
      <c r="N86" s="51"/>
    </row>
    <row r="87" spans="1:14" ht="15.75" thickBot="1">
      <c r="B87" s="822" t="s">
        <v>953</v>
      </c>
      <c r="C87" s="823"/>
      <c r="D87" s="823"/>
      <c r="E87" s="823"/>
      <c r="F87" s="823"/>
      <c r="G87" s="823"/>
      <c r="H87" s="823"/>
      <c r="I87" s="823"/>
      <c r="J87" s="823"/>
      <c r="K87" s="823"/>
      <c r="L87" s="823"/>
      <c r="M87" s="824"/>
      <c r="N87" s="52">
        <f>L84+L85+L86</f>
        <v>11910.34998972319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51611.516622133822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62467.562901231984</v>
      </c>
      <c r="L36" s="270"/>
      <c r="M36" s="336">
        <v>6</v>
      </c>
      <c r="N36" s="272">
        <f>K36/M36</f>
        <v>10411.260483538665</v>
      </c>
    </row>
    <row r="37" spans="1:14">
      <c r="A37" s="113" t="s">
        <v>1711</v>
      </c>
      <c r="B37" s="871" t="str">
        <f>VLOOKUP(A37,EQUIPOS!A7:D154,3,FALSE)</f>
        <v>Caldera para pintura termoplástica</v>
      </c>
      <c r="C37" s="872"/>
      <c r="D37" s="872"/>
      <c r="E37" s="872"/>
      <c r="F37" s="872"/>
      <c r="G37" s="872"/>
      <c r="H37" s="873"/>
      <c r="I37" s="421"/>
      <c r="J37" s="422"/>
      <c r="K37" s="269">
        <f>VLOOKUP(A37,EQUIPOS!A7:D164,4,FALSE)</f>
        <v>64921.465681896334</v>
      </c>
      <c r="L37" s="335"/>
      <c r="M37" s="336">
        <v>6</v>
      </c>
      <c r="N37" s="272">
        <f>K37/M37</f>
        <v>10820.244280316056</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89.890050753001674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21321.39481460772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6465.1905607252183</v>
      </c>
      <c r="N48" s="272">
        <f>K48*M48</f>
        <v>5818.671504652697</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10105.371637218152</v>
      </c>
      <c r="N49" s="272">
        <f>K49*M49</f>
        <v>6568.4915641917987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12387.163068844497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8989.0050753001669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42697.562958752387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8539.5125917504774</v>
      </c>
      <c r="M84" s="858"/>
      <c r="N84" s="51"/>
    </row>
    <row r="85" spans="1:14">
      <c r="B85" s="89" t="s">
        <v>973</v>
      </c>
      <c r="C85" s="90"/>
      <c r="D85" s="90"/>
      <c r="E85" s="90"/>
      <c r="F85" s="90"/>
      <c r="G85" s="90"/>
      <c r="H85" s="90"/>
      <c r="I85" s="87"/>
      <c r="J85" s="88"/>
      <c r="K85" s="304">
        <v>0.05</v>
      </c>
      <c r="L85" s="857">
        <f>N79*K85</f>
        <v>2134.8781479376194</v>
      </c>
      <c r="M85" s="858"/>
      <c r="N85" s="51"/>
    </row>
    <row r="86" spans="1:14" ht="15.75" thickBot="1">
      <c r="B86" s="91" t="s">
        <v>974</v>
      </c>
      <c r="C86" s="92"/>
      <c r="D86" s="92"/>
      <c r="E86" s="92"/>
      <c r="F86" s="92"/>
      <c r="G86" s="92"/>
      <c r="H86" s="92"/>
      <c r="I86" s="93"/>
      <c r="J86" s="94"/>
      <c r="K86" s="305">
        <v>0.05</v>
      </c>
      <c r="L86" s="859">
        <f>N79*K86</f>
        <v>2134.8781479376194</v>
      </c>
      <c r="M86" s="860"/>
      <c r="N86" s="51"/>
    </row>
    <row r="87" spans="1:14" ht="15.75" thickBot="1">
      <c r="B87" s="822" t="s">
        <v>953</v>
      </c>
      <c r="C87" s="823"/>
      <c r="D87" s="823"/>
      <c r="E87" s="823"/>
      <c r="F87" s="823"/>
      <c r="G87" s="823"/>
      <c r="H87" s="823"/>
      <c r="I87" s="823"/>
      <c r="J87" s="823"/>
      <c r="K87" s="823"/>
      <c r="L87" s="823"/>
      <c r="M87" s="824"/>
      <c r="N87" s="52">
        <f>L84+L85+L86</f>
        <v>12809.268887625716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55506.831846378103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62467.562901231984</v>
      </c>
      <c r="L36" s="270"/>
      <c r="M36" s="336">
        <v>250</v>
      </c>
      <c r="N36" s="272">
        <f>K36/M36</f>
        <v>249.87025160492794</v>
      </c>
    </row>
    <row r="37" spans="1:14">
      <c r="A37" s="113" t="s">
        <v>251</v>
      </c>
      <c r="B37" s="871" t="str">
        <f>VLOOKUP(A37,EQUIPOS!A7:D154,3,FALSE)</f>
        <v>Maquina térmica pegatachas</v>
      </c>
      <c r="C37" s="872"/>
      <c r="D37" s="872"/>
      <c r="E37" s="872"/>
      <c r="F37" s="872"/>
      <c r="G37" s="872"/>
      <c r="H37" s="873"/>
      <c r="I37" s="421"/>
      <c r="J37" s="422"/>
      <c r="K37" s="269">
        <f>VLOOKUP(A37,EQUIPOS!A7:D164,4,FALSE)</f>
        <v>36106.842691618804</v>
      </c>
      <c r="L37" s="335"/>
      <c r="M37" s="336">
        <v>250</v>
      </c>
      <c r="N37" s="272">
        <f>K37/M37</f>
        <v>144.42737076647521</v>
      </c>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1.0747412180720399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395.37236358947519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10105.371637218152</v>
      </c>
      <c r="N48" s="272">
        <f>K48*M48</f>
        <v>808.4297309774521</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8674.316176162396</v>
      </c>
      <c r="N49" s="272">
        <f>K49*M49</f>
        <v>8674.316176162396</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9482.745907139848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107.474121807204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9985.5923925365259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1997.1184785073053</v>
      </c>
      <c r="M84" s="858"/>
      <c r="N84" s="51"/>
    </row>
    <row r="85" spans="1:14">
      <c r="B85" s="89" t="s">
        <v>973</v>
      </c>
      <c r="C85" s="90"/>
      <c r="D85" s="90"/>
      <c r="E85" s="90"/>
      <c r="F85" s="90"/>
      <c r="G85" s="90"/>
      <c r="H85" s="90"/>
      <c r="I85" s="87"/>
      <c r="J85" s="88"/>
      <c r="K85" s="304">
        <v>0.05</v>
      </c>
      <c r="L85" s="857">
        <f>N79*K85</f>
        <v>499.27961962682633</v>
      </c>
      <c r="M85" s="858"/>
      <c r="N85" s="51"/>
    </row>
    <row r="86" spans="1:14" ht="15.75" thickBot="1">
      <c r="B86" s="91" t="s">
        <v>974</v>
      </c>
      <c r="C86" s="92"/>
      <c r="D86" s="92"/>
      <c r="E86" s="92"/>
      <c r="F86" s="92"/>
      <c r="G86" s="92"/>
      <c r="H86" s="92"/>
      <c r="I86" s="93"/>
      <c r="J86" s="94"/>
      <c r="K86" s="305">
        <v>0.05</v>
      </c>
      <c r="L86" s="859">
        <f>N79*K86</f>
        <v>499.27961962682633</v>
      </c>
      <c r="M86" s="860"/>
      <c r="N86" s="51"/>
    </row>
    <row r="87" spans="1:14" ht="15.75" thickBot="1">
      <c r="B87" s="822" t="s">
        <v>953</v>
      </c>
      <c r="C87" s="823"/>
      <c r="D87" s="823"/>
      <c r="E87" s="823"/>
      <c r="F87" s="823"/>
      <c r="G87" s="823"/>
      <c r="H87" s="823"/>
      <c r="I87" s="823"/>
      <c r="J87" s="823"/>
      <c r="K87" s="823"/>
      <c r="L87" s="823"/>
      <c r="M87" s="824"/>
      <c r="N87" s="52">
        <f>L84+L85+L86</f>
        <v>2995.6777177609579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12981.270110297484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62467.562901231984</v>
      </c>
      <c r="L36" s="270"/>
      <c r="M36" s="336">
        <v>3.75</v>
      </c>
      <c r="N36" s="272">
        <f>K36/M36</f>
        <v>16658.016773661864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89.693081204802652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16747.709854866665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157101.26851470067</v>
      </c>
      <c r="N48" s="272">
        <f>K48*M48</f>
        <v>157101.26851470067</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260338.66951634508</v>
      </c>
      <c r="N49" s="272">
        <f>K49*M49</f>
        <v>260338.66951634508</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514794.11102612759</v>
      </c>
      <c r="N50" s="272">
        <f>K50*M50</f>
        <v>15443.823330783827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432883.76136182953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8969.3081204802656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458600.77933717647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91720.1558674353</v>
      </c>
      <c r="M84" s="858"/>
      <c r="N84" s="51"/>
    </row>
    <row r="85" spans="1:14">
      <c r="B85" s="89" t="s">
        <v>973</v>
      </c>
      <c r="C85" s="90"/>
      <c r="D85" s="90"/>
      <c r="E85" s="90"/>
      <c r="F85" s="90"/>
      <c r="G85" s="90"/>
      <c r="H85" s="90"/>
      <c r="I85" s="87"/>
      <c r="J85" s="88"/>
      <c r="K85" s="304">
        <v>0.05</v>
      </c>
      <c r="L85" s="857">
        <f>N79*K85</f>
        <v>22930.038966858825</v>
      </c>
      <c r="M85" s="858"/>
      <c r="N85" s="51"/>
    </row>
    <row r="86" spans="1:14" ht="15.75" thickBot="1">
      <c r="B86" s="91" t="s">
        <v>974</v>
      </c>
      <c r="C86" s="92"/>
      <c r="D86" s="92"/>
      <c r="E86" s="92"/>
      <c r="F86" s="92"/>
      <c r="G86" s="92"/>
      <c r="H86" s="92"/>
      <c r="I86" s="93"/>
      <c r="J86" s="94"/>
      <c r="K86" s="305">
        <v>0.05</v>
      </c>
      <c r="L86" s="859">
        <f>N79*K86</f>
        <v>22930.038966858825</v>
      </c>
      <c r="M86" s="860"/>
      <c r="N86" s="51"/>
    </row>
    <row r="87" spans="1:14" ht="15.75" thickBot="1">
      <c r="B87" s="822" t="s">
        <v>953</v>
      </c>
      <c r="C87" s="823"/>
      <c r="D87" s="823"/>
      <c r="E87" s="823"/>
      <c r="F87" s="823"/>
      <c r="G87" s="823"/>
      <c r="H87" s="823"/>
      <c r="I87" s="823"/>
      <c r="J87" s="823"/>
      <c r="K87" s="823"/>
      <c r="L87" s="823"/>
      <c r="M87" s="824"/>
      <c r="N87" s="52">
        <f>L84+L85+L86</f>
        <v>137580.23380115294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596181.01313832938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8.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62467.562901231984</v>
      </c>
      <c r="L36" s="270"/>
      <c r="M36" s="336">
        <v>3.75</v>
      </c>
      <c r="N36" s="272">
        <f>K36/M36</f>
        <v>16658.016773661864</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89.693081204802652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16747.709854866665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157101.26851470067</v>
      </c>
      <c r="N48" s="272">
        <f>K48*M48</f>
        <v>157101.26851470067</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252376.70094746375</v>
      </c>
      <c r="N49" s="272">
        <f>K49*M49</f>
        <v>252376.70094746375</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514794.11102612759</v>
      </c>
      <c r="N50" s="272">
        <f>K50*M50</f>
        <v>15443.823330783827</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424921.79279294825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8969.3081204802656</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450638.8107682952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90127.762153659045</v>
      </c>
      <c r="M84" s="858"/>
      <c r="N84" s="51"/>
    </row>
    <row r="85" spans="1:14">
      <c r="B85" s="89" t="s">
        <v>973</v>
      </c>
      <c r="C85" s="90"/>
      <c r="D85" s="90"/>
      <c r="E85" s="90"/>
      <c r="F85" s="90"/>
      <c r="G85" s="90"/>
      <c r="H85" s="90"/>
      <c r="I85" s="87"/>
      <c r="J85" s="88"/>
      <c r="K85" s="304">
        <v>0.05</v>
      </c>
      <c r="L85" s="857">
        <f>N79*K85</f>
        <v>22531.940538414761</v>
      </c>
      <c r="M85" s="858"/>
      <c r="N85" s="51"/>
    </row>
    <row r="86" spans="1:14" ht="15.75" thickBot="1">
      <c r="B86" s="91" t="s">
        <v>974</v>
      </c>
      <c r="C86" s="92"/>
      <c r="D86" s="92"/>
      <c r="E86" s="92"/>
      <c r="F86" s="92"/>
      <c r="G86" s="92"/>
      <c r="H86" s="92"/>
      <c r="I86" s="93"/>
      <c r="J86" s="94"/>
      <c r="K86" s="305">
        <v>0.05</v>
      </c>
      <c r="L86" s="859">
        <f>N79*K86</f>
        <v>22531.940538414761</v>
      </c>
      <c r="M86" s="860"/>
      <c r="N86" s="51"/>
    </row>
    <row r="87" spans="1:14" ht="15.75" thickBot="1">
      <c r="B87" s="822" t="s">
        <v>953</v>
      </c>
      <c r="C87" s="823"/>
      <c r="D87" s="823"/>
      <c r="E87" s="823"/>
      <c r="F87" s="823"/>
      <c r="G87" s="823"/>
      <c r="H87" s="823"/>
      <c r="I87" s="823"/>
      <c r="J87" s="823"/>
      <c r="K87" s="823"/>
      <c r="L87" s="823"/>
      <c r="M87" s="824"/>
      <c r="N87" s="52">
        <f>L84+L85+L86</f>
        <v>135191.64323048855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585830.45399878372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62467.562901231984</v>
      </c>
      <c r="L36" s="270"/>
      <c r="M36" s="336">
        <v>3</v>
      </c>
      <c r="N36" s="272">
        <f>K36/M36</f>
        <v>20822.520967077329</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45.109166666666674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20867.630133743995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140930.34180477067</v>
      </c>
      <c r="N48" s="272">
        <f>K48*M48</f>
        <v>140930.34180477067</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514794.11102612759</v>
      </c>
      <c r="N49" s="272">
        <f>K49*M49</f>
        <v>30887.646661567655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171817.98846633831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4510.916666666667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197196.53526674895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39439.307053349796</v>
      </c>
      <c r="M84" s="858"/>
      <c r="N84" s="51"/>
    </row>
    <row r="85" spans="1:14">
      <c r="B85" s="89" t="s">
        <v>973</v>
      </c>
      <c r="C85" s="90"/>
      <c r="D85" s="90"/>
      <c r="E85" s="90"/>
      <c r="F85" s="90"/>
      <c r="G85" s="90"/>
      <c r="H85" s="90"/>
      <c r="I85" s="87"/>
      <c r="J85" s="88"/>
      <c r="K85" s="304">
        <v>0.05</v>
      </c>
      <c r="L85" s="857">
        <f>N79*K85</f>
        <v>9859.8267633374489</v>
      </c>
      <c r="M85" s="858"/>
      <c r="N85" s="51"/>
    </row>
    <row r="86" spans="1:14" ht="15.75" thickBot="1">
      <c r="B86" s="91" t="s">
        <v>974</v>
      </c>
      <c r="C86" s="92"/>
      <c r="D86" s="92"/>
      <c r="E86" s="92"/>
      <c r="F86" s="92"/>
      <c r="G86" s="92"/>
      <c r="H86" s="92"/>
      <c r="I86" s="93"/>
      <c r="J86" s="94"/>
      <c r="K86" s="305">
        <v>0.05</v>
      </c>
      <c r="L86" s="859">
        <f>N79*K86</f>
        <v>9859.8267633374489</v>
      </c>
      <c r="M86" s="860"/>
      <c r="N86" s="51"/>
    </row>
    <row r="87" spans="1:14" ht="15.75" thickBot="1">
      <c r="B87" s="822" t="s">
        <v>953</v>
      </c>
      <c r="C87" s="823"/>
      <c r="D87" s="823"/>
      <c r="E87" s="823"/>
      <c r="F87" s="823"/>
      <c r="G87" s="823"/>
      <c r="H87" s="823"/>
      <c r="I87" s="823"/>
      <c r="J87" s="823"/>
      <c r="K87" s="823"/>
      <c r="L87" s="823"/>
      <c r="M87" s="824"/>
      <c r="N87" s="52">
        <f>L84+L85+L86</f>
        <v>59158.960580024694</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256355.49584677364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135</v>
      </c>
      <c r="B36" s="871" t="str">
        <f>VLOOKUP(A36,EQUIPOS!A6:D154,3,FALSE)</f>
        <v>Camión 350</v>
      </c>
      <c r="C36" s="872"/>
      <c r="D36" s="872"/>
      <c r="E36" s="872"/>
      <c r="F36" s="872"/>
      <c r="G36" s="872"/>
      <c r="H36" s="873"/>
      <c r="I36" s="267"/>
      <c r="J36" s="268"/>
      <c r="K36" s="269">
        <f>VLOOKUP(A36,EQUIPOS!A6:D163,4,FALSE)</f>
        <v>72407.163559170061</v>
      </c>
      <c r="L36" s="270"/>
      <c r="M36" s="336">
        <v>6.25</v>
      </c>
      <c r="N36" s="272">
        <f>K36/M36</f>
        <v>11585.146169467211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323.210243614408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11908.356413081619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184354.92473969582</v>
      </c>
      <c r="N48" s="272">
        <f>K48*M48</f>
        <v>46088.731184923956</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466247.40958170511</v>
      </c>
      <c r="N49" s="272">
        <f>K49*M49</f>
        <v>112892.83524980754</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158981.5664347315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6464.2048722881591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177354.12772010127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35470.825544020256</v>
      </c>
      <c r="M84" s="858"/>
      <c r="N84" s="51"/>
    </row>
    <row r="85" spans="1:14">
      <c r="B85" s="89" t="s">
        <v>973</v>
      </c>
      <c r="C85" s="90"/>
      <c r="D85" s="90"/>
      <c r="E85" s="90"/>
      <c r="F85" s="90"/>
      <c r="G85" s="90"/>
      <c r="H85" s="90"/>
      <c r="I85" s="87"/>
      <c r="J85" s="88"/>
      <c r="K85" s="304">
        <v>0.05</v>
      </c>
      <c r="L85" s="857">
        <f>N79*K85</f>
        <v>8867.7063860050639</v>
      </c>
      <c r="M85" s="858"/>
      <c r="N85" s="51"/>
    </row>
    <row r="86" spans="1:14" ht="15.75" thickBot="1">
      <c r="B86" s="91" t="s">
        <v>974</v>
      </c>
      <c r="C86" s="92"/>
      <c r="D86" s="92"/>
      <c r="E86" s="92"/>
      <c r="F86" s="92"/>
      <c r="G86" s="92"/>
      <c r="H86" s="92"/>
      <c r="I86" s="93"/>
      <c r="J86" s="94"/>
      <c r="K86" s="305">
        <v>0.05</v>
      </c>
      <c r="L86" s="859">
        <f>N79*K86</f>
        <v>8867.7063860050639</v>
      </c>
      <c r="M86" s="860"/>
      <c r="N86" s="51"/>
    </row>
    <row r="87" spans="1:14" ht="15.75" thickBot="1">
      <c r="B87" s="822" t="s">
        <v>953</v>
      </c>
      <c r="C87" s="823"/>
      <c r="D87" s="823"/>
      <c r="E87" s="823"/>
      <c r="F87" s="823"/>
      <c r="G87" s="823"/>
      <c r="H87" s="823"/>
      <c r="I87" s="823"/>
      <c r="J87" s="823"/>
      <c r="K87" s="823"/>
      <c r="L87" s="823"/>
      <c r="M87" s="824"/>
      <c r="N87" s="52">
        <f>L84+L85+L86</f>
        <v>53206.23831603038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230560.36603613166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36.087333333333333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96184.947681345147</v>
      </c>
      <c r="N48" s="272">
        <f>K48*M48</f>
        <v>96184.947681345147</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96184.947681345147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3608.7333333333331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99829.768348011814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19965.953669602364</v>
      </c>
      <c r="M84" s="858"/>
      <c r="N84" s="51"/>
    </row>
    <row r="85" spans="1:14">
      <c r="B85" s="89" t="s">
        <v>973</v>
      </c>
      <c r="C85" s="90"/>
      <c r="D85" s="90"/>
      <c r="E85" s="90"/>
      <c r="F85" s="90"/>
      <c r="G85" s="90"/>
      <c r="H85" s="90"/>
      <c r="I85" s="87"/>
      <c r="J85" s="88"/>
      <c r="K85" s="304">
        <v>0.05</v>
      </c>
      <c r="L85" s="857">
        <f>N79*K85</f>
        <v>4991.4884174005911</v>
      </c>
      <c r="M85" s="858"/>
      <c r="N85" s="51"/>
    </row>
    <row r="86" spans="1:14" ht="15.75" thickBot="1">
      <c r="B86" s="91" t="s">
        <v>974</v>
      </c>
      <c r="C86" s="92"/>
      <c r="D86" s="92"/>
      <c r="E86" s="92"/>
      <c r="F86" s="92"/>
      <c r="G86" s="92"/>
      <c r="H86" s="92"/>
      <c r="I86" s="93"/>
      <c r="J86" s="94"/>
      <c r="K86" s="305">
        <v>0.05</v>
      </c>
      <c r="L86" s="859">
        <f>N79*K86</f>
        <v>4991.4884174005911</v>
      </c>
      <c r="M86" s="860"/>
      <c r="N86" s="51"/>
    </row>
    <row r="87" spans="1:14" ht="15.75" thickBot="1">
      <c r="B87" s="822" t="s">
        <v>953</v>
      </c>
      <c r="C87" s="823"/>
      <c r="D87" s="823"/>
      <c r="E87" s="823"/>
      <c r="F87" s="823"/>
      <c r="G87" s="823"/>
      <c r="H87" s="823"/>
      <c r="I87" s="823"/>
      <c r="J87" s="823"/>
      <c r="K87" s="823"/>
      <c r="L87" s="823"/>
      <c r="M87" s="824"/>
      <c r="N87" s="52">
        <f>L84+L85+L86</f>
        <v>29948.93050440355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129778.69885241537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37.331724137931033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71865.485172055443</v>
      </c>
      <c r="N48" s="272">
        <f>K48*M48</f>
        <v>71865.485172055443</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71865.485172055443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3733.1724137931033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75635.989309986471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15127.197861997294</v>
      </c>
      <c r="M84" s="858"/>
      <c r="N84" s="51"/>
    </row>
    <row r="85" spans="1:14">
      <c r="B85" s="89" t="s">
        <v>973</v>
      </c>
      <c r="C85" s="90"/>
      <c r="D85" s="90"/>
      <c r="E85" s="90"/>
      <c r="F85" s="90"/>
      <c r="G85" s="90"/>
      <c r="H85" s="90"/>
      <c r="I85" s="87"/>
      <c r="J85" s="88"/>
      <c r="K85" s="304">
        <v>0.05</v>
      </c>
      <c r="L85" s="857">
        <f>N79*K85</f>
        <v>3781.7994654993236</v>
      </c>
      <c r="M85" s="858"/>
      <c r="N85" s="51"/>
    </row>
    <row r="86" spans="1:14" ht="15.75" thickBot="1">
      <c r="B86" s="91" t="s">
        <v>974</v>
      </c>
      <c r="C86" s="92"/>
      <c r="D86" s="92"/>
      <c r="E86" s="92"/>
      <c r="F86" s="92"/>
      <c r="G86" s="92"/>
      <c r="H86" s="92"/>
      <c r="I86" s="93"/>
      <c r="J86" s="94"/>
      <c r="K86" s="305">
        <v>0.05</v>
      </c>
      <c r="L86" s="859">
        <f>N79*K86</f>
        <v>3781.7994654993236</v>
      </c>
      <c r="M86" s="860"/>
      <c r="N86" s="51"/>
    </row>
    <row r="87" spans="1:14" ht="15.75" thickBot="1">
      <c r="B87" s="822" t="s">
        <v>953</v>
      </c>
      <c r="C87" s="823"/>
      <c r="D87" s="823"/>
      <c r="E87" s="823"/>
      <c r="F87" s="823"/>
      <c r="G87" s="823"/>
      <c r="H87" s="823"/>
      <c r="I87" s="823"/>
      <c r="J87" s="823"/>
      <c r="K87" s="823"/>
      <c r="L87" s="823"/>
      <c r="M87" s="824"/>
      <c r="N87" s="52">
        <f>L84+L85+L86</f>
        <v>22690.796792995941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98326.786102982413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37.331724137931033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43297.378005053542</v>
      </c>
      <c r="N48" s="272">
        <f>K48*M48</f>
        <v>43297.378005053542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43297.378005053542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3733.1724137931033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47067.882142984578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9413.5764285969162</v>
      </c>
      <c r="M84" s="858"/>
      <c r="N84" s="51"/>
    </row>
    <row r="85" spans="1:14">
      <c r="B85" s="89" t="s">
        <v>973</v>
      </c>
      <c r="C85" s="90"/>
      <c r="D85" s="90"/>
      <c r="E85" s="90"/>
      <c r="F85" s="90"/>
      <c r="G85" s="90"/>
      <c r="H85" s="90"/>
      <c r="I85" s="87"/>
      <c r="J85" s="88"/>
      <c r="K85" s="304">
        <v>0.05</v>
      </c>
      <c r="L85" s="857">
        <f>N79*K85</f>
        <v>2353.3941071492291</v>
      </c>
      <c r="M85" s="858"/>
      <c r="N85" s="51"/>
    </row>
    <row r="86" spans="1:14" ht="15.75" thickBot="1">
      <c r="B86" s="91" t="s">
        <v>974</v>
      </c>
      <c r="C86" s="92"/>
      <c r="D86" s="92"/>
      <c r="E86" s="92"/>
      <c r="F86" s="92"/>
      <c r="G86" s="92"/>
      <c r="H86" s="92"/>
      <c r="I86" s="93"/>
      <c r="J86" s="94"/>
      <c r="K86" s="305">
        <v>0.05</v>
      </c>
      <c r="L86" s="859">
        <f>N79*K86</f>
        <v>2353.3941071492291</v>
      </c>
      <c r="M86" s="860"/>
      <c r="N86" s="51"/>
    </row>
    <row r="87" spans="1:14" ht="15.75" thickBot="1">
      <c r="B87" s="822" t="s">
        <v>953</v>
      </c>
      <c r="C87" s="823"/>
      <c r="D87" s="823"/>
      <c r="E87" s="823"/>
      <c r="F87" s="823"/>
      <c r="G87" s="823"/>
      <c r="H87" s="823"/>
      <c r="I87" s="823"/>
      <c r="J87" s="823"/>
      <c r="K87" s="823"/>
      <c r="L87" s="823"/>
      <c r="M87" s="824"/>
      <c r="N87" s="52">
        <f>L84+L85+L86</f>
        <v>14120.364642895376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61188.24678587995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363</v>
      </c>
      <c r="B36" s="871" t="str">
        <f>VLOOKUP(A36,EQUIPOS!A6:D154,3,FALSE)</f>
        <v>Vibrador de concreto, Motor de 3 hp a 18.000 rpm Mangueras de 4 mt</v>
      </c>
      <c r="C36" s="872"/>
      <c r="D36" s="872"/>
      <c r="E36" s="872"/>
      <c r="F36" s="872"/>
      <c r="G36" s="872"/>
      <c r="H36" s="873"/>
      <c r="I36" s="267"/>
      <c r="J36" s="268"/>
      <c r="K36" s="269">
        <f>VLOOKUP(A36,EQUIPOS!A6:D163,4,FALSE)</f>
        <v>9627.583036187867</v>
      </c>
      <c r="L36" s="270"/>
      <c r="M36" s="336">
        <v>1.25</v>
      </c>
      <c r="N36" s="272">
        <f>K36/M36</f>
        <v>7702.0664289502938</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0.02</v>
      </c>
      <c r="N41" s="344">
        <f>N77*M41</f>
        <v>538.15848722881594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8240.2249161791096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3379.9621916188839</v>
      </c>
      <c r="N48" s="272">
        <f>K48*M48</f>
        <v>32447.637039541285</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526916.74084289314</v>
      </c>
      <c r="N49" s="272">
        <f>K49*M49</f>
        <v>63230.008901147172</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42634.852328638844</v>
      </c>
      <c r="N50" s="272">
        <f>K50*M50</f>
        <v>21317.426164319422</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116995.07210500787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26907.924361440797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152143.22138262779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30428.64427652556</v>
      </c>
      <c r="M84" s="858"/>
      <c r="N84" s="51"/>
    </row>
    <row r="85" spans="1:14">
      <c r="B85" s="89" t="s">
        <v>973</v>
      </c>
      <c r="C85" s="90"/>
      <c r="D85" s="90"/>
      <c r="E85" s="90"/>
      <c r="F85" s="90"/>
      <c r="G85" s="90"/>
      <c r="H85" s="90"/>
      <c r="I85" s="87"/>
      <c r="J85" s="88"/>
      <c r="K85" s="304">
        <v>0.05</v>
      </c>
      <c r="L85" s="857">
        <f>N79*K85</f>
        <v>7607.1610691313899</v>
      </c>
      <c r="M85" s="858"/>
      <c r="N85" s="51"/>
    </row>
    <row r="86" spans="1:14" ht="15.75" thickBot="1">
      <c r="B86" s="91" t="s">
        <v>974</v>
      </c>
      <c r="C86" s="92"/>
      <c r="D86" s="92"/>
      <c r="E86" s="92"/>
      <c r="F86" s="92"/>
      <c r="G86" s="92"/>
      <c r="H86" s="92"/>
      <c r="I86" s="93"/>
      <c r="J86" s="94"/>
      <c r="K86" s="305">
        <v>0.05</v>
      </c>
      <c r="L86" s="859">
        <f>N79*K86</f>
        <v>7607.1610691313899</v>
      </c>
      <c r="M86" s="860"/>
      <c r="N86" s="51"/>
    </row>
    <row r="87" spans="1:14" ht="15.75" thickBot="1">
      <c r="B87" s="822" t="s">
        <v>953</v>
      </c>
      <c r="C87" s="823"/>
      <c r="D87" s="823"/>
      <c r="E87" s="823"/>
      <c r="F87" s="823"/>
      <c r="G87" s="823"/>
      <c r="H87" s="823"/>
      <c r="I87" s="823"/>
      <c r="J87" s="823"/>
      <c r="K87" s="823"/>
      <c r="L87" s="823"/>
      <c r="M87" s="824"/>
      <c r="N87" s="52">
        <f>L84+L85+L86</f>
        <v>45642.966414788338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197786.18779741612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7.7329999999999997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14319.034939215651</v>
      </c>
      <c r="N48" s="272">
        <f>K48*M48</f>
        <v>14319.034939215651</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14319.034939215651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773.3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15100.067939215651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3020.0135878431302</v>
      </c>
      <c r="M84" s="858"/>
      <c r="N84" s="51"/>
    </row>
    <row r="85" spans="1:14">
      <c r="B85" s="89" t="s">
        <v>973</v>
      </c>
      <c r="C85" s="90"/>
      <c r="D85" s="90"/>
      <c r="E85" s="90"/>
      <c r="F85" s="90"/>
      <c r="G85" s="90"/>
      <c r="H85" s="90"/>
      <c r="I85" s="87"/>
      <c r="J85" s="88"/>
      <c r="K85" s="304">
        <v>0.05</v>
      </c>
      <c r="L85" s="857">
        <f>N79*K85</f>
        <v>755.00339696078254</v>
      </c>
      <c r="M85" s="858"/>
      <c r="N85" s="51"/>
    </row>
    <row r="86" spans="1:14" ht="15.75" thickBot="1">
      <c r="B86" s="91" t="s">
        <v>974</v>
      </c>
      <c r="C86" s="92"/>
      <c r="D86" s="92"/>
      <c r="E86" s="92"/>
      <c r="F86" s="92"/>
      <c r="G86" s="92"/>
      <c r="H86" s="92"/>
      <c r="I86" s="93"/>
      <c r="J86" s="94"/>
      <c r="K86" s="305">
        <v>0.05</v>
      </c>
      <c r="L86" s="859">
        <f>N79*K86</f>
        <v>755.00339696078254</v>
      </c>
      <c r="M86" s="860"/>
      <c r="N86" s="51"/>
    </row>
    <row r="87" spans="1:14" ht="15.75" thickBot="1">
      <c r="B87" s="822" t="s">
        <v>953</v>
      </c>
      <c r="C87" s="823"/>
      <c r="D87" s="823"/>
      <c r="E87" s="823"/>
      <c r="F87" s="823"/>
      <c r="G87" s="823"/>
      <c r="H87" s="823"/>
      <c r="I87" s="823"/>
      <c r="J87" s="823"/>
      <c r="K87" s="823"/>
      <c r="L87" s="823"/>
      <c r="M87" s="824"/>
      <c r="N87" s="52">
        <f>L84+L85+L86</f>
        <v>4530.0203817646952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19630.088320980347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933</v>
      </c>
      <c r="L1" s="933" t="s">
        <v>2198</v>
      </c>
      <c r="M1" s="934"/>
      <c r="N1" s="935"/>
    </row>
    <row r="2" spans="2:14" ht="24.75" customHeight="1">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62467.562901231984</v>
      </c>
      <c r="L36" s="270"/>
      <c r="M36" s="336">
        <v>160</v>
      </c>
      <c r="N36" s="272">
        <f>K36/M36</f>
        <v>390.42226813269991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20.102155451800996</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410.52442358450094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56107.974484208193</v>
      </c>
      <c r="N48" s="272">
        <f>K48*M48</f>
        <v>56107.974484208193</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514794.11102612759</v>
      </c>
      <c r="N49" s="272">
        <f>K49*M49</f>
        <v>15443.823330783827</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71551.797814992024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2010.2155451800998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73972.537783756619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14794.507556751325</v>
      </c>
      <c r="M84" s="858"/>
      <c r="N84" s="51"/>
    </row>
    <row r="85" spans="1:14">
      <c r="B85" s="89" t="s">
        <v>973</v>
      </c>
      <c r="C85" s="90"/>
      <c r="D85" s="90"/>
      <c r="E85" s="90"/>
      <c r="F85" s="90"/>
      <c r="G85" s="90"/>
      <c r="H85" s="90"/>
      <c r="I85" s="87"/>
      <c r="J85" s="88"/>
      <c r="K85" s="304">
        <v>0.05</v>
      </c>
      <c r="L85" s="857">
        <f>N79*K85</f>
        <v>3698.6268891878312</v>
      </c>
      <c r="M85" s="858"/>
      <c r="N85" s="51"/>
    </row>
    <row r="86" spans="1:14" ht="15.75" thickBot="1">
      <c r="B86" s="91" t="s">
        <v>974</v>
      </c>
      <c r="C86" s="92"/>
      <c r="D86" s="92"/>
      <c r="E86" s="92"/>
      <c r="F86" s="92"/>
      <c r="G86" s="92"/>
      <c r="H86" s="92"/>
      <c r="I86" s="93"/>
      <c r="J86" s="94"/>
      <c r="K86" s="305">
        <v>0.05</v>
      </c>
      <c r="L86" s="859">
        <f>N79*K86</f>
        <v>3698.6268891878312</v>
      </c>
      <c r="M86" s="860"/>
      <c r="N86" s="51"/>
    </row>
    <row r="87" spans="1:14" ht="15.75" thickBot="1">
      <c r="B87" s="822" t="s">
        <v>953</v>
      </c>
      <c r="C87" s="823"/>
      <c r="D87" s="823"/>
      <c r="E87" s="823"/>
      <c r="F87" s="823"/>
      <c r="G87" s="823"/>
      <c r="H87" s="823"/>
      <c r="I87" s="823"/>
      <c r="J87" s="823"/>
      <c r="K87" s="823"/>
      <c r="L87" s="823"/>
      <c r="M87" s="824"/>
      <c r="N87" s="52">
        <f>L84+L85+L86</f>
        <v>22191.761335126987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96164.299118883602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72.174666666666667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9222.3574156926388</v>
      </c>
      <c r="N48" s="272">
        <f>K48*M48</f>
        <v>368.89429662770556</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16031.001287071236</v>
      </c>
      <c r="N49" s="272">
        <f>K49*M49</f>
        <v>6412.400514828495</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482.11154137540609</v>
      </c>
      <c r="N50" s="272">
        <f>K50*M50</f>
        <v>1446.3346241262184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8227.6294355824193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721.74666666666667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9021.5507689157512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1804.3101537831503</v>
      </c>
      <c r="M84" s="858"/>
      <c r="N84" s="51"/>
    </row>
    <row r="85" spans="1:14">
      <c r="B85" s="89" t="s">
        <v>973</v>
      </c>
      <c r="C85" s="90"/>
      <c r="D85" s="90"/>
      <c r="E85" s="90"/>
      <c r="F85" s="90"/>
      <c r="G85" s="90"/>
      <c r="H85" s="90"/>
      <c r="I85" s="87"/>
      <c r="J85" s="88"/>
      <c r="K85" s="304">
        <v>0.05</v>
      </c>
      <c r="L85" s="857">
        <f>N79*K85</f>
        <v>451.07753844578758</v>
      </c>
      <c r="M85" s="858"/>
      <c r="N85" s="51"/>
    </row>
    <row r="86" spans="1:14" ht="15.75" thickBot="1">
      <c r="B86" s="91" t="s">
        <v>974</v>
      </c>
      <c r="C86" s="92"/>
      <c r="D86" s="92"/>
      <c r="E86" s="92"/>
      <c r="F86" s="92"/>
      <c r="G86" s="92"/>
      <c r="H86" s="92"/>
      <c r="I86" s="93"/>
      <c r="J86" s="94"/>
      <c r="K86" s="305">
        <v>0.05</v>
      </c>
      <c r="L86" s="859">
        <f>N79*K86</f>
        <v>451.07753844578758</v>
      </c>
      <c r="M86" s="860"/>
      <c r="N86" s="51"/>
    </row>
    <row r="87" spans="1:14" ht="15.75" thickBot="1">
      <c r="B87" s="822" t="s">
        <v>953</v>
      </c>
      <c r="C87" s="823"/>
      <c r="D87" s="823"/>
      <c r="E87" s="823"/>
      <c r="F87" s="823"/>
      <c r="G87" s="823"/>
      <c r="H87" s="823"/>
      <c r="I87" s="823"/>
      <c r="J87" s="823"/>
      <c r="K87" s="823"/>
      <c r="L87" s="823"/>
      <c r="M87" s="824"/>
      <c r="N87" s="52">
        <f>L84+L85+L86</f>
        <v>2706.4652306747253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11728.015999590476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72.174666666666667</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41895.097260024464</v>
      </c>
      <c r="N48" s="272">
        <f>K48*M48</f>
        <v>16758.038904009787</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482.11154137540609</v>
      </c>
      <c r="N49" s="272">
        <f>K49*M49</f>
        <v>1446.3346241262184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18204.373528136006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721.74666666666667</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18998.294861469338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3799.6589722938679</v>
      </c>
      <c r="M84" s="858"/>
      <c r="N84" s="51"/>
    </row>
    <row r="85" spans="1:14">
      <c r="B85" s="89" t="s">
        <v>973</v>
      </c>
      <c r="C85" s="90"/>
      <c r="D85" s="90"/>
      <c r="E85" s="90"/>
      <c r="F85" s="90"/>
      <c r="G85" s="90"/>
      <c r="H85" s="90"/>
      <c r="I85" s="87"/>
      <c r="J85" s="88"/>
      <c r="K85" s="304">
        <v>0.05</v>
      </c>
      <c r="L85" s="857">
        <f>N79*K85</f>
        <v>949.91474307346698</v>
      </c>
      <c r="M85" s="858"/>
      <c r="N85" s="51"/>
    </row>
    <row r="86" spans="1:14" ht="15.75" thickBot="1">
      <c r="B86" s="91" t="s">
        <v>974</v>
      </c>
      <c r="C86" s="92"/>
      <c r="D86" s="92"/>
      <c r="E86" s="92"/>
      <c r="F86" s="92"/>
      <c r="G86" s="92"/>
      <c r="H86" s="92"/>
      <c r="I86" s="93"/>
      <c r="J86" s="94"/>
      <c r="K86" s="305">
        <v>0.05</v>
      </c>
      <c r="L86" s="859">
        <f>N79*K86</f>
        <v>949.91474307346698</v>
      </c>
      <c r="M86" s="860"/>
      <c r="N86" s="51"/>
    </row>
    <row r="87" spans="1:14" ht="15.75" thickBot="1">
      <c r="B87" s="822" t="s">
        <v>953</v>
      </c>
      <c r="C87" s="823"/>
      <c r="D87" s="823"/>
      <c r="E87" s="823"/>
      <c r="F87" s="823"/>
      <c r="G87" s="823"/>
      <c r="H87" s="823"/>
      <c r="I87" s="823"/>
      <c r="J87" s="823"/>
      <c r="K87" s="823"/>
      <c r="L87" s="823"/>
      <c r="M87" s="824"/>
      <c r="N87" s="52">
        <f>L84+L85+L86</f>
        <v>5699.488458440801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24697.783319910137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286.59765815254394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9222.3574156926388</v>
      </c>
      <c r="N48" s="272">
        <f>K48*M48</f>
        <v>737.78859325541112</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16031.001287071236</v>
      </c>
      <c r="N49" s="272">
        <f>K49*M49</f>
        <v>6412.400514828495</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482.11154137540609</v>
      </c>
      <c r="N50" s="272">
        <f>K50*M50</f>
        <v>1446.3346241262184</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19080.739480743388</v>
      </c>
      <c r="N51" s="272">
        <f>K51*M51</f>
        <v>28621.109221115083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37217.632953325206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2865.9765815254395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40370.207193003196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8074.0414386006396</v>
      </c>
      <c r="M84" s="858"/>
      <c r="N84" s="51"/>
    </row>
    <row r="85" spans="1:14">
      <c r="B85" s="89" t="s">
        <v>973</v>
      </c>
      <c r="C85" s="90"/>
      <c r="D85" s="90"/>
      <c r="E85" s="90"/>
      <c r="F85" s="90"/>
      <c r="G85" s="90"/>
      <c r="H85" s="90"/>
      <c r="I85" s="87"/>
      <c r="J85" s="88"/>
      <c r="K85" s="304">
        <v>0.05</v>
      </c>
      <c r="L85" s="857">
        <f>N79*K85</f>
        <v>2018.5103596501599</v>
      </c>
      <c r="M85" s="858"/>
      <c r="N85" s="51"/>
    </row>
    <row r="86" spans="1:14" ht="15.75" thickBot="1">
      <c r="B86" s="91" t="s">
        <v>974</v>
      </c>
      <c r="C86" s="92"/>
      <c r="D86" s="92"/>
      <c r="E86" s="92"/>
      <c r="F86" s="92"/>
      <c r="G86" s="92"/>
      <c r="H86" s="92"/>
      <c r="I86" s="93"/>
      <c r="J86" s="94"/>
      <c r="K86" s="305">
        <v>0.05</v>
      </c>
      <c r="L86" s="859">
        <f>N79*K86</f>
        <v>2018.5103596501599</v>
      </c>
      <c r="M86" s="860"/>
      <c r="N86" s="51"/>
    </row>
    <row r="87" spans="1:14" ht="15.75" thickBot="1">
      <c r="B87" s="822" t="s">
        <v>953</v>
      </c>
      <c r="C87" s="823"/>
      <c r="D87" s="823"/>
      <c r="E87" s="823"/>
      <c r="F87" s="823"/>
      <c r="G87" s="823"/>
      <c r="H87" s="823"/>
      <c r="I87" s="823"/>
      <c r="J87" s="823"/>
      <c r="K87" s="823"/>
      <c r="L87" s="823"/>
      <c r="M87" s="824"/>
      <c r="N87" s="52">
        <f>L84+L85+L86</f>
        <v>12111.062157900958</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52481.269350904156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286.59765815254394</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41895.097260024464</v>
      </c>
      <c r="N48" s="272">
        <f>K48*M48</f>
        <v>16758.038904009787</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482.11154137540609</v>
      </c>
      <c r="N49" s="272">
        <f>K49*M49</f>
        <v>1446.3346241262184</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19080.739480743388</v>
      </c>
      <c r="N50" s="272">
        <f>K50*M50</f>
        <v>28621.109221115083</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46825.482749251089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2865.9765815254395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49978.056988929078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9995.6113977858167</v>
      </c>
      <c r="M84" s="858"/>
      <c r="N84" s="51"/>
    </row>
    <row r="85" spans="1:14">
      <c r="B85" s="89" t="s">
        <v>973</v>
      </c>
      <c r="C85" s="90"/>
      <c r="D85" s="90"/>
      <c r="E85" s="90"/>
      <c r="F85" s="90"/>
      <c r="G85" s="90"/>
      <c r="H85" s="90"/>
      <c r="I85" s="87"/>
      <c r="J85" s="88"/>
      <c r="K85" s="304">
        <v>0.05</v>
      </c>
      <c r="L85" s="857">
        <f>N79*K85</f>
        <v>2498.9028494464542</v>
      </c>
      <c r="M85" s="858"/>
      <c r="N85" s="51"/>
    </row>
    <row r="86" spans="1:14" ht="15.75" thickBot="1">
      <c r="B86" s="91" t="s">
        <v>974</v>
      </c>
      <c r="C86" s="92"/>
      <c r="D86" s="92"/>
      <c r="E86" s="92"/>
      <c r="F86" s="92"/>
      <c r="G86" s="92"/>
      <c r="H86" s="92"/>
      <c r="I86" s="93"/>
      <c r="J86" s="94"/>
      <c r="K86" s="305">
        <v>0.05</v>
      </c>
      <c r="L86" s="859">
        <f>N79*K86</f>
        <v>2498.9028494464542</v>
      </c>
      <c r="M86" s="860"/>
      <c r="N86" s="51"/>
    </row>
    <row r="87" spans="1:14" ht="15.75" thickBot="1">
      <c r="B87" s="822" t="s">
        <v>953</v>
      </c>
      <c r="C87" s="823"/>
      <c r="D87" s="823"/>
      <c r="E87" s="823"/>
      <c r="F87" s="823"/>
      <c r="G87" s="823"/>
      <c r="H87" s="823"/>
      <c r="I87" s="823"/>
      <c r="J87" s="823"/>
      <c r="K87" s="823"/>
      <c r="L87" s="823"/>
      <c r="M87" s="824"/>
      <c r="N87" s="52">
        <f>L84+L85+L86</f>
        <v>14993.417096678726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64971.474085607806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241</v>
      </c>
      <c r="B36" s="871" t="str">
        <f>VLOOKUP(A36,EQUIPOS!A6:D154,3,FALSE)</f>
        <v>Grúa (capacidad 15 ton)</v>
      </c>
      <c r="C36" s="872"/>
      <c r="D36" s="872"/>
      <c r="E36" s="872"/>
      <c r="F36" s="872"/>
      <c r="G36" s="872"/>
      <c r="H36" s="873"/>
      <c r="I36" s="267"/>
      <c r="J36" s="268"/>
      <c r="K36" s="269">
        <f>VLOOKUP(A36,EQUIPOS!A6:D163,4,FALSE)</f>
        <v>207569.38223873932</v>
      </c>
      <c r="L36" s="270"/>
      <c r="M36" s="336">
        <v>0.75</v>
      </c>
      <c r="N36" s="272">
        <f>K36/M36</f>
        <v>276759.17631831911</v>
      </c>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8969.3081204802675</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285728.48443879938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19707.223760361132</v>
      </c>
      <c r="N48" s="272">
        <f>K48*M48</f>
        <v>19707.223760361132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19707.223760361132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44846.540602401335</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350282.24880156189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70056.449760312375</v>
      </c>
      <c r="M84" s="858"/>
      <c r="N84" s="51"/>
    </row>
    <row r="85" spans="1:14">
      <c r="B85" s="89" t="s">
        <v>973</v>
      </c>
      <c r="C85" s="90"/>
      <c r="D85" s="90"/>
      <c r="E85" s="90"/>
      <c r="F85" s="90"/>
      <c r="G85" s="90"/>
      <c r="H85" s="90"/>
      <c r="I85" s="87"/>
      <c r="J85" s="88"/>
      <c r="K85" s="304">
        <v>0.05</v>
      </c>
      <c r="L85" s="857">
        <f>N79*K85</f>
        <v>17514.112440078094</v>
      </c>
      <c r="M85" s="858"/>
      <c r="N85" s="51"/>
    </row>
    <row r="86" spans="1:14" ht="15.75" thickBot="1">
      <c r="B86" s="91" t="s">
        <v>974</v>
      </c>
      <c r="C86" s="92"/>
      <c r="D86" s="92"/>
      <c r="E86" s="92"/>
      <c r="F86" s="92"/>
      <c r="G86" s="92"/>
      <c r="H86" s="92"/>
      <c r="I86" s="93"/>
      <c r="J86" s="94"/>
      <c r="K86" s="305">
        <v>0.05</v>
      </c>
      <c r="L86" s="859">
        <f>N79*K86</f>
        <v>17514.112440078094</v>
      </c>
      <c r="M86" s="860"/>
      <c r="N86" s="51"/>
    </row>
    <row r="87" spans="1:14" ht="15.75" thickBot="1">
      <c r="B87" s="822" t="s">
        <v>953</v>
      </c>
      <c r="C87" s="823"/>
      <c r="D87" s="823"/>
      <c r="E87" s="823"/>
      <c r="F87" s="823"/>
      <c r="G87" s="823"/>
      <c r="H87" s="823"/>
      <c r="I87" s="823"/>
      <c r="J87" s="823"/>
      <c r="K87" s="823"/>
      <c r="L87" s="823"/>
      <c r="M87" s="824"/>
      <c r="N87" s="52">
        <f>L84+L85+L86</f>
        <v>105084.67464046857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455366.92344203044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0.2</v>
      </c>
      <c r="N41" s="344">
        <f>N77*M41</f>
        <v>6726.9810903601992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19707.223760361132</v>
      </c>
      <c r="N48" s="272">
        <f>K48*M48</f>
        <v>19707.223760361132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19707.223760361132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33634.905451800994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60069.110302522327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12013.822060504466</v>
      </c>
      <c r="M84" s="858"/>
      <c r="N84" s="51"/>
    </row>
    <row r="85" spans="1:14">
      <c r="B85" s="89" t="s">
        <v>973</v>
      </c>
      <c r="C85" s="90"/>
      <c r="D85" s="90"/>
      <c r="E85" s="90"/>
      <c r="F85" s="90"/>
      <c r="G85" s="90"/>
      <c r="H85" s="90"/>
      <c r="I85" s="87"/>
      <c r="J85" s="88"/>
      <c r="K85" s="304">
        <v>0.05</v>
      </c>
      <c r="L85" s="857">
        <f>N79*K85</f>
        <v>3003.4555151261166</v>
      </c>
      <c r="M85" s="858"/>
      <c r="N85" s="51"/>
    </row>
    <row r="86" spans="1:14" ht="15.75" thickBot="1">
      <c r="B86" s="91" t="s">
        <v>974</v>
      </c>
      <c r="C86" s="92"/>
      <c r="D86" s="92"/>
      <c r="E86" s="92"/>
      <c r="F86" s="92"/>
      <c r="G86" s="92"/>
      <c r="H86" s="92"/>
      <c r="I86" s="93"/>
      <c r="J86" s="94"/>
      <c r="K86" s="305">
        <v>0.05</v>
      </c>
      <c r="L86" s="859">
        <f>N79*K86</f>
        <v>3003.4555151261166</v>
      </c>
      <c r="M86" s="860"/>
      <c r="N86" s="51"/>
    </row>
    <row r="87" spans="1:14" ht="15.75" thickBot="1">
      <c r="B87" s="822" t="s">
        <v>953</v>
      </c>
      <c r="C87" s="823"/>
      <c r="D87" s="823"/>
      <c r="E87" s="823"/>
      <c r="F87" s="823"/>
      <c r="G87" s="823"/>
      <c r="H87" s="823"/>
      <c r="I87" s="823"/>
      <c r="J87" s="823"/>
      <c r="K87" s="823"/>
      <c r="L87" s="823"/>
      <c r="M87" s="824"/>
      <c r="N87" s="52">
        <f>L84+L85+L86</f>
        <v>18020.733090756697</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78089.843393279021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2686.8530451800998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19707.223760361132</v>
      </c>
      <c r="N48" s="272">
        <f>K48*M48</f>
        <v>19707.223760361132</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19707.223760361132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5"/>
    </row>
    <row r="77" spans="1:15" ht="15.75" thickBot="1">
      <c r="B77" s="822" t="s">
        <v>953</v>
      </c>
      <c r="C77" s="823"/>
      <c r="D77" s="823"/>
      <c r="E77" s="823"/>
      <c r="F77" s="823"/>
      <c r="G77" s="823"/>
      <c r="H77" s="823"/>
      <c r="I77" s="823"/>
      <c r="J77" s="823"/>
      <c r="K77" s="823"/>
      <c r="L77" s="823"/>
      <c r="M77" s="824"/>
      <c r="N77" s="301">
        <f>SUM(N71:N76)</f>
        <v>17912.353634534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40306.43044007523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8061.2860880150465</v>
      </c>
      <c r="M84" s="858"/>
      <c r="N84" s="51"/>
    </row>
    <row r="85" spans="1:14">
      <c r="B85" s="89" t="s">
        <v>973</v>
      </c>
      <c r="C85" s="90"/>
      <c r="D85" s="90"/>
      <c r="E85" s="90"/>
      <c r="F85" s="90"/>
      <c r="G85" s="90"/>
      <c r="H85" s="90"/>
      <c r="I85" s="87"/>
      <c r="J85" s="88"/>
      <c r="K85" s="304">
        <v>0.05</v>
      </c>
      <c r="L85" s="857">
        <f>N79*K85</f>
        <v>2015.3215220037616</v>
      </c>
      <c r="M85" s="858"/>
      <c r="N85" s="51"/>
    </row>
    <row r="86" spans="1:14" ht="15.75" thickBot="1">
      <c r="B86" s="91" t="s">
        <v>974</v>
      </c>
      <c r="C86" s="92"/>
      <c r="D86" s="92"/>
      <c r="E86" s="92"/>
      <c r="F86" s="92"/>
      <c r="G86" s="92"/>
      <c r="H86" s="92"/>
      <c r="I86" s="93"/>
      <c r="J86" s="94"/>
      <c r="K86" s="305">
        <v>0.05</v>
      </c>
      <c r="L86" s="859">
        <f>N79*K86</f>
        <v>2015.3215220037616</v>
      </c>
      <c r="M86" s="860"/>
      <c r="N86" s="51"/>
    </row>
    <row r="87" spans="1:14" ht="15.75" thickBot="1">
      <c r="B87" s="822" t="s">
        <v>953</v>
      </c>
      <c r="C87" s="823"/>
      <c r="D87" s="823"/>
      <c r="E87" s="823"/>
      <c r="F87" s="823"/>
      <c r="G87" s="823"/>
      <c r="H87" s="823"/>
      <c r="I87" s="823"/>
      <c r="J87" s="823"/>
      <c r="K87" s="823"/>
      <c r="L87" s="823"/>
      <c r="M87" s="824"/>
      <c r="N87" s="52">
        <f>L84+L85+L86</f>
        <v>12091.929132022569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52398.359572097797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2015.1397838850748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19707.223760361132</v>
      </c>
      <c r="N48" s="272">
        <f>K48*M48</f>
        <v>19707.223760361132</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19707.223760361132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13434.265225900499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35156.628770146708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7031.3257540293416</v>
      </c>
      <c r="M84" s="858"/>
      <c r="N84" s="51"/>
    </row>
    <row r="85" spans="1:14">
      <c r="B85" s="89" t="s">
        <v>973</v>
      </c>
      <c r="C85" s="90"/>
      <c r="D85" s="90"/>
      <c r="E85" s="90"/>
      <c r="F85" s="90"/>
      <c r="G85" s="90"/>
      <c r="H85" s="90"/>
      <c r="I85" s="87"/>
      <c r="J85" s="88"/>
      <c r="K85" s="304">
        <v>0.05</v>
      </c>
      <c r="L85" s="857">
        <f>N79*K85</f>
        <v>1757.8314385073354</v>
      </c>
      <c r="M85" s="858"/>
      <c r="N85" s="51"/>
    </row>
    <row r="86" spans="1:14" ht="15.75" thickBot="1">
      <c r="B86" s="91" t="s">
        <v>974</v>
      </c>
      <c r="C86" s="92"/>
      <c r="D86" s="92"/>
      <c r="E86" s="92"/>
      <c r="F86" s="92"/>
      <c r="G86" s="92"/>
      <c r="H86" s="92"/>
      <c r="I86" s="93"/>
      <c r="J86" s="94"/>
      <c r="K86" s="305">
        <v>0.05</v>
      </c>
      <c r="L86" s="859">
        <f>N79*K86</f>
        <v>1757.8314385073354</v>
      </c>
      <c r="M86" s="860"/>
      <c r="N86" s="51"/>
    </row>
    <row r="87" spans="1:14" ht="15.75" thickBot="1">
      <c r="B87" s="822" t="s">
        <v>953</v>
      </c>
      <c r="C87" s="823"/>
      <c r="D87" s="823"/>
      <c r="E87" s="823"/>
      <c r="F87" s="823"/>
      <c r="G87" s="823"/>
      <c r="H87" s="823"/>
      <c r="I87" s="823"/>
      <c r="J87" s="823"/>
      <c r="K87" s="823"/>
      <c r="L87" s="823"/>
      <c r="M87" s="824"/>
      <c r="N87" s="52">
        <f>L84+L85+L86</f>
        <v>10546.988631044012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45703.617401190721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11305.850572033949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40488.269137055206</v>
      </c>
      <c r="N48" s="272">
        <f>K48*M48</f>
        <v>85025.365187815929</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19707.223760361132</v>
      </c>
      <c r="N49" s="272">
        <f>K49*M49</f>
        <v>19707.223760361132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104732.58894817706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75372.337146892998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191410.77666710399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38282.1553334208</v>
      </c>
      <c r="M84" s="858"/>
      <c r="N84" s="51"/>
    </row>
    <row r="85" spans="1:14">
      <c r="B85" s="89" t="s">
        <v>973</v>
      </c>
      <c r="C85" s="90"/>
      <c r="D85" s="90"/>
      <c r="E85" s="90"/>
      <c r="F85" s="90"/>
      <c r="G85" s="90"/>
      <c r="H85" s="90"/>
      <c r="I85" s="87"/>
      <c r="J85" s="88"/>
      <c r="K85" s="304">
        <v>0.05</v>
      </c>
      <c r="L85" s="857">
        <f>N79*K85</f>
        <v>9570.5388333552</v>
      </c>
      <c r="M85" s="858"/>
      <c r="N85" s="51"/>
    </row>
    <row r="86" spans="1:14" ht="15.75" thickBot="1">
      <c r="B86" s="91" t="s">
        <v>974</v>
      </c>
      <c r="C86" s="92"/>
      <c r="D86" s="92"/>
      <c r="E86" s="92"/>
      <c r="F86" s="92"/>
      <c r="G86" s="92"/>
      <c r="H86" s="92"/>
      <c r="I86" s="93"/>
      <c r="J86" s="94"/>
      <c r="K86" s="305">
        <v>0.05</v>
      </c>
      <c r="L86" s="859">
        <f>N79*K86</f>
        <v>9570.5388333552</v>
      </c>
      <c r="M86" s="860"/>
      <c r="N86" s="51"/>
    </row>
    <row r="87" spans="1:14" ht="15.75" thickBot="1">
      <c r="B87" s="822" t="s">
        <v>953</v>
      </c>
      <c r="C87" s="823"/>
      <c r="D87" s="823"/>
      <c r="E87" s="823"/>
      <c r="F87" s="823"/>
      <c r="G87" s="823"/>
      <c r="H87" s="823"/>
      <c r="I87" s="823"/>
      <c r="J87" s="823"/>
      <c r="K87" s="823"/>
      <c r="L87" s="823"/>
      <c r="M87" s="824"/>
      <c r="N87" s="52">
        <f>L84+L85+L86</f>
        <v>57423.233000131193</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248834.00966723519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0.15</v>
      </c>
      <c r="N41" s="344">
        <f>N77*M41</f>
        <v>11305.850572033949</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40488.269137055206</v>
      </c>
      <c r="N48" s="272">
        <f>K48*M48</f>
        <v>80976.538274110411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19707.223760361132</v>
      </c>
      <c r="N49" s="272">
        <f>K49*M49</f>
        <v>19707.223760361132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100683.76203447154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75372.337146892998</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187361.94975339848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37472.389950679695</v>
      </c>
      <c r="M84" s="858"/>
      <c r="N84" s="51"/>
    </row>
    <row r="85" spans="1:14">
      <c r="B85" s="89" t="s">
        <v>973</v>
      </c>
      <c r="C85" s="90"/>
      <c r="D85" s="90"/>
      <c r="E85" s="90"/>
      <c r="F85" s="90"/>
      <c r="G85" s="90"/>
      <c r="H85" s="90"/>
      <c r="I85" s="87"/>
      <c r="J85" s="88"/>
      <c r="K85" s="304">
        <v>0.05</v>
      </c>
      <c r="L85" s="857">
        <f>N79*K85</f>
        <v>9368.0974876699238</v>
      </c>
      <c r="M85" s="858"/>
      <c r="N85" s="51"/>
    </row>
    <row r="86" spans="1:14" ht="15.75" thickBot="1">
      <c r="B86" s="91" t="s">
        <v>974</v>
      </c>
      <c r="C86" s="92"/>
      <c r="D86" s="92"/>
      <c r="E86" s="92"/>
      <c r="F86" s="92"/>
      <c r="G86" s="92"/>
      <c r="H86" s="92"/>
      <c r="I86" s="93"/>
      <c r="J86" s="94"/>
      <c r="K86" s="305">
        <v>0.05</v>
      </c>
      <c r="L86" s="859">
        <f>N79*K86</f>
        <v>9368.0974876699238</v>
      </c>
      <c r="M86" s="860"/>
      <c r="N86" s="51"/>
    </row>
    <row r="87" spans="1:14" ht="15.75" thickBot="1">
      <c r="B87" s="822" t="s">
        <v>953</v>
      </c>
      <c r="C87" s="823"/>
      <c r="D87" s="823"/>
      <c r="E87" s="823"/>
      <c r="F87" s="823"/>
      <c r="G87" s="823"/>
      <c r="H87" s="823"/>
      <c r="I87" s="823"/>
      <c r="J87" s="823"/>
      <c r="K87" s="823"/>
      <c r="L87" s="823"/>
      <c r="M87" s="824"/>
      <c r="N87" s="52">
        <f>L84+L85+L86</f>
        <v>56208.584926019546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243570.53467941802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4720.6884844632978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40488.269137055206</v>
      </c>
      <c r="N48" s="272">
        <f>K48*M48</f>
        <v>53039.632569542322</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19707.223760361132</v>
      </c>
      <c r="N49" s="272">
        <f>K49*M49</f>
        <v>19707.223760361132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72746.856329903458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47206.884844632979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124674.42965899974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24934.885931799949</v>
      </c>
      <c r="M84" s="858"/>
      <c r="N84" s="51"/>
    </row>
    <row r="85" spans="1:14">
      <c r="B85" s="89" t="s">
        <v>973</v>
      </c>
      <c r="C85" s="90"/>
      <c r="D85" s="90"/>
      <c r="E85" s="90"/>
      <c r="F85" s="90"/>
      <c r="G85" s="90"/>
      <c r="H85" s="90"/>
      <c r="I85" s="87"/>
      <c r="J85" s="88"/>
      <c r="K85" s="304">
        <v>0.05</v>
      </c>
      <c r="L85" s="857">
        <f>N79*K85</f>
        <v>6233.7214829499871</v>
      </c>
      <c r="M85" s="858"/>
      <c r="N85" s="51"/>
    </row>
    <row r="86" spans="1:14" ht="15.75" thickBot="1">
      <c r="B86" s="91" t="s">
        <v>974</v>
      </c>
      <c r="C86" s="92"/>
      <c r="D86" s="92"/>
      <c r="E86" s="92"/>
      <c r="F86" s="92"/>
      <c r="G86" s="92"/>
      <c r="H86" s="92"/>
      <c r="I86" s="93"/>
      <c r="J86" s="94"/>
      <c r="K86" s="305">
        <v>0.05</v>
      </c>
      <c r="L86" s="859">
        <f>N79*K86</f>
        <v>6233.7214829499871</v>
      </c>
      <c r="M86" s="860"/>
      <c r="N86" s="51"/>
    </row>
    <row r="87" spans="1:14" ht="15.75" thickBot="1">
      <c r="B87" s="822" t="s">
        <v>953</v>
      </c>
      <c r="C87" s="823"/>
      <c r="D87" s="823"/>
      <c r="E87" s="823"/>
      <c r="F87" s="823"/>
      <c r="G87" s="823"/>
      <c r="H87" s="823"/>
      <c r="I87" s="823"/>
      <c r="J87" s="823"/>
      <c r="K87" s="823"/>
      <c r="L87" s="823"/>
      <c r="M87" s="824"/>
      <c r="N87" s="52">
        <f>L84+L85+L86</f>
        <v>37402.328897699925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162076.75855669967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3957.0477002118823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40488.269137055206</v>
      </c>
      <c r="N48" s="272">
        <f>K48*M48</f>
        <v>44537.096050760731</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19707.223760361132</v>
      </c>
      <c r="N49" s="272">
        <f>K49*M49</f>
        <v>19707.223760361132</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64244.319811121866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39570.477002118823</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107771.84451345258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21554.368902690519</v>
      </c>
      <c r="M84" s="858"/>
      <c r="N84" s="51"/>
    </row>
    <row r="85" spans="1:14">
      <c r="B85" s="89" t="s">
        <v>973</v>
      </c>
      <c r="C85" s="90"/>
      <c r="D85" s="90"/>
      <c r="E85" s="90"/>
      <c r="F85" s="90"/>
      <c r="G85" s="90"/>
      <c r="H85" s="90"/>
      <c r="I85" s="87"/>
      <c r="J85" s="88"/>
      <c r="K85" s="304">
        <v>0.05</v>
      </c>
      <c r="L85" s="857">
        <f>N79*K85</f>
        <v>5388.5922256726299</v>
      </c>
      <c r="M85" s="858"/>
      <c r="N85" s="51"/>
    </row>
    <row r="86" spans="1:14" ht="15.75" thickBot="1">
      <c r="B86" s="91" t="s">
        <v>974</v>
      </c>
      <c r="C86" s="92"/>
      <c r="D86" s="92"/>
      <c r="E86" s="92"/>
      <c r="F86" s="92"/>
      <c r="G86" s="92"/>
      <c r="H86" s="92"/>
      <c r="I86" s="93"/>
      <c r="J86" s="94"/>
      <c r="K86" s="305">
        <v>0.05</v>
      </c>
      <c r="L86" s="859">
        <f>N79*K86</f>
        <v>5388.5922256726299</v>
      </c>
      <c r="M86" s="860"/>
      <c r="N86" s="51"/>
    </row>
    <row r="87" spans="1:14" ht="15.75" thickBot="1">
      <c r="B87" s="822" t="s">
        <v>953</v>
      </c>
      <c r="C87" s="823"/>
      <c r="D87" s="823"/>
      <c r="E87" s="823"/>
      <c r="F87" s="823"/>
      <c r="G87" s="823"/>
      <c r="H87" s="823"/>
      <c r="I87" s="823"/>
      <c r="J87" s="823"/>
      <c r="K87" s="823"/>
      <c r="L87" s="823"/>
      <c r="M87" s="824"/>
      <c r="N87" s="52">
        <f>L84+L85+L86</f>
        <v>32331.553354035779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140103.39786748835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A38" s="113"/>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269.07924361440803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40488.269137055206</v>
      </c>
      <c r="N48" s="272">
        <f>K48*M48</f>
        <v>2024.4134568527604</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74.20287575844651</v>
      </c>
      <c r="N49" s="272">
        <f>K49*M49</f>
        <v>371.01437879223255</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8155.9560869355355</v>
      </c>
      <c r="N50" s="272">
        <f>K50*M50</f>
        <v>8155.9560869355355</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10551.383922580528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13511.255602339015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2702.251120467803</v>
      </c>
      <c r="M84" s="858"/>
      <c r="N84" s="51"/>
    </row>
    <row r="85" spans="1:14">
      <c r="B85" s="89" t="s">
        <v>973</v>
      </c>
      <c r="C85" s="90"/>
      <c r="D85" s="90"/>
      <c r="E85" s="90"/>
      <c r="F85" s="90"/>
      <c r="G85" s="90"/>
      <c r="H85" s="90"/>
      <c r="I85" s="87"/>
      <c r="J85" s="88"/>
      <c r="K85" s="304">
        <v>0.05</v>
      </c>
      <c r="L85" s="857">
        <f>N79*K85</f>
        <v>675.56278011695076</v>
      </c>
      <c r="M85" s="858"/>
      <c r="N85" s="51"/>
    </row>
    <row r="86" spans="1:14" ht="15.75" thickBot="1">
      <c r="B86" s="91" t="s">
        <v>974</v>
      </c>
      <c r="C86" s="92"/>
      <c r="D86" s="92"/>
      <c r="E86" s="92"/>
      <c r="F86" s="92"/>
      <c r="G86" s="92"/>
      <c r="H86" s="92"/>
      <c r="I86" s="93"/>
      <c r="J86" s="94"/>
      <c r="K86" s="305">
        <v>0.05</v>
      </c>
      <c r="L86" s="859">
        <f>N79*K86</f>
        <v>675.56278011695076</v>
      </c>
      <c r="M86" s="860"/>
      <c r="N86" s="51"/>
    </row>
    <row r="87" spans="1:14" ht="15.75" thickBot="1">
      <c r="B87" s="822" t="s">
        <v>953</v>
      </c>
      <c r="C87" s="823"/>
      <c r="D87" s="823"/>
      <c r="E87" s="823"/>
      <c r="F87" s="823"/>
      <c r="G87" s="823"/>
      <c r="H87" s="823"/>
      <c r="I87" s="823"/>
      <c r="J87" s="823"/>
      <c r="K87" s="823"/>
      <c r="L87" s="823"/>
      <c r="M87" s="824"/>
      <c r="N87" s="52">
        <f>L84+L85+L86</f>
        <v>4053.3766807017046</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17564.632283040719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7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0.1</v>
      </c>
      <c r="N41" s="344">
        <f>N77*M41</f>
        <v>108.262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1414.0948037395378</v>
      </c>
      <c r="N48" s="272">
        <f>K48*M48</f>
        <v>1414.0948037395378</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28391.080306263899</v>
      </c>
      <c r="N49" s="272">
        <f>K49*M49</f>
        <v>1419.5540153131951</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40488.269137055206</v>
      </c>
      <c r="N50" s="272">
        <f>K50*M50</f>
        <v>3036.6201852791405</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74.20287575844651</v>
      </c>
      <c r="N51" s="272">
        <f>K51*M51</f>
        <v>371.01437879223255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6241.283383124106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1082.6199999999999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7432.1653831241056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1486.4330766248213</v>
      </c>
      <c r="M84" s="858"/>
      <c r="N84" s="51"/>
    </row>
    <row r="85" spans="1:14">
      <c r="B85" s="89" t="s">
        <v>973</v>
      </c>
      <c r="C85" s="90"/>
      <c r="D85" s="90"/>
      <c r="E85" s="90"/>
      <c r="F85" s="90"/>
      <c r="G85" s="90"/>
      <c r="H85" s="90"/>
      <c r="I85" s="87"/>
      <c r="J85" s="88"/>
      <c r="K85" s="304">
        <v>0.05</v>
      </c>
      <c r="L85" s="857">
        <f>N79*K85</f>
        <v>371.60826915620532</v>
      </c>
      <c r="M85" s="858"/>
      <c r="N85" s="51"/>
    </row>
    <row r="86" spans="1:14" ht="15.75" thickBot="1">
      <c r="B86" s="91" t="s">
        <v>974</v>
      </c>
      <c r="C86" s="92"/>
      <c r="D86" s="92"/>
      <c r="E86" s="92"/>
      <c r="F86" s="92"/>
      <c r="G86" s="92"/>
      <c r="H86" s="92"/>
      <c r="I86" s="93"/>
      <c r="J86" s="94"/>
      <c r="K86" s="305">
        <v>0.05</v>
      </c>
      <c r="L86" s="859">
        <f>N79*K86</f>
        <v>371.60826915620532</v>
      </c>
      <c r="M86" s="860"/>
      <c r="N86" s="51"/>
    </row>
    <row r="87" spans="1:14" ht="15.75" thickBot="1">
      <c r="B87" s="822" t="s">
        <v>953</v>
      </c>
      <c r="C87" s="823"/>
      <c r="D87" s="823"/>
      <c r="E87" s="823"/>
      <c r="F87" s="823"/>
      <c r="G87" s="823"/>
      <c r="H87" s="823"/>
      <c r="I87" s="823"/>
      <c r="J87" s="823"/>
      <c r="K87" s="823"/>
      <c r="L87" s="823"/>
      <c r="M87" s="824"/>
      <c r="N87" s="52">
        <f>L84+L85+L86</f>
        <v>2229.6496149372319</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9661.814998061338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253</v>
      </c>
      <c r="B36" s="871" t="str">
        <f>VLOOKUP(A36,EQUIPOS!A6:D154,3,FALSE)</f>
        <v>Máquina hidrosembradora</v>
      </c>
      <c r="C36" s="872"/>
      <c r="D36" s="872"/>
      <c r="E36" s="872"/>
      <c r="F36" s="872"/>
      <c r="G36" s="872"/>
      <c r="H36" s="873"/>
      <c r="I36" s="267"/>
      <c r="J36" s="268"/>
      <c r="K36" s="269">
        <f>VLOOKUP(A36,EQUIPOS!A6:D163,4,FALSE)</f>
        <v>38225.564970315681</v>
      </c>
      <c r="L36" s="270"/>
      <c r="M36" s="336">
        <v>350</v>
      </c>
      <c r="N36" s="272">
        <f>K36/M36</f>
        <v>109.21589991518766</v>
      </c>
    </row>
    <row r="37" spans="1:14">
      <c r="A37" s="113" t="s">
        <v>138</v>
      </c>
      <c r="B37" s="871" t="str">
        <f>VLOOKUP(A37,EQUIPOS!A7:D154,3,FALSE)</f>
        <v>Camioneta D-300</v>
      </c>
      <c r="C37" s="872"/>
      <c r="D37" s="872"/>
      <c r="E37" s="872"/>
      <c r="F37" s="872"/>
      <c r="G37" s="872"/>
      <c r="H37" s="873"/>
      <c r="I37" s="421"/>
      <c r="J37" s="422"/>
      <c r="K37" s="269">
        <f>VLOOKUP(A37,EQUIPOS!A7:D164,4,FALSE)</f>
        <v>62467.562901231984</v>
      </c>
      <c r="L37" s="335"/>
      <c r="M37" s="336">
        <v>350</v>
      </c>
      <c r="N37" s="272">
        <f>K37/M37</f>
        <v>178.47875114637711</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4.8049864931144288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292.49963755467917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1414.0948037395378</v>
      </c>
      <c r="N48" s="272">
        <f>K48*M48</f>
        <v>1414.0948037395378</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3176.9431235437742</v>
      </c>
      <c r="N49" s="272">
        <f>K49*M49</f>
        <v>1270.7772494175097</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74.20287575844651</v>
      </c>
      <c r="N50" s="272">
        <f>K50*M50</f>
        <v>371.01437879223255</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28391.080306263899</v>
      </c>
      <c r="N51" s="272">
        <f>K51*M51</f>
        <v>1419.5540153131951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4475.4404472624756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96.099729862288569</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4864.0398146794432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972.80796293588867</v>
      </c>
      <c r="M84" s="858"/>
      <c r="N84" s="51"/>
    </row>
    <row r="85" spans="1:14">
      <c r="B85" s="89" t="s">
        <v>973</v>
      </c>
      <c r="C85" s="90"/>
      <c r="D85" s="90"/>
      <c r="E85" s="90"/>
      <c r="F85" s="90"/>
      <c r="G85" s="90"/>
      <c r="H85" s="90"/>
      <c r="I85" s="87"/>
      <c r="J85" s="88"/>
      <c r="K85" s="304">
        <v>0.05</v>
      </c>
      <c r="L85" s="857">
        <f>N79*K85</f>
        <v>243.20199073397217</v>
      </c>
      <c r="M85" s="858"/>
      <c r="N85" s="51"/>
    </row>
    <row r="86" spans="1:14" ht="15.75" thickBot="1">
      <c r="B86" s="91" t="s">
        <v>974</v>
      </c>
      <c r="C86" s="92"/>
      <c r="D86" s="92"/>
      <c r="E86" s="92"/>
      <c r="F86" s="92"/>
      <c r="G86" s="92"/>
      <c r="H86" s="92"/>
      <c r="I86" s="93"/>
      <c r="J86" s="94"/>
      <c r="K86" s="305">
        <v>0.05</v>
      </c>
      <c r="L86" s="859">
        <f>N79*K86</f>
        <v>243.20199073397217</v>
      </c>
      <c r="M86" s="860"/>
      <c r="N86" s="51"/>
    </row>
    <row r="87" spans="1:14" ht="15.75" thickBot="1">
      <c r="B87" s="822" t="s">
        <v>953</v>
      </c>
      <c r="C87" s="823"/>
      <c r="D87" s="823"/>
      <c r="E87" s="823"/>
      <c r="F87" s="823"/>
      <c r="G87" s="823"/>
      <c r="H87" s="823"/>
      <c r="I87" s="823"/>
      <c r="J87" s="823"/>
      <c r="K87" s="823"/>
      <c r="L87" s="823"/>
      <c r="M87" s="824"/>
      <c r="N87" s="52">
        <f>L84+L85+L86</f>
        <v>1459.2119444038331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6323.2517590832758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62467.562901231984</v>
      </c>
      <c r="L36" s="270"/>
      <c r="M36" s="336">
        <v>8000</v>
      </c>
      <c r="N36" s="272">
        <f>K36/M36</f>
        <v>7.8084453626539982</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26.907924361440802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34.716369724094804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5620.2954165179008</v>
      </c>
      <c r="N48" s="272">
        <f>K48*M48</f>
        <v>5901.3101873437963</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23732.199749715721</v>
      </c>
      <c r="N49" s="272">
        <f>K49*M49</f>
        <v>23732.199749715721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902.09496100625688</v>
      </c>
      <c r="N50" s="272">
        <f>K50*M50</f>
        <v>1804.1899220125138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31437.699859072029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34163.208664940204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6832.6417329880414</v>
      </c>
      <c r="M84" s="858"/>
      <c r="N84" s="51"/>
    </row>
    <row r="85" spans="1:14">
      <c r="B85" s="89" t="s">
        <v>973</v>
      </c>
      <c r="C85" s="90"/>
      <c r="D85" s="90"/>
      <c r="E85" s="90"/>
      <c r="F85" s="90"/>
      <c r="G85" s="90"/>
      <c r="H85" s="90"/>
      <c r="I85" s="87"/>
      <c r="J85" s="88"/>
      <c r="K85" s="304">
        <v>0.05</v>
      </c>
      <c r="L85" s="857">
        <f>N79*K85</f>
        <v>1708.1604332470104</v>
      </c>
      <c r="M85" s="858"/>
      <c r="N85" s="51"/>
    </row>
    <row r="86" spans="1:14" ht="15.75" thickBot="1">
      <c r="B86" s="91" t="s">
        <v>974</v>
      </c>
      <c r="C86" s="92"/>
      <c r="D86" s="92"/>
      <c r="E86" s="92"/>
      <c r="F86" s="92"/>
      <c r="G86" s="92"/>
      <c r="H86" s="92"/>
      <c r="I86" s="93"/>
      <c r="J86" s="94"/>
      <c r="K86" s="305">
        <v>0.05</v>
      </c>
      <c r="L86" s="859">
        <f>N79*K86</f>
        <v>1708.1604332470104</v>
      </c>
      <c r="M86" s="860"/>
      <c r="N86" s="51"/>
    </row>
    <row r="87" spans="1:14" ht="15.75" thickBot="1">
      <c r="B87" s="822" t="s">
        <v>953</v>
      </c>
      <c r="C87" s="823"/>
      <c r="D87" s="823"/>
      <c r="E87" s="823"/>
      <c r="F87" s="823"/>
      <c r="G87" s="823"/>
      <c r="H87" s="823"/>
      <c r="I87" s="823"/>
      <c r="J87" s="823"/>
      <c r="K87" s="823"/>
      <c r="L87" s="823"/>
      <c r="M87" s="824"/>
      <c r="N87" s="52">
        <f>L84+L85+L86</f>
        <v>10248.962599482062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44412.171264422264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138</v>
      </c>
      <c r="B36" s="871" t="str">
        <f>VLOOKUP(A36,EQUIPOS!A6:D154,3,FALSE)</f>
        <v>Camioneta D-300</v>
      </c>
      <c r="C36" s="872"/>
      <c r="D36" s="872"/>
      <c r="E36" s="872"/>
      <c r="F36" s="872"/>
      <c r="G36" s="872"/>
      <c r="H36" s="873"/>
      <c r="I36" s="267"/>
      <c r="J36" s="268"/>
      <c r="K36" s="269">
        <f>VLOOKUP(A36,EQUIPOS!A6:D163,4,FALSE)</f>
        <v>62467.562901231984</v>
      </c>
      <c r="L36" s="270"/>
      <c r="M36" s="336">
        <v>8000</v>
      </c>
      <c r="N36" s="272">
        <f>K36/M36</f>
        <v>7.8084453626539982</v>
      </c>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26.907924361440802</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34.716369724094804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13451.730526529282</v>
      </c>
      <c r="N48" s="272">
        <f>K48*M48</f>
        <v>14124.317052855746</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23732.199749715721</v>
      </c>
      <c r="N49" s="272">
        <f>K49*M49</f>
        <v>23732.199749715721</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902.09496100625688</v>
      </c>
      <c r="N50" s="272">
        <f>K50*M50</f>
        <v>1804.1899220125138</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39660.706724583979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2690.7924361440801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42386.215530452158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8477.2431060904328</v>
      </c>
      <c r="M84" s="858"/>
      <c r="N84" s="51"/>
    </row>
    <row r="85" spans="1:14">
      <c r="B85" s="89" t="s">
        <v>973</v>
      </c>
      <c r="C85" s="90"/>
      <c r="D85" s="90"/>
      <c r="E85" s="90"/>
      <c r="F85" s="90"/>
      <c r="G85" s="90"/>
      <c r="H85" s="90"/>
      <c r="I85" s="87"/>
      <c r="J85" s="88"/>
      <c r="K85" s="304">
        <v>0.05</v>
      </c>
      <c r="L85" s="857">
        <f>N79*K85</f>
        <v>2119.3107765226082</v>
      </c>
      <c r="M85" s="858"/>
      <c r="N85" s="51"/>
    </row>
    <row r="86" spans="1:14" ht="15.75" thickBot="1">
      <c r="B86" s="91" t="s">
        <v>974</v>
      </c>
      <c r="C86" s="92"/>
      <c r="D86" s="92"/>
      <c r="E86" s="92"/>
      <c r="F86" s="92"/>
      <c r="G86" s="92"/>
      <c r="H86" s="92"/>
      <c r="I86" s="93"/>
      <c r="J86" s="94"/>
      <c r="K86" s="305">
        <v>0.05</v>
      </c>
      <c r="L86" s="859">
        <f>N79*K86</f>
        <v>2119.3107765226082</v>
      </c>
      <c r="M86" s="860"/>
      <c r="N86" s="51"/>
    </row>
    <row r="87" spans="1:14" ht="15.75" thickBot="1">
      <c r="B87" s="822" t="s">
        <v>953</v>
      </c>
      <c r="C87" s="823"/>
      <c r="D87" s="823"/>
      <c r="E87" s="823"/>
      <c r="F87" s="823"/>
      <c r="G87" s="823"/>
      <c r="H87" s="823"/>
      <c r="I87" s="823"/>
      <c r="J87" s="823"/>
      <c r="K87" s="823"/>
      <c r="L87" s="823"/>
      <c r="M87" s="824"/>
      <c r="N87" s="52">
        <f>L84+L85+L86</f>
        <v>12715.86465913565</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55102.08018958781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30"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t="s">
        <v>119</v>
      </c>
      <c r="B36" s="871" t="str">
        <f>VLOOKUP(A36,EQUIPOS!A6:D154,3,FALSE)</f>
        <v xml:space="preserve">Bomba de concreto, Producción: 30 m3/h, POTENCIA: 67 HP, MAX PRESION DE CONCRETO: 1150 PSI
</v>
      </c>
      <c r="C36" s="872"/>
      <c r="D36" s="872"/>
      <c r="E36" s="872"/>
      <c r="F36" s="872"/>
      <c r="G36" s="872"/>
      <c r="H36" s="873"/>
      <c r="I36" s="267"/>
      <c r="J36" s="268"/>
      <c r="K36" s="269">
        <f>VLOOKUP(A36,EQUIPOS!A6:D163,4,FALSE)</f>
        <v>63962.249936428423</v>
      </c>
      <c r="L36" s="270"/>
      <c r="M36" s="336">
        <v>100</v>
      </c>
      <c r="N36" s="272">
        <f>K36/M36</f>
        <v>639.62249936428418</v>
      </c>
    </row>
    <row r="37" spans="1:14">
      <c r="A37" s="113" t="s">
        <v>138</v>
      </c>
      <c r="B37" s="871" t="str">
        <f>VLOOKUP(A37,EQUIPOS!A7:D154,3,FALSE)</f>
        <v>Camioneta D-300</v>
      </c>
      <c r="C37" s="872"/>
      <c r="D37" s="872"/>
      <c r="E37" s="872"/>
      <c r="F37" s="872"/>
      <c r="G37" s="872"/>
      <c r="H37" s="873"/>
      <c r="I37" s="421"/>
      <c r="J37" s="422"/>
      <c r="K37" s="269">
        <f>VLOOKUP(A37,EQUIPOS!A7:D164,4,FALSE)</f>
        <v>62467.562901231984</v>
      </c>
      <c r="L37" s="335"/>
      <c r="M37" s="336">
        <v>1000</v>
      </c>
      <c r="N37" s="272">
        <f>K37/M37</f>
        <v>62.467562901231986</v>
      </c>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0.01</v>
      </c>
      <c r="N41" s="344">
        <f>N77*M41</f>
        <v>4.0401280451800998</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706.13019031069632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535119.33873744833</v>
      </c>
      <c r="N48" s="272">
        <f>K48*M48</f>
        <v>53511.933873744834</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3189.9540108068177</v>
      </c>
      <c r="N49" s="272">
        <f>K49*M49</f>
        <v>3508.9494118874995</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7381.6384779853233</v>
      </c>
      <c r="N50" s="272">
        <f>K50*M50</f>
        <v>7381.6384779853233</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64402.52176361766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404.01280451800994</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65512.664758446364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13102.532951689274</v>
      </c>
      <c r="M84" s="858"/>
      <c r="N84" s="51"/>
    </row>
    <row r="85" spans="1:14">
      <c r="B85" s="89" t="s">
        <v>973</v>
      </c>
      <c r="C85" s="90"/>
      <c r="D85" s="90"/>
      <c r="E85" s="90"/>
      <c r="F85" s="90"/>
      <c r="G85" s="90"/>
      <c r="H85" s="90"/>
      <c r="I85" s="87"/>
      <c r="J85" s="88"/>
      <c r="K85" s="304">
        <v>0.05</v>
      </c>
      <c r="L85" s="857">
        <f>N79*K85</f>
        <v>3275.6332379223186</v>
      </c>
      <c r="M85" s="858"/>
      <c r="N85" s="51"/>
    </row>
    <row r="86" spans="1:14" ht="15.75" thickBot="1">
      <c r="B86" s="91" t="s">
        <v>974</v>
      </c>
      <c r="C86" s="92"/>
      <c r="D86" s="92"/>
      <c r="E86" s="92"/>
      <c r="F86" s="92"/>
      <c r="G86" s="92"/>
      <c r="H86" s="92"/>
      <c r="I86" s="93"/>
      <c r="J86" s="94"/>
      <c r="K86" s="305">
        <v>0.05</v>
      </c>
      <c r="L86" s="859">
        <f>N79*K86</f>
        <v>3275.6332379223186</v>
      </c>
      <c r="M86" s="860"/>
      <c r="N86" s="51"/>
    </row>
    <row r="87" spans="1:14" ht="15.75" thickBot="1">
      <c r="B87" s="822" t="s">
        <v>953</v>
      </c>
      <c r="C87" s="823"/>
      <c r="D87" s="823"/>
      <c r="E87" s="823"/>
      <c r="F87" s="823"/>
      <c r="G87" s="823"/>
      <c r="H87" s="823"/>
      <c r="I87" s="823"/>
      <c r="J87" s="823"/>
      <c r="K87" s="823"/>
      <c r="L87" s="823"/>
      <c r="M87" s="824"/>
      <c r="N87" s="52">
        <f>L84+L85+L86</f>
        <v>19653.799427533912</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85166.46418598028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9.25" customHeight="1" thickBot="1">
      <c r="B29" s="71" t="s">
        <v>943</v>
      </c>
      <c r="C29" s="801" t="s">
        <v>944</v>
      </c>
      <c r="D29" s="802"/>
      <c r="E29" s="802"/>
      <c r="F29" s="802"/>
      <c r="G29" s="802"/>
      <c r="H29" s="802"/>
      <c r="I29" s="802"/>
      <c r="J29" s="72"/>
      <c r="K29" s="342" t="s">
        <v>2215</v>
      </c>
      <c r="L29" s="798" t="s">
        <v>945</v>
      </c>
      <c r="M29" s="799"/>
      <c r="N29" s="71" t="s">
        <v>946</v>
      </c>
    </row>
    <row r="30" spans="1:14" ht="17.25" hidden="1" customHeight="1">
      <c r="B30" s="71" t="s">
        <v>943</v>
      </c>
      <c r="C30" s="801" t="s">
        <v>944</v>
      </c>
      <c r="D30" s="802"/>
      <c r="E30" s="802"/>
      <c r="F30" s="802"/>
      <c r="G30" s="802"/>
      <c r="H30" s="802"/>
      <c r="I30" s="802"/>
      <c r="J30" s="72"/>
      <c r="K30" s="307"/>
      <c r="L30" s="798" t="s">
        <v>945</v>
      </c>
      <c r="M30" s="799"/>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N77*M41</f>
        <v>270.65500000000003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40488.269137055206</v>
      </c>
      <c r="N48" s="272">
        <f>K48*M48</f>
        <v>20244.134568527603</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25174.915662676376</v>
      </c>
      <c r="N49" s="272">
        <f>K49*M49</f>
        <v>25174.915662676376</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2" t="s">
        <v>953</v>
      </c>
      <c r="C55" s="823"/>
      <c r="D55" s="823"/>
      <c r="E55" s="823"/>
      <c r="F55" s="823"/>
      <c r="G55" s="823"/>
      <c r="H55" s="823"/>
      <c r="I55" s="823"/>
      <c r="J55" s="823"/>
      <c r="K55" s="823"/>
      <c r="L55" s="823"/>
      <c r="M55" s="824"/>
      <c r="N55" s="394">
        <f>SUM(N48:N54)</f>
        <v>45419.050231203975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908" t="s">
        <v>961</v>
      </c>
      <c r="M59" s="887"/>
      <c r="N59" s="76" t="s">
        <v>951</v>
      </c>
    </row>
    <row r="60" spans="1:14">
      <c r="B60" s="46"/>
      <c r="C60" s="317"/>
      <c r="D60" s="317"/>
      <c r="E60" s="317"/>
      <c r="F60" s="317"/>
      <c r="G60" s="31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311"/>
      <c r="I63" s="279"/>
      <c r="J63" s="286"/>
      <c r="K63" s="279"/>
      <c r="L63" s="909"/>
      <c r="M63" s="910"/>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2"/>
      <c r="M65" s="993"/>
      <c r="N65" s="485"/>
    </row>
    <row r="66" spans="1:15" ht="15.75" thickBot="1">
      <c r="B66" s="822" t="s">
        <v>953</v>
      </c>
      <c r="C66" s="823"/>
      <c r="D66" s="823"/>
      <c r="E66" s="823"/>
      <c r="F66" s="823"/>
      <c r="G66" s="823"/>
      <c r="H66" s="823"/>
      <c r="I66" s="823"/>
      <c r="J66" s="823"/>
      <c r="K66" s="823"/>
      <c r="L66" s="823"/>
      <c r="M66" s="824"/>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61" t="s">
        <v>963</v>
      </c>
      <c r="C70" s="862"/>
      <c r="D70" s="862"/>
      <c r="E70" s="862"/>
      <c r="F70" s="862"/>
      <c r="G70" s="862"/>
      <c r="H70" s="862"/>
      <c r="I70" s="73" t="s">
        <v>964</v>
      </c>
      <c r="J70" s="75" t="s">
        <v>1410</v>
      </c>
      <c r="K70" s="74" t="s">
        <v>966</v>
      </c>
      <c r="L70" s="863" t="s">
        <v>950</v>
      </c>
      <c r="M70" s="976"/>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4"/>
      <c r="C76" s="995"/>
      <c r="D76" s="995"/>
      <c r="E76" s="995"/>
      <c r="F76" s="995"/>
      <c r="G76" s="995"/>
      <c r="H76" s="995"/>
      <c r="I76" s="169"/>
      <c r="J76" s="169"/>
      <c r="K76" s="169"/>
      <c r="L76" s="996"/>
      <c r="M76" s="997"/>
      <c r="N76" s="485"/>
    </row>
    <row r="77" spans="1:15" ht="15.75" thickBot="1">
      <c r="B77" s="822" t="s">
        <v>953</v>
      </c>
      <c r="C77" s="823"/>
      <c r="D77" s="823"/>
      <c r="E77" s="823"/>
      <c r="F77" s="823"/>
      <c r="G77" s="823"/>
      <c r="H77" s="823"/>
      <c r="I77" s="823"/>
      <c r="J77" s="823"/>
      <c r="K77" s="823"/>
      <c r="L77" s="823"/>
      <c r="M77" s="824"/>
      <c r="N77" s="301">
        <f>SUM(N71:N76)</f>
        <v>5413.1</v>
      </c>
    </row>
    <row r="78" spans="1:15" ht="15.75" thickBot="1">
      <c r="B78" s="33"/>
      <c r="C78" s="34"/>
      <c r="D78" s="34"/>
      <c r="E78" s="34"/>
      <c r="F78" s="34"/>
      <c r="G78" s="34"/>
      <c r="H78" s="34"/>
      <c r="I78" s="34"/>
      <c r="J78" s="34"/>
      <c r="K78" s="34"/>
      <c r="L78" s="34"/>
      <c r="M78" s="34"/>
      <c r="N78" s="35"/>
    </row>
    <row r="79" spans="1:15" ht="15.75" thickBot="1">
      <c r="B79" s="822" t="s">
        <v>967</v>
      </c>
      <c r="C79" s="823"/>
      <c r="D79" s="823"/>
      <c r="E79" s="823"/>
      <c r="F79" s="823"/>
      <c r="G79" s="823"/>
      <c r="H79" s="823"/>
      <c r="I79" s="823"/>
      <c r="J79" s="823"/>
      <c r="K79" s="823"/>
      <c r="L79" s="823"/>
      <c r="M79" s="824"/>
      <c r="N79" s="99">
        <f>N43+N55+N66+N77</f>
        <v>51102.805231203973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67" t="s">
        <v>969</v>
      </c>
      <c r="C83" s="868"/>
      <c r="D83" s="868"/>
      <c r="E83" s="868"/>
      <c r="F83" s="868"/>
      <c r="G83" s="868"/>
      <c r="H83" s="868"/>
      <c r="I83" s="314"/>
      <c r="J83" s="334"/>
      <c r="K83" s="302" t="s">
        <v>970</v>
      </c>
      <c r="L83" s="869" t="s">
        <v>971</v>
      </c>
      <c r="M83" s="870"/>
      <c r="N83" s="303"/>
    </row>
    <row r="84" spans="1:14">
      <c r="B84" s="855" t="s">
        <v>972</v>
      </c>
      <c r="C84" s="856"/>
      <c r="D84" s="856"/>
      <c r="E84" s="856"/>
      <c r="F84" s="856"/>
      <c r="G84" s="856"/>
      <c r="H84" s="856"/>
      <c r="I84" s="87"/>
      <c r="J84" s="88"/>
      <c r="K84" s="304">
        <v>0.2</v>
      </c>
      <c r="L84" s="857">
        <f>N79*K84</f>
        <v>10220.561046240795</v>
      </c>
      <c r="M84" s="858"/>
      <c r="N84" s="51"/>
    </row>
    <row r="85" spans="1:14">
      <c r="B85" s="89" t="s">
        <v>973</v>
      </c>
      <c r="C85" s="90"/>
      <c r="D85" s="90"/>
      <c r="E85" s="90"/>
      <c r="F85" s="90"/>
      <c r="G85" s="90"/>
      <c r="H85" s="90"/>
      <c r="I85" s="87"/>
      <c r="J85" s="88"/>
      <c r="K85" s="304">
        <v>0.05</v>
      </c>
      <c r="L85" s="857">
        <f>N79*K85</f>
        <v>2555.1402615601987</v>
      </c>
      <c r="M85" s="858"/>
      <c r="N85" s="51"/>
    </row>
    <row r="86" spans="1:14" ht="15.75" thickBot="1">
      <c r="B86" s="91" t="s">
        <v>974</v>
      </c>
      <c r="C86" s="92"/>
      <c r="D86" s="92"/>
      <c r="E86" s="92"/>
      <c r="F86" s="92"/>
      <c r="G86" s="92"/>
      <c r="H86" s="92"/>
      <c r="I86" s="93"/>
      <c r="J86" s="94"/>
      <c r="K86" s="305">
        <v>0.05</v>
      </c>
      <c r="L86" s="859">
        <f>N79*K86</f>
        <v>2555.1402615601987</v>
      </c>
      <c r="M86" s="860"/>
      <c r="N86" s="51"/>
    </row>
    <row r="87" spans="1:14" ht="15.75" thickBot="1">
      <c r="B87" s="822" t="s">
        <v>953</v>
      </c>
      <c r="C87" s="823"/>
      <c r="D87" s="823"/>
      <c r="E87" s="823"/>
      <c r="F87" s="823"/>
      <c r="G87" s="823"/>
      <c r="H87" s="823"/>
      <c r="I87" s="823"/>
      <c r="J87" s="823"/>
      <c r="K87" s="823"/>
      <c r="L87" s="823"/>
      <c r="M87" s="824"/>
      <c r="N87" s="52">
        <f>L84+L85+L86</f>
        <v>15330.841569361191</v>
      </c>
    </row>
    <row r="88" spans="1:14" ht="15.75" thickBot="1">
      <c r="B88" s="33"/>
      <c r="C88" s="34"/>
      <c r="D88" s="34"/>
      <c r="E88" s="34"/>
      <c r="F88" s="34"/>
      <c r="G88" s="34"/>
      <c r="H88" s="34"/>
      <c r="I88" s="34"/>
      <c r="J88" s="34"/>
      <c r="K88" s="34"/>
      <c r="L88" s="34"/>
      <c r="M88" s="34"/>
      <c r="N88" s="35"/>
    </row>
    <row r="89" spans="1:14" ht="15.75" thickBot="1">
      <c r="A89" t="s">
        <v>2016</v>
      </c>
      <c r="B89" s="822" t="s">
        <v>975</v>
      </c>
      <c r="C89" s="823"/>
      <c r="D89" s="823"/>
      <c r="E89" s="823"/>
      <c r="F89" s="823"/>
      <c r="G89" s="823"/>
      <c r="H89" s="823"/>
      <c r="I89" s="823"/>
      <c r="J89" s="823"/>
      <c r="K89" s="823"/>
      <c r="L89" s="823"/>
      <c r="M89" s="824"/>
      <c r="N89" s="188">
        <f>N79+N87</f>
        <v>66433.64680056517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t="17.25" hidden="1" customHeight="1" thickBot="1">
      <c r="B30" s="71" t="s">
        <v>943</v>
      </c>
      <c r="C30" s="801" t="s">
        <v>944</v>
      </c>
      <c r="D30" s="802"/>
      <c r="E30" s="802"/>
      <c r="F30" s="802"/>
      <c r="G30" s="802"/>
      <c r="H30" s="802"/>
      <c r="I30" s="802"/>
      <c r="J30" s="72"/>
      <c r="K30" s="307"/>
      <c r="L30" s="798" t="s">
        <v>945</v>
      </c>
      <c r="M30" s="799"/>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13"/>
      <c r="B36" s="871"/>
      <c r="C36" s="872"/>
      <c r="D36" s="872"/>
      <c r="E36" s="872"/>
      <c r="F36" s="872"/>
      <c r="G36" s="872"/>
      <c r="H36" s="873"/>
      <c r="I36" s="267"/>
      <c r="J36" s="268"/>
      <c r="K36" s="269"/>
      <c r="L36" s="270"/>
      <c r="M36" s="336"/>
      <c r="N36" s="272"/>
    </row>
    <row r="37" spans="1:14">
      <c r="A37" s="113"/>
      <c r="B37" s="871"/>
      <c r="C37" s="872"/>
      <c r="D37" s="872"/>
      <c r="E37" s="872"/>
      <c r="F37" s="872"/>
      <c r="G37" s="872"/>
      <c r="H37" s="873"/>
      <c r="I37" s="421"/>
      <c r="J37" s="422"/>
      <c r="K37" s="269"/>
      <c r="L37" s="335"/>
      <c r="M37" s="336"/>
      <c r="N37" s="272"/>
    </row>
    <row r="38" spans="1:14">
      <c r="B38" s="871"/>
      <c r="C38" s="872"/>
      <c r="D38" s="872"/>
      <c r="E38" s="872"/>
      <c r="F38" s="872"/>
      <c r="G38" s="872"/>
      <c r="H38" s="873"/>
      <c r="I38" s="328"/>
      <c r="J38" s="330"/>
      <c r="K38" s="269"/>
      <c r="L38" s="423"/>
      <c r="M38" s="424"/>
      <c r="N38" s="272"/>
    </row>
    <row r="39" spans="1:14">
      <c r="B39" s="871"/>
      <c r="C39" s="872"/>
      <c r="D39" s="872"/>
      <c r="E39" s="872"/>
      <c r="F39" s="872"/>
      <c r="G39" s="872"/>
      <c r="H39" s="873"/>
      <c r="I39" s="36"/>
      <c r="J39" s="37"/>
      <c r="K39" s="269"/>
      <c r="L39" s="276"/>
      <c r="M39" s="336"/>
      <c r="N39" s="272"/>
    </row>
    <row r="40" spans="1:14">
      <c r="B40" s="320"/>
      <c r="C40" s="321"/>
      <c r="D40" s="321"/>
      <c r="E40" s="321"/>
      <c r="F40" s="323"/>
      <c r="G40" s="323"/>
      <c r="H40" s="125"/>
      <c r="I40" s="36"/>
      <c r="J40" s="37"/>
      <c r="K40" s="269"/>
      <c r="L40" s="276"/>
      <c r="M40" s="277"/>
      <c r="N40" s="273"/>
    </row>
    <row r="41" spans="1:14">
      <c r="B41" s="879" t="s">
        <v>952</v>
      </c>
      <c r="C41" s="880"/>
      <c r="D41" s="880"/>
      <c r="E41" s="38"/>
      <c r="F41" s="39"/>
      <c r="G41" s="39"/>
      <c r="H41" s="40"/>
      <c r="I41" s="36"/>
      <c r="J41" s="37"/>
      <c r="K41" s="279"/>
      <c r="L41" s="276"/>
      <c r="M41" s="401">
        <v>0.05</v>
      </c>
      <c r="N41" s="344">
        <f>N76*M41</f>
        <v>90218.333333333343</v>
      </c>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1367.4529961199428</v>
      </c>
      <c r="N48" s="272">
        <f>K48*M48</f>
        <v>1504198.295731937</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2" t="s">
        <v>953</v>
      </c>
      <c r="C54" s="823"/>
      <c r="D54" s="823"/>
      <c r="E54" s="823"/>
      <c r="F54" s="823"/>
      <c r="G54" s="823"/>
      <c r="H54" s="823"/>
      <c r="I54" s="823"/>
      <c r="J54" s="823"/>
      <c r="K54" s="823"/>
      <c r="L54" s="823"/>
      <c r="M54" s="824"/>
      <c r="N54" s="394">
        <f>SUM(N48:N53)</f>
        <v>1504198.295731937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908" t="s">
        <v>961</v>
      </c>
      <c r="M58" s="887"/>
      <c r="N58" s="76" t="s">
        <v>951</v>
      </c>
    </row>
    <row r="59" spans="1:14">
      <c r="B59" s="46"/>
      <c r="C59" s="317"/>
      <c r="D59" s="317"/>
      <c r="E59" s="317"/>
      <c r="F59" s="317"/>
      <c r="G59" s="317"/>
      <c r="H59" s="311"/>
      <c r="I59" s="279"/>
      <c r="J59" s="286"/>
      <c r="K59" s="279"/>
      <c r="L59" s="909"/>
      <c r="M59" s="910"/>
      <c r="N59" s="287"/>
    </row>
    <row r="60" spans="1:14">
      <c r="B60" s="46"/>
      <c r="C60" s="47"/>
      <c r="D60" s="47"/>
      <c r="E60" s="47"/>
      <c r="F60" s="47"/>
      <c r="G60" s="47"/>
      <c r="H60" s="311"/>
      <c r="I60" s="279"/>
      <c r="J60" s="286"/>
      <c r="K60" s="279"/>
      <c r="L60" s="909"/>
      <c r="M60" s="910"/>
      <c r="N60" s="287"/>
    </row>
    <row r="61" spans="1:14">
      <c r="B61" s="46"/>
      <c r="C61" s="47"/>
      <c r="D61" s="47"/>
      <c r="E61" s="47"/>
      <c r="F61" s="47"/>
      <c r="G61" s="47"/>
      <c r="H61" s="311"/>
      <c r="I61" s="279"/>
      <c r="J61" s="286"/>
      <c r="K61" s="279"/>
      <c r="L61" s="909"/>
      <c r="M61" s="910"/>
      <c r="N61" s="287"/>
    </row>
    <row r="62" spans="1:14">
      <c r="B62" s="46"/>
      <c r="C62" s="47"/>
      <c r="D62" s="47"/>
      <c r="E62" s="47"/>
      <c r="F62" s="47"/>
      <c r="G62" s="47"/>
      <c r="H62" s="311"/>
      <c r="I62" s="279"/>
      <c r="J62" s="286"/>
      <c r="K62" s="279"/>
      <c r="L62" s="909"/>
      <c r="M62" s="910"/>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2"/>
      <c r="M64" s="993"/>
      <c r="N64" s="485"/>
    </row>
    <row r="65" spans="1:15" ht="15.75" thickBot="1">
      <c r="B65" s="822" t="s">
        <v>953</v>
      </c>
      <c r="C65" s="823"/>
      <c r="D65" s="823"/>
      <c r="E65" s="823"/>
      <c r="F65" s="823"/>
      <c r="G65" s="823"/>
      <c r="H65" s="823"/>
      <c r="I65" s="823"/>
      <c r="J65" s="823"/>
      <c r="K65" s="823"/>
      <c r="L65" s="823"/>
      <c r="M65" s="824"/>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61" t="s">
        <v>963</v>
      </c>
      <c r="C69" s="862"/>
      <c r="D69" s="862"/>
      <c r="E69" s="862"/>
      <c r="F69" s="862"/>
      <c r="G69" s="862"/>
      <c r="H69" s="862"/>
      <c r="I69" s="73" t="s">
        <v>964</v>
      </c>
      <c r="J69" s="75" t="s">
        <v>1410</v>
      </c>
      <c r="K69" s="74" t="s">
        <v>966</v>
      </c>
      <c r="L69" s="863" t="s">
        <v>950</v>
      </c>
      <c r="M69" s="976"/>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4"/>
      <c r="C75" s="995"/>
      <c r="D75" s="995"/>
      <c r="E75" s="995"/>
      <c r="F75" s="995"/>
      <c r="G75" s="995"/>
      <c r="H75" s="995"/>
      <c r="I75" s="169"/>
      <c r="J75" s="169"/>
      <c r="K75" s="169"/>
      <c r="L75" s="996"/>
      <c r="M75" s="997"/>
      <c r="N75" s="45"/>
    </row>
    <row r="76" spans="1:15" ht="15.75" thickBot="1">
      <c r="B76" s="822" t="s">
        <v>953</v>
      </c>
      <c r="C76" s="823"/>
      <c r="D76" s="823"/>
      <c r="E76" s="823"/>
      <c r="F76" s="823"/>
      <c r="G76" s="823"/>
      <c r="H76" s="823"/>
      <c r="I76" s="823"/>
      <c r="J76" s="823"/>
      <c r="K76" s="823"/>
      <c r="L76" s="823"/>
      <c r="M76" s="824"/>
      <c r="N76" s="301">
        <f>SUM(N70:N75)</f>
        <v>1804366.6666666667</v>
      </c>
    </row>
    <row r="77" spans="1:15" ht="15.75" thickBot="1">
      <c r="B77" s="33"/>
      <c r="C77" s="34"/>
      <c r="D77" s="34"/>
      <c r="E77" s="34"/>
      <c r="F77" s="34"/>
      <c r="G77" s="34"/>
      <c r="H77" s="34"/>
      <c r="I77" s="34"/>
      <c r="J77" s="34"/>
      <c r="K77" s="34"/>
      <c r="L77" s="34"/>
      <c r="M77" s="34"/>
      <c r="N77" s="35"/>
    </row>
    <row r="78" spans="1:15" ht="15.75" thickBot="1">
      <c r="B78" s="822" t="s">
        <v>967</v>
      </c>
      <c r="C78" s="823"/>
      <c r="D78" s="823"/>
      <c r="E78" s="823"/>
      <c r="F78" s="823"/>
      <c r="G78" s="823"/>
      <c r="H78" s="823"/>
      <c r="I78" s="823"/>
      <c r="J78" s="823"/>
      <c r="K78" s="823"/>
      <c r="L78" s="823"/>
      <c r="M78" s="824"/>
      <c r="N78" s="99">
        <f>N43+N54+N65+N76</f>
        <v>3398783.295731937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679756.65914638748</v>
      </c>
      <c r="M83" s="858"/>
      <c r="N83" s="51"/>
    </row>
    <row r="84" spans="1:14">
      <c r="B84" s="89" t="s">
        <v>973</v>
      </c>
      <c r="C84" s="90"/>
      <c r="D84" s="90"/>
      <c r="E84" s="90"/>
      <c r="F84" s="90"/>
      <c r="G84" s="90"/>
      <c r="H84" s="90"/>
      <c r="I84" s="87"/>
      <c r="J84" s="88"/>
      <c r="K84" s="304">
        <v>0.05</v>
      </c>
      <c r="L84" s="857">
        <f>N78*K84</f>
        <v>169939.16478659687</v>
      </c>
      <c r="M84" s="858"/>
      <c r="N84" s="51"/>
    </row>
    <row r="85" spans="1:14" ht="15.75" thickBot="1">
      <c r="B85" s="91" t="s">
        <v>974</v>
      </c>
      <c r="C85" s="92"/>
      <c r="D85" s="92"/>
      <c r="E85" s="92"/>
      <c r="F85" s="92"/>
      <c r="G85" s="92"/>
      <c r="H85" s="92"/>
      <c r="I85" s="93"/>
      <c r="J85" s="94"/>
      <c r="K85" s="305">
        <v>0.05</v>
      </c>
      <c r="L85" s="859">
        <f>N78*K85</f>
        <v>169939.16478659687</v>
      </c>
      <c r="M85" s="860"/>
      <c r="N85" s="51"/>
    </row>
    <row r="86" spans="1:14" ht="15.75" thickBot="1">
      <c r="B86" s="822" t="s">
        <v>953</v>
      </c>
      <c r="C86" s="823"/>
      <c r="D86" s="823"/>
      <c r="E86" s="823"/>
      <c r="F86" s="823"/>
      <c r="G86" s="823"/>
      <c r="H86" s="823"/>
      <c r="I86" s="823"/>
      <c r="J86" s="823"/>
      <c r="K86" s="823"/>
      <c r="L86" s="823"/>
      <c r="M86" s="824"/>
      <c r="N86" s="52">
        <f>L83+L84+L85</f>
        <v>1019634.9887195813</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4418418.2844515182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s="171" t="s">
        <v>373</v>
      </c>
      <c r="B36" s="871" t="str">
        <f>VLOOKUP(A36,EQUIPOS!A6:D154,3,FALSE)</f>
        <v>Volqueta 6 m3</v>
      </c>
      <c r="C36" s="872"/>
      <c r="D36" s="872"/>
      <c r="E36" s="872"/>
      <c r="F36" s="872"/>
      <c r="G36" s="872"/>
      <c r="H36" s="873"/>
      <c r="I36" s="267"/>
      <c r="J36" s="268"/>
      <c r="K36" s="269">
        <f>VLOOKUP(A36,EQUIPOS!A6:D161,4,FALSE)</f>
        <v>64133.927754509336</v>
      </c>
      <c r="L36" s="270"/>
      <c r="M36" s="455">
        <v>81</v>
      </c>
      <c r="N36" s="272">
        <f>K36/M36</f>
        <v>791.77688585813996</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791.77688585813996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791.77688585813996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158.35537717162799</v>
      </c>
      <c r="M83" s="858"/>
      <c r="N83" s="51"/>
    </row>
    <row r="84" spans="1:14">
      <c r="B84" s="89" t="s">
        <v>973</v>
      </c>
      <c r="C84" s="90"/>
      <c r="D84" s="90"/>
      <c r="E84" s="90"/>
      <c r="F84" s="90"/>
      <c r="G84" s="90"/>
      <c r="H84" s="90"/>
      <c r="I84" s="87"/>
      <c r="J84" s="88"/>
      <c r="K84" s="304">
        <v>0.05</v>
      </c>
      <c r="L84" s="857">
        <f>N78*K84</f>
        <v>39.588844292906998</v>
      </c>
      <c r="M84" s="858"/>
      <c r="N84" s="51"/>
    </row>
    <row r="85" spans="1:14" ht="15.75" thickBot="1">
      <c r="B85" s="91" t="s">
        <v>974</v>
      </c>
      <c r="C85" s="92"/>
      <c r="D85" s="92"/>
      <c r="E85" s="92"/>
      <c r="F85" s="92"/>
      <c r="G85" s="92"/>
      <c r="H85" s="92"/>
      <c r="I85" s="93"/>
      <c r="J85" s="94"/>
      <c r="K85" s="305">
        <v>0.05</v>
      </c>
      <c r="L85" s="859">
        <f>N78*K85</f>
        <v>39.588844292906998</v>
      </c>
      <c r="M85" s="860"/>
      <c r="N85" s="51"/>
    </row>
    <row r="86" spans="1:14" ht="15.75" thickBot="1">
      <c r="B86" s="822" t="s">
        <v>953</v>
      </c>
      <c r="C86" s="823"/>
      <c r="D86" s="823"/>
      <c r="E86" s="823"/>
      <c r="F86" s="823"/>
      <c r="G86" s="823"/>
      <c r="H86" s="823"/>
      <c r="I86" s="823"/>
      <c r="J86" s="823"/>
      <c r="K86" s="823"/>
      <c r="L86" s="823"/>
      <c r="M86" s="824"/>
      <c r="N86" s="52">
        <f>L83+L84+L85</f>
        <v>237.53306575744199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1029.3099516155819</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6"/>
      <c r="H25" s="81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819" t="s">
        <v>942</v>
      </c>
      <c r="C27" s="820"/>
      <c r="D27" s="820"/>
      <c r="E27" s="820"/>
      <c r="F27" s="820"/>
      <c r="G27" s="820"/>
      <c r="H27" s="820"/>
      <c r="I27" s="820"/>
      <c r="J27" s="820"/>
      <c r="K27" s="820"/>
      <c r="L27" s="820"/>
      <c r="M27" s="820"/>
      <c r="N27" s="821"/>
    </row>
    <row r="28" spans="1:14" ht="15.75" thickBot="1">
      <c r="B28" s="33"/>
      <c r="C28" s="34"/>
      <c r="D28" s="34"/>
      <c r="E28" s="34"/>
      <c r="F28" s="34"/>
      <c r="G28" s="34"/>
      <c r="H28" s="34"/>
      <c r="I28" s="34"/>
      <c r="J28" s="34"/>
      <c r="K28" s="34"/>
      <c r="L28" s="34"/>
      <c r="M28" s="34"/>
      <c r="N28" s="35"/>
    </row>
    <row r="29" spans="1:14" ht="26.25" thickBot="1">
      <c r="B29" s="71" t="s">
        <v>943</v>
      </c>
      <c r="C29" s="801" t="s">
        <v>944</v>
      </c>
      <c r="D29" s="802"/>
      <c r="E29" s="802"/>
      <c r="F29" s="802"/>
      <c r="G29" s="802"/>
      <c r="H29" s="802"/>
      <c r="I29" s="802"/>
      <c r="J29" s="72"/>
      <c r="K29" s="342" t="s">
        <v>2215</v>
      </c>
      <c r="L29" s="798" t="s">
        <v>945</v>
      </c>
      <c r="M29" s="799"/>
      <c r="N29" s="71" t="s">
        <v>946</v>
      </c>
    </row>
    <row r="30" spans="1:14" hidden="1">
      <c r="B30" s="71" t="s">
        <v>943</v>
      </c>
      <c r="C30" s="801" t="s">
        <v>944</v>
      </c>
      <c r="D30" s="802"/>
      <c r="E30" s="802"/>
      <c r="F30" s="802"/>
      <c r="G30" s="802"/>
      <c r="H30" s="802"/>
      <c r="I30" s="802"/>
      <c r="J30" s="72"/>
      <c r="K30" s="307"/>
      <c r="L30" s="798" t="s">
        <v>945</v>
      </c>
      <c r="M30" s="799"/>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64133.927754509336</v>
      </c>
      <c r="L36" s="270"/>
      <c r="M36" s="283">
        <v>66</v>
      </c>
      <c r="N36" s="272">
        <f>K36/M36</f>
        <v>971.72617809862629</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971.72617809862629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971.72617809862629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194.34523561972526</v>
      </c>
      <c r="M83" s="858"/>
      <c r="N83" s="51"/>
    </row>
    <row r="84" spans="1:14">
      <c r="B84" s="89" t="s">
        <v>973</v>
      </c>
      <c r="C84" s="90"/>
      <c r="D84" s="90"/>
      <c r="E84" s="90"/>
      <c r="F84" s="90"/>
      <c r="G84" s="90"/>
      <c r="H84" s="90"/>
      <c r="I84" s="87"/>
      <c r="J84" s="88"/>
      <c r="K84" s="304">
        <v>0.05</v>
      </c>
      <c r="L84" s="857">
        <f>N78*K84</f>
        <v>48.586308904931315</v>
      </c>
      <c r="M84" s="858"/>
      <c r="N84" s="51"/>
    </row>
    <row r="85" spans="1:14" ht="15.75" thickBot="1">
      <c r="B85" s="91" t="s">
        <v>974</v>
      </c>
      <c r="C85" s="92"/>
      <c r="D85" s="92"/>
      <c r="E85" s="92"/>
      <c r="F85" s="92"/>
      <c r="G85" s="92"/>
      <c r="H85" s="92"/>
      <c r="I85" s="93"/>
      <c r="J85" s="94"/>
      <c r="K85" s="305">
        <v>0.05</v>
      </c>
      <c r="L85" s="859">
        <f>N78*K85</f>
        <v>48.586308904931315</v>
      </c>
      <c r="M85" s="860"/>
      <c r="N85" s="51"/>
    </row>
    <row r="86" spans="1:14" ht="15.75" thickBot="1">
      <c r="B86" s="822" t="s">
        <v>953</v>
      </c>
      <c r="C86" s="823"/>
      <c r="D86" s="823"/>
      <c r="E86" s="823"/>
      <c r="F86" s="823"/>
      <c r="G86" s="823"/>
      <c r="H86" s="823"/>
      <c r="I86" s="823"/>
      <c r="J86" s="823"/>
      <c r="K86" s="823"/>
      <c r="L86" s="823"/>
      <c r="M86" s="824"/>
      <c r="N86" s="52">
        <f>L83+L84+L85</f>
        <v>291.51785342958789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1263.2440315282142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933</v>
      </c>
      <c r="L1" s="933" t="s">
        <v>2198</v>
      </c>
      <c r="M1" s="934"/>
      <c r="N1" s="935"/>
    </row>
    <row r="2" spans="2:14">
      <c r="B2" s="917"/>
      <c r="C2" s="939" t="s">
        <v>934</v>
      </c>
      <c r="D2" s="940"/>
      <c r="E2" s="940"/>
      <c r="F2" s="940"/>
      <c r="G2" s="940"/>
      <c r="H2" s="940"/>
      <c r="I2" s="940"/>
      <c r="J2" s="941"/>
      <c r="K2" s="932"/>
      <c r="L2" s="936"/>
      <c r="M2" s="937"/>
      <c r="N2" s="938"/>
    </row>
    <row r="3" spans="2:14">
      <c r="B3" s="917"/>
      <c r="C3" s="939" t="s">
        <v>2199</v>
      </c>
      <c r="D3" s="940"/>
      <c r="E3" s="940"/>
      <c r="F3" s="940"/>
      <c r="G3" s="940"/>
      <c r="H3" s="940"/>
      <c r="I3" s="940"/>
      <c r="J3" s="941"/>
      <c r="K3" s="919" t="s">
        <v>935</v>
      </c>
      <c r="L3" s="943">
        <v>1</v>
      </c>
      <c r="M3" s="944"/>
      <c r="N3" s="945"/>
    </row>
    <row r="4" spans="2:14">
      <c r="B4" s="917"/>
      <c r="C4" s="939" t="s">
        <v>2200</v>
      </c>
      <c r="D4" s="940"/>
      <c r="E4" s="940"/>
      <c r="F4" s="940"/>
      <c r="G4" s="940"/>
      <c r="H4" s="940"/>
      <c r="I4" s="940"/>
      <c r="J4" s="941"/>
      <c r="K4" s="942"/>
      <c r="L4" s="946"/>
      <c r="M4" s="947"/>
      <c r="N4" s="948"/>
    </row>
    <row r="5" spans="2:14">
      <c r="B5" s="917"/>
      <c r="C5" s="939" t="s">
        <v>2201</v>
      </c>
      <c r="D5" s="940"/>
      <c r="E5" s="940"/>
      <c r="F5" s="940"/>
      <c r="G5" s="940"/>
      <c r="H5" s="940"/>
      <c r="I5" s="940"/>
      <c r="J5" s="941"/>
      <c r="K5" s="919" t="s">
        <v>936</v>
      </c>
      <c r="L5" s="921"/>
      <c r="M5" s="921" t="s">
        <v>937</v>
      </c>
      <c r="N5" s="923"/>
    </row>
    <row r="6" spans="2:14" ht="15.75" thickBot="1">
      <c r="B6" s="918"/>
      <c r="C6" s="925"/>
      <c r="D6" s="926"/>
      <c r="E6" s="926"/>
      <c r="F6" s="926"/>
      <c r="G6" s="926"/>
      <c r="H6" s="926"/>
      <c r="I6" s="926"/>
      <c r="J6" s="927"/>
      <c r="K6" s="920"/>
      <c r="L6" s="922"/>
      <c r="M6" s="922"/>
      <c r="N6" s="924"/>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13" t="s">
        <v>2205</v>
      </c>
      <c r="C10" s="914"/>
      <c r="D10" s="914"/>
      <c r="E10" s="914"/>
      <c r="F10" s="388" t="s">
        <v>2206</v>
      </c>
      <c r="G10" s="383"/>
      <c r="H10" s="389"/>
      <c r="I10" s="915" t="s">
        <v>2207</v>
      </c>
      <c r="J10" s="915"/>
      <c r="K10" s="390" t="s">
        <v>2206</v>
      </c>
      <c r="L10" s="386"/>
      <c r="M10" s="386"/>
      <c r="N10" s="387"/>
    </row>
    <row r="11" spans="2:14">
      <c r="B11" s="361" t="s">
        <v>939</v>
      </c>
      <c r="C11" s="362"/>
      <c r="D11" s="800"/>
      <c r="E11" s="800"/>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817"/>
      <c r="M12" s="817"/>
      <c r="N12" s="81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815" t="s">
        <v>2222</v>
      </c>
      <c r="G25" s="815"/>
      <c r="H25" s="81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0" t="s">
        <v>942</v>
      </c>
      <c r="C27" s="1001"/>
      <c r="D27" s="1001"/>
      <c r="E27" s="1001"/>
      <c r="F27" s="1001"/>
      <c r="G27" s="1001"/>
      <c r="H27" s="1001"/>
      <c r="I27" s="1001"/>
      <c r="J27" s="1001"/>
      <c r="K27" s="1001"/>
      <c r="L27" s="1001"/>
      <c r="M27" s="1001"/>
      <c r="N27" s="1002"/>
    </row>
    <row r="28" spans="1:14" ht="15.75" thickBot="1">
      <c r="B28" s="33"/>
      <c r="C28" s="34"/>
      <c r="D28" s="34"/>
      <c r="E28" s="34"/>
      <c r="F28" s="34"/>
      <c r="G28" s="34"/>
      <c r="H28" s="34"/>
      <c r="I28" s="34"/>
      <c r="J28" s="34"/>
      <c r="K28" s="34"/>
      <c r="L28" s="34"/>
      <c r="M28" s="34"/>
      <c r="N28" s="35"/>
    </row>
    <row r="29" spans="1:14" ht="26.25" thickBot="1">
      <c r="B29" s="71" t="s">
        <v>943</v>
      </c>
      <c r="C29" s="1005" t="s">
        <v>944</v>
      </c>
      <c r="D29" s="1006"/>
      <c r="E29" s="1006"/>
      <c r="F29" s="1006"/>
      <c r="G29" s="1006"/>
      <c r="H29" s="1006"/>
      <c r="I29" s="1006"/>
      <c r="J29" s="72"/>
      <c r="K29" s="342" t="s">
        <v>2215</v>
      </c>
      <c r="L29" s="1003" t="s">
        <v>945</v>
      </c>
      <c r="M29" s="1004"/>
      <c r="N29" s="71" t="s">
        <v>946</v>
      </c>
    </row>
    <row r="30" spans="1:14" hidden="1">
      <c r="B30" s="71" t="s">
        <v>943</v>
      </c>
      <c r="C30" s="801" t="s">
        <v>944</v>
      </c>
      <c r="D30" s="802"/>
      <c r="E30" s="802"/>
      <c r="F30" s="802"/>
      <c r="G30" s="802"/>
      <c r="H30" s="802"/>
      <c r="I30" s="802"/>
      <c r="J30" s="72"/>
      <c r="K30" s="307"/>
      <c r="L30" s="798" t="s">
        <v>945</v>
      </c>
      <c r="M30" s="799"/>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92" t="s">
        <v>944</v>
      </c>
      <c r="C35" s="893"/>
      <c r="D35" s="893"/>
      <c r="E35" s="893"/>
      <c r="F35" s="893"/>
      <c r="G35" s="893"/>
      <c r="H35" s="894"/>
      <c r="I35" s="895" t="s">
        <v>948</v>
      </c>
      <c r="J35" s="896"/>
      <c r="K35" s="69" t="s">
        <v>949</v>
      </c>
      <c r="L35" s="897" t="s">
        <v>950</v>
      </c>
      <c r="M35" s="894"/>
      <c r="N35" s="70" t="s">
        <v>951</v>
      </c>
    </row>
    <row r="36" spans="1:14">
      <c r="A36" t="s">
        <v>373</v>
      </c>
      <c r="B36" s="871" t="str">
        <f>VLOOKUP(A36,EQUIPOS!A6:D154,3,FALSE)</f>
        <v>Volqueta 6 m3</v>
      </c>
      <c r="C36" s="872"/>
      <c r="D36" s="872"/>
      <c r="E36" s="872"/>
      <c r="F36" s="872"/>
      <c r="G36" s="872"/>
      <c r="H36" s="873"/>
      <c r="I36" s="267"/>
      <c r="J36" s="268"/>
      <c r="K36" s="269">
        <f>VLOOKUP(A36,EQUIPOS!A6:D161,4,FALSE)</f>
        <v>64133.927754509336</v>
      </c>
      <c r="L36" s="270"/>
      <c r="M36" s="283">
        <v>66</v>
      </c>
      <c r="N36" s="272">
        <f>K36/M36</f>
        <v>971.72617809862629</v>
      </c>
    </row>
    <row r="37" spans="1:14">
      <c r="B37" s="871"/>
      <c r="C37" s="872"/>
      <c r="D37" s="872"/>
      <c r="E37" s="872"/>
      <c r="F37" s="872"/>
      <c r="G37" s="872"/>
      <c r="H37" s="873"/>
      <c r="I37" s="267"/>
      <c r="J37" s="268"/>
      <c r="K37" s="269"/>
      <c r="L37" s="270"/>
      <c r="M37" s="271"/>
      <c r="N37" s="272"/>
    </row>
    <row r="38" spans="1:14">
      <c r="B38" s="871"/>
      <c r="C38" s="872"/>
      <c r="D38" s="872"/>
      <c r="E38" s="872"/>
      <c r="F38" s="872"/>
      <c r="G38" s="872"/>
      <c r="H38" s="873"/>
      <c r="I38" s="267"/>
      <c r="J38" s="268"/>
      <c r="K38" s="269"/>
      <c r="L38" s="270"/>
      <c r="M38" s="271"/>
      <c r="N38" s="273"/>
    </row>
    <row r="39" spans="1:14">
      <c r="B39" s="871"/>
      <c r="C39" s="872"/>
      <c r="D39" s="872"/>
      <c r="E39" s="872"/>
      <c r="F39" s="872"/>
      <c r="G39" s="872"/>
      <c r="H39" s="873"/>
      <c r="I39" s="874"/>
      <c r="J39" s="875"/>
      <c r="K39" s="274"/>
      <c r="L39" s="876"/>
      <c r="M39" s="877"/>
      <c r="N39" s="275"/>
    </row>
    <row r="40" spans="1:14">
      <c r="B40" s="871"/>
      <c r="C40" s="872"/>
      <c r="D40" s="872"/>
      <c r="E40" s="878"/>
      <c r="F40" s="872"/>
      <c r="G40" s="872"/>
      <c r="H40" s="873"/>
      <c r="I40" s="36"/>
      <c r="J40" s="37"/>
      <c r="K40" s="274"/>
      <c r="L40" s="276"/>
      <c r="M40" s="277"/>
      <c r="N40" s="278"/>
    </row>
    <row r="41" spans="1:14">
      <c r="B41" s="879"/>
      <c r="C41" s="880"/>
      <c r="D41" s="880"/>
      <c r="E41" s="38"/>
      <c r="F41" s="39"/>
      <c r="G41" s="39"/>
      <c r="H41" s="40"/>
      <c r="I41" s="36"/>
      <c r="J41" s="37"/>
      <c r="K41" s="279"/>
      <c r="L41" s="276"/>
      <c r="M41" s="277"/>
      <c r="N41" s="344"/>
    </row>
    <row r="42" spans="1:14" ht="15.75" thickBot="1">
      <c r="B42" s="871"/>
      <c r="C42" s="872"/>
      <c r="D42" s="872"/>
      <c r="E42" s="872"/>
      <c r="F42" s="872"/>
      <c r="G42" s="872"/>
      <c r="H42" s="873"/>
      <c r="I42" s="881"/>
      <c r="J42" s="882"/>
      <c r="K42" s="41"/>
      <c r="L42" s="883"/>
      <c r="M42" s="884"/>
      <c r="N42" s="105"/>
    </row>
    <row r="43" spans="1:14" ht="15.75" thickBot="1">
      <c r="B43" s="822" t="s">
        <v>953</v>
      </c>
      <c r="C43" s="823"/>
      <c r="D43" s="823"/>
      <c r="E43" s="823"/>
      <c r="F43" s="823"/>
      <c r="G43" s="823"/>
      <c r="H43" s="823"/>
      <c r="I43" s="823"/>
      <c r="J43" s="823"/>
      <c r="K43" s="823"/>
      <c r="L43" s="823"/>
      <c r="M43" s="824"/>
      <c r="N43" s="99">
        <f>SUM(N36:N42)</f>
        <v>971.72617809862629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67" t="s">
        <v>944</v>
      </c>
      <c r="C47" s="868"/>
      <c r="D47" s="868"/>
      <c r="E47" s="868"/>
      <c r="F47" s="868"/>
      <c r="G47" s="868"/>
      <c r="H47" s="868"/>
      <c r="I47" s="902"/>
      <c r="J47" s="315" t="s">
        <v>945</v>
      </c>
      <c r="K47" s="85" t="s">
        <v>946</v>
      </c>
      <c r="L47" s="903" t="s">
        <v>955</v>
      </c>
      <c r="M47" s="902"/>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904"/>
      <c r="C53" s="905"/>
      <c r="D53" s="905"/>
      <c r="E53" s="905"/>
      <c r="F53" s="905"/>
      <c r="G53" s="905"/>
      <c r="H53" s="905"/>
      <c r="I53" s="875"/>
      <c r="J53" s="42"/>
      <c r="K53" s="44"/>
      <c r="L53" s="906"/>
      <c r="M53" s="907"/>
      <c r="N53" s="45"/>
    </row>
    <row r="54" spans="2:14" ht="15.75" thickBot="1">
      <c r="B54" s="822" t="s">
        <v>953</v>
      </c>
      <c r="C54" s="823"/>
      <c r="D54" s="823"/>
      <c r="E54" s="823"/>
      <c r="F54" s="823"/>
      <c r="G54" s="823"/>
      <c r="H54" s="823"/>
      <c r="I54" s="823"/>
      <c r="J54" s="823"/>
      <c r="K54" s="823"/>
      <c r="L54" s="823"/>
      <c r="M54" s="824"/>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908" t="s">
        <v>961</v>
      </c>
      <c r="M58" s="887"/>
      <c r="N58" s="76" t="s">
        <v>951</v>
      </c>
    </row>
    <row r="59" spans="2:14">
      <c r="B59" s="46"/>
      <c r="C59" s="317"/>
      <c r="D59" s="317"/>
      <c r="E59" s="317"/>
      <c r="F59" s="317"/>
      <c r="G59" s="317"/>
      <c r="H59" s="311"/>
      <c r="I59" s="279"/>
      <c r="J59" s="286"/>
      <c r="K59" s="279"/>
      <c r="L59" s="909"/>
      <c r="M59" s="910"/>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2"/>
      <c r="M64" s="993"/>
      <c r="N64" s="485"/>
    </row>
    <row r="65" spans="2:15" ht="15.75" thickBot="1">
      <c r="B65" s="822" t="s">
        <v>953</v>
      </c>
      <c r="C65" s="823"/>
      <c r="D65" s="823"/>
      <c r="E65" s="823"/>
      <c r="F65" s="823"/>
      <c r="G65" s="823"/>
      <c r="H65" s="823"/>
      <c r="I65" s="823"/>
      <c r="J65" s="823"/>
      <c r="K65" s="823"/>
      <c r="L65" s="823"/>
      <c r="M65" s="824"/>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61" t="s">
        <v>963</v>
      </c>
      <c r="C69" s="862"/>
      <c r="D69" s="862"/>
      <c r="E69" s="862"/>
      <c r="F69" s="862"/>
      <c r="G69" s="862"/>
      <c r="H69" s="862"/>
      <c r="I69" s="73" t="s">
        <v>964</v>
      </c>
      <c r="J69" s="75" t="s">
        <v>1410</v>
      </c>
      <c r="K69" s="74" t="s">
        <v>966</v>
      </c>
      <c r="L69" s="863" t="s">
        <v>950</v>
      </c>
      <c r="M69" s="864"/>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4"/>
      <c r="C75" s="995"/>
      <c r="D75" s="995"/>
      <c r="E75" s="995"/>
      <c r="F75" s="995"/>
      <c r="G75" s="995"/>
      <c r="H75" s="995"/>
      <c r="I75" s="169"/>
      <c r="J75" s="169"/>
      <c r="K75" s="169"/>
      <c r="L75" s="996"/>
      <c r="M75" s="997"/>
      <c r="N75" s="45"/>
    </row>
    <row r="76" spans="2:15" ht="15.75" thickBot="1">
      <c r="B76" s="822" t="s">
        <v>953</v>
      </c>
      <c r="C76" s="823"/>
      <c r="D76" s="823"/>
      <c r="E76" s="823"/>
      <c r="F76" s="823"/>
      <c r="G76" s="823"/>
      <c r="H76" s="823"/>
      <c r="I76" s="823"/>
      <c r="J76" s="823"/>
      <c r="K76" s="823"/>
      <c r="L76" s="823"/>
      <c r="M76" s="824"/>
      <c r="N76" s="301"/>
    </row>
    <row r="77" spans="2:15" ht="15.75" thickBot="1">
      <c r="B77" s="33"/>
      <c r="C77" s="34"/>
      <c r="D77" s="34"/>
      <c r="E77" s="34"/>
      <c r="F77" s="34"/>
      <c r="G77" s="34"/>
      <c r="H77" s="34"/>
      <c r="I77" s="34"/>
      <c r="J77" s="34"/>
      <c r="K77" s="34"/>
      <c r="L77" s="34"/>
      <c r="M77" s="34"/>
      <c r="N77" s="35"/>
    </row>
    <row r="78" spans="2:15" ht="15.75" thickBot="1">
      <c r="B78" s="822" t="s">
        <v>967</v>
      </c>
      <c r="C78" s="823"/>
      <c r="D78" s="823"/>
      <c r="E78" s="823"/>
      <c r="F78" s="823"/>
      <c r="G78" s="823"/>
      <c r="H78" s="823"/>
      <c r="I78" s="823"/>
      <c r="J78" s="823"/>
      <c r="K78" s="823"/>
      <c r="L78" s="823"/>
      <c r="M78" s="824"/>
      <c r="N78" s="99">
        <f>N43+N54+N65+N76</f>
        <v>971.72617809862629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67" t="s">
        <v>969</v>
      </c>
      <c r="C82" s="868"/>
      <c r="D82" s="868"/>
      <c r="E82" s="868"/>
      <c r="F82" s="868"/>
      <c r="G82" s="868"/>
      <c r="H82" s="868"/>
      <c r="I82" s="314"/>
      <c r="J82" s="334"/>
      <c r="K82" s="302" t="s">
        <v>970</v>
      </c>
      <c r="L82" s="869" t="s">
        <v>971</v>
      </c>
      <c r="M82" s="870"/>
      <c r="N82" s="303"/>
    </row>
    <row r="83" spans="1:14">
      <c r="B83" s="855" t="s">
        <v>972</v>
      </c>
      <c r="C83" s="856"/>
      <c r="D83" s="856"/>
      <c r="E83" s="856"/>
      <c r="F83" s="856"/>
      <c r="G83" s="856"/>
      <c r="H83" s="856"/>
      <c r="I83" s="87"/>
      <c r="J83" s="88"/>
      <c r="K83" s="304">
        <v>0.2</v>
      </c>
      <c r="L83" s="857">
        <f>N78*K83</f>
        <v>194.34523561972526</v>
      </c>
      <c r="M83" s="858"/>
      <c r="N83" s="51"/>
    </row>
    <row r="84" spans="1:14">
      <c r="B84" s="89" t="s">
        <v>973</v>
      </c>
      <c r="C84" s="90"/>
      <c r="D84" s="90"/>
      <c r="E84" s="90"/>
      <c r="F84" s="90"/>
      <c r="G84" s="90"/>
      <c r="H84" s="90"/>
      <c r="I84" s="87"/>
      <c r="J84" s="88"/>
      <c r="K84" s="304">
        <v>0.05</v>
      </c>
      <c r="L84" s="857">
        <f>N78*K84</f>
        <v>48.586308904931315</v>
      </c>
      <c r="M84" s="858"/>
      <c r="N84" s="51"/>
    </row>
    <row r="85" spans="1:14" ht="15.75" thickBot="1">
      <c r="B85" s="91" t="s">
        <v>974</v>
      </c>
      <c r="C85" s="92"/>
      <c r="D85" s="92"/>
      <c r="E85" s="92"/>
      <c r="F85" s="92"/>
      <c r="G85" s="92"/>
      <c r="H85" s="92"/>
      <c r="I85" s="93"/>
      <c r="J85" s="94"/>
      <c r="K85" s="305">
        <v>0.05</v>
      </c>
      <c r="L85" s="859">
        <f>N78*K85</f>
        <v>48.586308904931315</v>
      </c>
      <c r="M85" s="860"/>
      <c r="N85" s="51"/>
    </row>
    <row r="86" spans="1:14" ht="15.75" thickBot="1">
      <c r="B86" s="822" t="s">
        <v>953</v>
      </c>
      <c r="C86" s="823"/>
      <c r="D86" s="823"/>
      <c r="E86" s="823"/>
      <c r="F86" s="823"/>
      <c r="G86" s="823"/>
      <c r="H86" s="823"/>
      <c r="I86" s="823"/>
      <c r="J86" s="823"/>
      <c r="K86" s="823"/>
      <c r="L86" s="823"/>
      <c r="M86" s="824"/>
      <c r="N86" s="52">
        <f>L83+L84+L85</f>
        <v>291.51785342958789</v>
      </c>
    </row>
    <row r="87" spans="1:14" ht="15.75" thickBot="1">
      <c r="B87" s="33"/>
      <c r="C87" s="34"/>
      <c r="D87" s="34"/>
      <c r="E87" s="34"/>
      <c r="F87" s="34"/>
      <c r="G87" s="34"/>
      <c r="H87" s="34"/>
      <c r="I87" s="34"/>
      <c r="J87" s="34"/>
      <c r="K87" s="34"/>
      <c r="L87" s="34"/>
      <c r="M87" s="34"/>
      <c r="N87" s="35"/>
    </row>
    <row r="88" spans="1:14" ht="15.75" thickBot="1">
      <c r="A88" t="s">
        <v>2016</v>
      </c>
      <c r="B88" s="822" t="s">
        <v>975</v>
      </c>
      <c r="C88" s="823"/>
      <c r="D88" s="823"/>
      <c r="E88" s="823"/>
      <c r="F88" s="823"/>
      <c r="G88" s="823"/>
      <c r="H88" s="823"/>
      <c r="I88" s="823"/>
      <c r="J88" s="823"/>
      <c r="K88" s="823"/>
      <c r="L88" s="823"/>
      <c r="M88" s="824"/>
      <c r="N88" s="188">
        <f>N78+N86</f>
        <v>1263.2440315282142</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2021-04-20T21:30:36Z</dcterms:modified>
</cp:coreProperties>
</file>