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contraloría\2020-1\"/>
    </mc:Choice>
  </mc:AlternateContent>
  <xr:revisionPtr revIDLastSave="0" documentId="13_ncr:1_{9637EAB0-25D4-4629-96F4-2CE59EDD227B}" xr6:coauthVersionLast="45" xr6:coauthVersionMax="45" xr10:uidLastSave="{00000000-0000-0000-0000-000000000000}"/>
  <bookViews>
    <workbookView xWindow="-120" yWindow="-120" windowWidth="29040" windowHeight="1584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D67" i="2" l="1"/>
  <c r="D64" i="2"/>
  <c r="D39" i="2" s="1"/>
  <c r="D51" i="2"/>
  <c r="D52" i="2" s="1"/>
  <c r="D47" i="2"/>
  <c r="D46" i="2"/>
  <c r="D45" i="2"/>
  <c r="D38" i="2"/>
  <c r="D37" i="2"/>
  <c r="D36" i="2"/>
  <c r="D35" i="2"/>
  <c r="D34" i="2"/>
  <c r="D33" i="2"/>
  <c r="D32" i="2"/>
  <c r="D31" i="2"/>
  <c r="D29" i="2"/>
  <c r="D9" i="2"/>
  <c r="P53" i="292" l="1"/>
  <c r="M70" i="374" l="1"/>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J51" i="313"/>
  <c r="B51" i="313"/>
  <c r="M50" i="313"/>
  <c r="J50" i="313"/>
  <c r="B50" i="313"/>
  <c r="M49" i="313"/>
  <c r="J49" i="313"/>
  <c r="B49" i="313"/>
  <c r="M48" i="313"/>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J49" i="287"/>
  <c r="B49" i="287"/>
  <c r="M48" i="287"/>
  <c r="N48" i="287" s="1"/>
  <c r="J48" i="287"/>
  <c r="B48" i="287"/>
  <c r="K37" i="287"/>
  <c r="N37" i="287" s="1"/>
  <c r="B37" i="287"/>
  <c r="K36" i="287"/>
  <c r="N36" i="287" s="1"/>
  <c r="B36" i="287"/>
  <c r="K70" i="286"/>
  <c r="N70" i="286" s="1"/>
  <c r="B70" i="286"/>
  <c r="K69" i="286"/>
  <c r="N69" i="286" s="1"/>
  <c r="B69" i="286"/>
  <c r="M49" i="286"/>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J53" i="275"/>
  <c r="B53" i="275"/>
  <c r="M52" i="275"/>
  <c r="J52" i="275"/>
  <c r="B52" i="275"/>
  <c r="M51" i="275"/>
  <c r="J51" i="275"/>
  <c r="B51" i="275"/>
  <c r="M50" i="275"/>
  <c r="J50" i="275"/>
  <c r="B50" i="275"/>
  <c r="M49" i="275"/>
  <c r="J49" i="275"/>
  <c r="B49" i="275"/>
  <c r="M48" i="275"/>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6" i="65" l="1"/>
  <c r="N41" i="65" s="1"/>
  <c r="N43" i="65" s="1"/>
  <c r="N76" i="98"/>
  <c r="N41" i="98" s="1"/>
  <c r="N76" i="101"/>
  <c r="N41" i="101" s="1"/>
  <c r="N76" i="134"/>
  <c r="N41" i="134" s="1"/>
  <c r="N76" i="136"/>
  <c r="N41" i="136" s="1"/>
  <c r="N76" i="137"/>
  <c r="N41" i="137" s="1"/>
  <c r="N76" i="146"/>
  <c r="N41" i="146" s="1"/>
  <c r="N76" i="144"/>
  <c r="N41" i="144" s="1"/>
  <c r="N75" i="325"/>
  <c r="N41" i="325" s="1"/>
  <c r="N77" i="329"/>
  <c r="N41" i="329" s="1"/>
  <c r="N78" i="273"/>
  <c r="N41" i="273" s="1"/>
  <c r="N77" i="308"/>
  <c r="N41" i="308" s="1"/>
  <c r="N77" i="333"/>
  <c r="N41" i="333" s="1"/>
  <c r="N84" i="220"/>
  <c r="N46" i="220" s="1"/>
  <c r="N75" i="293"/>
  <c r="N41" i="293" s="1"/>
  <c r="N43" i="293" s="1"/>
  <c r="N77" i="295"/>
  <c r="N41" i="295" s="1"/>
  <c r="N43" i="295" s="1"/>
  <c r="N77" i="362"/>
  <c r="N41" i="362" s="1"/>
  <c r="N91" i="260"/>
  <c r="N47" i="260" s="1"/>
  <c r="N83" i="279"/>
  <c r="N46" i="279" s="1"/>
  <c r="N76" i="92"/>
  <c r="N41" i="92" s="1"/>
  <c r="N76" i="96"/>
  <c r="N41" i="96" s="1"/>
  <c r="N76" i="107"/>
  <c r="N41" i="107" s="1"/>
  <c r="N43" i="107" s="1"/>
  <c r="N75" i="133"/>
  <c r="N41" i="133" s="1"/>
  <c r="N76" i="135"/>
  <c r="N41" i="135" s="1"/>
  <c r="N83" i="221"/>
  <c r="N46" i="221" s="1"/>
  <c r="N72" i="227"/>
  <c r="N41" i="227" s="1"/>
  <c r="N75" i="289"/>
  <c r="N41" i="289" s="1"/>
  <c r="N43" i="289" s="1"/>
  <c r="N77" i="289" s="1"/>
  <c r="L84" i="289" s="1"/>
  <c r="N77" i="323"/>
  <c r="N77" i="328"/>
  <c r="N41" i="328" s="1"/>
  <c r="N43" i="328" s="1"/>
  <c r="N77" i="337"/>
  <c r="N41" i="337" s="1"/>
  <c r="N77" i="193"/>
  <c r="N43" i="193" s="1"/>
  <c r="N87" i="246"/>
  <c r="N45" i="246" s="1"/>
  <c r="N76" i="242"/>
  <c r="N40" i="242" s="1"/>
  <c r="N42" i="242" s="1"/>
  <c r="N81" i="282"/>
  <c r="N44" i="282" s="1"/>
  <c r="N43" i="306"/>
  <c r="N81" i="280"/>
  <c r="N44" i="280" s="1"/>
  <c r="N76" i="26"/>
  <c r="N42" i="26" s="1"/>
  <c r="N76" i="56"/>
  <c r="N42" i="56" s="1"/>
  <c r="N43" i="56" s="1"/>
  <c r="N76" i="67"/>
  <c r="N41" i="67" s="1"/>
  <c r="N43" i="67" s="1"/>
  <c r="N78" i="67" s="1"/>
  <c r="N81" i="267"/>
  <c r="N41" i="267" s="1"/>
  <c r="N61" i="221"/>
  <c r="N51" i="275"/>
  <c r="P51" i="275"/>
  <c r="N49" i="286"/>
  <c r="N53" i="286" s="1"/>
  <c r="P49" i="286"/>
  <c r="N50" i="313"/>
  <c r="P50" i="313"/>
  <c r="N49" i="313"/>
  <c r="P49" i="313"/>
  <c r="N49" i="275"/>
  <c r="P49" i="275"/>
  <c r="N53" i="275"/>
  <c r="P53" i="275"/>
  <c r="N49" i="287"/>
  <c r="N53" i="287" s="1"/>
  <c r="P49" i="287"/>
  <c r="N48" i="313"/>
  <c r="P48" i="313"/>
  <c r="N50" i="275"/>
  <c r="P50" i="275"/>
  <c r="N48" i="275"/>
  <c r="P48" i="275"/>
  <c r="N52" i="275"/>
  <c r="P52" i="275"/>
  <c r="N52" i="292"/>
  <c r="N53" i="292" s="1"/>
  <c r="P52" i="292"/>
  <c r="N51" i="313"/>
  <c r="P51" i="313"/>
  <c r="N79" i="50"/>
  <c r="N42" i="50" s="1"/>
  <c r="N43" i="50" s="1"/>
  <c r="N76" i="68"/>
  <c r="N41" i="68" s="1"/>
  <c r="N75" i="75"/>
  <c r="N41" i="75" s="1"/>
  <c r="N43" i="75" s="1"/>
  <c r="N76" i="80"/>
  <c r="N41" i="80" s="1"/>
  <c r="N43" i="80" s="1"/>
  <c r="N76" i="82"/>
  <c r="N41" i="82" s="1"/>
  <c r="N76" i="84"/>
  <c r="N41" i="84" s="1"/>
  <c r="N76" i="86"/>
  <c r="N41" i="86" s="1"/>
  <c r="N43" i="86" s="1"/>
  <c r="N76" i="88"/>
  <c r="N41" i="88" s="1"/>
  <c r="N43" i="88" s="1"/>
  <c r="N76" i="90"/>
  <c r="N41" i="90" s="1"/>
  <c r="N76" i="94"/>
  <c r="N41" i="94" s="1"/>
  <c r="N76" i="102"/>
  <c r="N41" i="102" s="1"/>
  <c r="N43" i="102" s="1"/>
  <c r="N76" i="105"/>
  <c r="N41" i="105" s="1"/>
  <c r="N43" i="105" s="1"/>
  <c r="N76" i="108"/>
  <c r="N41" i="108" s="1"/>
  <c r="N43" i="108" s="1"/>
  <c r="N80" i="164"/>
  <c r="N46" i="164" s="1"/>
  <c r="N48" i="164" s="1"/>
  <c r="N83" i="165"/>
  <c r="N49" i="165" s="1"/>
  <c r="N81" i="170"/>
  <c r="N47" i="170" s="1"/>
  <c r="N49" i="170" s="1"/>
  <c r="N81" i="176"/>
  <c r="N47" i="176" s="1"/>
  <c r="N81" i="171"/>
  <c r="N47" i="171" s="1"/>
  <c r="N81" i="178"/>
  <c r="N47" i="178" s="1"/>
  <c r="N49" i="178" s="1"/>
  <c r="N80" i="179"/>
  <c r="N46" i="179" s="1"/>
  <c r="N80" i="180"/>
  <c r="N46" i="180" s="1"/>
  <c r="N48" i="180" s="1"/>
  <c r="N80" i="177"/>
  <c r="N46" i="177" s="1"/>
  <c r="N80" i="181"/>
  <c r="N46" i="181" s="1"/>
  <c r="N80" i="183"/>
  <c r="N46" i="183" s="1"/>
  <c r="N48" i="183" s="1"/>
  <c r="N80" i="184"/>
  <c r="N46" i="184" s="1"/>
  <c r="N81" i="185"/>
  <c r="N47" i="185" s="1"/>
  <c r="N81" i="186"/>
  <c r="N47" i="186" s="1"/>
  <c r="N49" i="186" s="1"/>
  <c r="N80" i="188"/>
  <c r="N46" i="188" s="1"/>
  <c r="N48" i="188" s="1"/>
  <c r="N81" i="187"/>
  <c r="N47" i="187" s="1"/>
  <c r="N76" i="231"/>
  <c r="N40" i="231" s="1"/>
  <c r="N77" i="233"/>
  <c r="N41" i="233" s="1"/>
  <c r="N76" i="243"/>
  <c r="N40" i="243" s="1"/>
  <c r="N42" i="243" s="1"/>
  <c r="N77" i="259"/>
  <c r="N41" i="259" s="1"/>
  <c r="N75" i="302"/>
  <c r="N41" i="302" s="1"/>
  <c r="N43" i="302" s="1"/>
  <c r="N53" i="325"/>
  <c r="N76" i="19"/>
  <c r="N42" i="19" s="1"/>
  <c r="N43" i="19" s="1"/>
  <c r="N43" i="22"/>
  <c r="N76" i="24"/>
  <c r="N42" i="24" s="1"/>
  <c r="N43" i="24" s="1"/>
  <c r="N76" i="25"/>
  <c r="N42" i="25" s="1"/>
  <c r="N43" i="25" s="1"/>
  <c r="N76" i="61"/>
  <c r="N42" i="61" s="1"/>
  <c r="N76" i="64"/>
  <c r="N41" i="64" s="1"/>
  <c r="N43" i="64" s="1"/>
  <c r="N75" i="72"/>
  <c r="N41" i="72" s="1"/>
  <c r="N43" i="72" s="1"/>
  <c r="N77" i="72" s="1"/>
  <c r="L84" i="72" s="1"/>
  <c r="N75" i="74"/>
  <c r="N41" i="74" s="1"/>
  <c r="N43" i="74" s="1"/>
  <c r="N77" i="74" s="1"/>
  <c r="N76" i="79"/>
  <c r="N41" i="79" s="1"/>
  <c r="N76" i="81"/>
  <c r="N41" i="81" s="1"/>
  <c r="N43" i="81" s="1"/>
  <c r="N76" i="83"/>
  <c r="N41" i="83" s="1"/>
  <c r="N76" i="85"/>
  <c r="N41" i="85" s="1"/>
  <c r="N43" i="85" s="1"/>
  <c r="N76" i="87"/>
  <c r="N41" i="87" s="1"/>
  <c r="N76" i="89"/>
  <c r="N41" i="89" s="1"/>
  <c r="N76" i="91"/>
  <c r="N41" i="91" s="1"/>
  <c r="N43" i="91" s="1"/>
  <c r="N76" i="100"/>
  <c r="N41" i="100" s="1"/>
  <c r="N43" i="100" s="1"/>
  <c r="N76" i="106"/>
  <c r="N41" i="106" s="1"/>
  <c r="N80" i="160"/>
  <c r="N46" i="160" s="1"/>
  <c r="N48" i="160" s="1"/>
  <c r="N78" i="232"/>
  <c r="N41" i="232" s="1"/>
  <c r="N76" i="234"/>
  <c r="N40" i="234" s="1"/>
  <c r="N42" i="234" s="1"/>
  <c r="N79" i="244"/>
  <c r="N45" i="244" s="1"/>
  <c r="N77" i="250"/>
  <c r="N41" i="250" s="1"/>
  <c r="N77" i="254"/>
  <c r="N41" i="254" s="1"/>
  <c r="N43" i="254" s="1"/>
  <c r="N81" i="266"/>
  <c r="N41" i="266" s="1"/>
  <c r="N43" i="266" s="1"/>
  <c r="N43" i="267"/>
  <c r="N78" i="272"/>
  <c r="N41" i="272" s="1"/>
  <c r="N75" i="290"/>
  <c r="N41" i="290" s="1"/>
  <c r="N43" i="290" s="1"/>
  <c r="N77" i="294"/>
  <c r="N41" i="294" s="1"/>
  <c r="N43" i="294" s="1"/>
  <c r="N75" i="299"/>
  <c r="N41" i="299" s="1"/>
  <c r="N43" i="299" s="1"/>
  <c r="N77" i="321"/>
  <c r="N77" i="342"/>
  <c r="N41" i="342" s="1"/>
  <c r="N43" i="342" s="1"/>
  <c r="N77" i="347"/>
  <c r="N41" i="347" s="1"/>
  <c r="N43" i="347" s="1"/>
  <c r="N77" i="364"/>
  <c r="N41" i="364" s="1"/>
  <c r="N43" i="364" s="1"/>
  <c r="N43" i="31"/>
  <c r="N76" i="63"/>
  <c r="N41" i="63" s="1"/>
  <c r="N43" i="63" s="1"/>
  <c r="N76" i="95"/>
  <c r="N41" i="95" s="1"/>
  <c r="N43" i="95" s="1"/>
  <c r="N76" i="97"/>
  <c r="N41" i="97" s="1"/>
  <c r="N76" i="99"/>
  <c r="N41" i="99" s="1"/>
  <c r="N76" i="103"/>
  <c r="N41" i="103" s="1"/>
  <c r="N43" i="103" s="1"/>
  <c r="N81" i="154"/>
  <c r="N47" i="154" s="1"/>
  <c r="N73" i="229"/>
  <c r="N40" i="229" s="1"/>
  <c r="N77" i="258"/>
  <c r="N41" i="258" s="1"/>
  <c r="N43" i="258" s="1"/>
  <c r="N77" i="262"/>
  <c r="N41" i="262" s="1"/>
  <c r="N78" i="270"/>
  <c r="N41" i="270" s="1"/>
  <c r="N43" i="270" s="1"/>
  <c r="N78" i="271"/>
  <c r="N41" i="271" s="1"/>
  <c r="N75" i="286"/>
  <c r="N41" i="286" s="1"/>
  <c r="N43" i="286" s="1"/>
  <c r="N75" i="291"/>
  <c r="N41" i="291" s="1"/>
  <c r="N43" i="291" s="1"/>
  <c r="N77" i="334"/>
  <c r="N41" i="334" s="1"/>
  <c r="N43" i="334" s="1"/>
  <c r="N77" i="348"/>
  <c r="N41" i="348" s="1"/>
  <c r="N43" i="348" s="1"/>
  <c r="N77" i="354"/>
  <c r="N41" i="354" s="1"/>
  <c r="N43" i="354" s="1"/>
  <c r="N77" i="363"/>
  <c r="N41" i="363" s="1"/>
  <c r="N43" i="363" s="1"/>
  <c r="N77" i="365"/>
  <c r="N41" i="365" s="1"/>
  <c r="N43" i="365" s="1"/>
  <c r="N75" i="283"/>
  <c r="N41" i="283" s="1"/>
  <c r="N75" i="292"/>
  <c r="N41" i="292" s="1"/>
  <c r="N43" i="292" s="1"/>
  <c r="N43" i="29"/>
  <c r="N43" i="236"/>
  <c r="N43" i="238"/>
  <c r="N43" i="27"/>
  <c r="N43" i="30"/>
  <c r="N43" i="235"/>
  <c r="L84" i="11"/>
  <c r="L57" i="227"/>
  <c r="N57" i="227" s="1"/>
  <c r="N62" i="227" s="1"/>
  <c r="L61" i="150"/>
  <c r="N61" i="150" s="1"/>
  <c r="L64" i="188"/>
  <c r="N64" i="188" s="1"/>
  <c r="L58" i="75"/>
  <c r="N58" i="75" s="1"/>
  <c r="N64" i="75" s="1"/>
  <c r="L65" i="155"/>
  <c r="N65" i="155" s="1"/>
  <c r="L65" i="186"/>
  <c r="N65" i="186" s="1"/>
  <c r="L65" i="187"/>
  <c r="N65" i="187" s="1"/>
  <c r="L65" i="154"/>
  <c r="N65" i="154" s="1"/>
  <c r="L65" i="170"/>
  <c r="N65" i="170" s="1"/>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7" i="356"/>
  <c r="N41" i="356" s="1"/>
  <c r="N43" i="356" s="1"/>
  <c r="N77" i="264"/>
  <c r="N41" i="264" s="1"/>
  <c r="N43" i="264" s="1"/>
  <c r="N78" i="275"/>
  <c r="N41" i="275" s="1"/>
  <c r="N43" i="275" s="1"/>
  <c r="N75" i="309"/>
  <c r="N41" i="309" s="1"/>
  <c r="N43" i="309" s="1"/>
  <c r="N77" i="312"/>
  <c r="N41" i="312" s="1"/>
  <c r="N76" i="213"/>
  <c r="N42" i="213" s="1"/>
  <c r="N44" i="213" s="1"/>
  <c r="N77" i="253"/>
  <c r="N77" i="256"/>
  <c r="N41" i="256" s="1"/>
  <c r="N43" i="256" s="1"/>
  <c r="N77" i="263"/>
  <c r="N41" i="263" s="1"/>
  <c r="N43" i="263" s="1"/>
  <c r="N77" i="265"/>
  <c r="N41" i="265" s="1"/>
  <c r="N43" i="265" s="1"/>
  <c r="N78" i="274"/>
  <c r="N41" i="274" s="1"/>
  <c r="N43" i="274" s="1"/>
  <c r="N75" i="284"/>
  <c r="N41" i="284" s="1"/>
  <c r="N43" i="284" s="1"/>
  <c r="N75" i="301"/>
  <c r="N41" i="301" s="1"/>
  <c r="N43" i="301" s="1"/>
  <c r="N83" i="207"/>
  <c r="N46" i="207" s="1"/>
  <c r="N76" i="57"/>
  <c r="N41" i="57" s="1"/>
  <c r="N43" i="57" s="1"/>
  <c r="N78" i="57" s="1"/>
  <c r="N76" i="143"/>
  <c r="N41" i="143" s="1"/>
  <c r="N43" i="143" s="1"/>
  <c r="N83" i="245"/>
  <c r="N45"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43"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I70" i="42"/>
  <c r="I70" i="53"/>
  <c r="I71" i="53"/>
  <c r="I75" i="157"/>
  <c r="I76" i="157"/>
  <c r="N60" i="261"/>
  <c r="N66" i="261" s="1"/>
  <c r="N76" i="55"/>
  <c r="N78" i="55" s="1"/>
  <c r="N43" i="54"/>
  <c r="N37" i="137"/>
  <c r="I69" i="138"/>
  <c r="I70" i="138"/>
  <c r="I71" i="235"/>
  <c r="I73" i="247"/>
  <c r="I75" i="282"/>
  <c r="I76" i="282"/>
  <c r="I77" i="282"/>
  <c r="I78" i="282"/>
  <c r="N53" i="293"/>
  <c r="I70" i="7"/>
  <c r="I70" i="19"/>
  <c r="I71" i="19"/>
  <c r="I70" i="98"/>
  <c r="I71" i="98"/>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43" i="83"/>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N53" i="309"/>
  <c r="I71" i="339"/>
  <c r="I71" i="340"/>
  <c r="I71" i="343"/>
  <c r="I71" i="347"/>
  <c r="I72" i="347"/>
  <c r="N56" i="48"/>
  <c r="N54" i="41"/>
  <c r="N53" i="298"/>
  <c r="N55" i="334"/>
  <c r="N43" i="53"/>
  <c r="N43" i="99"/>
  <c r="N76" i="18"/>
  <c r="N42" i="18" s="1"/>
  <c r="N43" i="18" s="1"/>
  <c r="N78" i="18" s="1"/>
  <c r="L84" i="18" s="1"/>
  <c r="N43" i="23"/>
  <c r="I70" i="21"/>
  <c r="I71" i="21"/>
  <c r="I70" i="25"/>
  <c r="I71" i="25"/>
  <c r="N43" i="26"/>
  <c r="I70" i="41"/>
  <c r="I70" i="43"/>
  <c r="N43" i="47"/>
  <c r="N78" i="47" s="1"/>
  <c r="L84" i="47" s="1"/>
  <c r="I70" i="47"/>
  <c r="I70" i="52"/>
  <c r="I70" i="64"/>
  <c r="I71" i="64"/>
  <c r="I70" i="65"/>
  <c r="I71" i="65"/>
  <c r="I70" i="67"/>
  <c r="I71" i="67"/>
  <c r="N43" i="68"/>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N74" i="247"/>
  <c r="N77" i="247" s="1"/>
  <c r="N43" i="247" s="1"/>
  <c r="N45" i="247" s="1"/>
  <c r="I74" i="247"/>
  <c r="N73" i="248"/>
  <c r="I73" i="248"/>
  <c r="N74" i="248"/>
  <c r="I74" i="248"/>
  <c r="N76" i="248"/>
  <c r="I76" i="248"/>
  <c r="N43" i="333"/>
  <c r="N86" i="252"/>
  <c r="N45" i="252" s="1"/>
  <c r="N47"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9"/>
  <c r="N43" i="7"/>
  <c r="N78" i="7" s="1"/>
  <c r="L84" i="7" s="1"/>
  <c r="I70" i="16"/>
  <c r="I70" i="17"/>
  <c r="I71" i="17"/>
  <c r="N43" i="21"/>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7"/>
  <c r="N43" i="97"/>
  <c r="N43" i="127"/>
  <c r="N77" i="127" s="1"/>
  <c r="N43" i="129"/>
  <c r="N78" i="129" s="1"/>
  <c r="N43" i="208"/>
  <c r="N78" i="208" s="1"/>
  <c r="L83" i="208" s="1"/>
  <c r="N43" i="128"/>
  <c r="N78" i="128" s="1"/>
  <c r="L84" i="128" s="1"/>
  <c r="N43" i="130"/>
  <c r="N78" i="130" s="1"/>
  <c r="N43" i="131"/>
  <c r="N78" i="131" s="1"/>
  <c r="L84" i="131" s="1"/>
  <c r="N43" i="132"/>
  <c r="N78" i="132" s="1"/>
  <c r="N55" i="50"/>
  <c r="I70" i="80"/>
  <c r="I71" i="80"/>
  <c r="I70" i="84"/>
  <c r="I71" i="84"/>
  <c r="I70" i="86"/>
  <c r="I71" i="86"/>
  <c r="I70" i="90"/>
  <c r="I71" i="90"/>
  <c r="N43" i="92"/>
  <c r="N43" i="94"/>
  <c r="N43" i="96"/>
  <c r="I70" i="96"/>
  <c r="I71" i="96"/>
  <c r="N43" i="106"/>
  <c r="I70" i="106"/>
  <c r="I71" i="106"/>
  <c r="I70" i="107"/>
  <c r="I71" i="107"/>
  <c r="I70" i="108"/>
  <c r="I71" i="108"/>
  <c r="N43" i="134"/>
  <c r="N43" i="136"/>
  <c r="I69" i="149"/>
  <c r="I70" i="149"/>
  <c r="I70" i="148"/>
  <c r="I71" i="148"/>
  <c r="I69" i="145"/>
  <c r="I70" i="145"/>
  <c r="I69" i="144"/>
  <c r="I70" i="144"/>
  <c r="N49" i="154"/>
  <c r="I75" i="154"/>
  <c r="I76" i="154"/>
  <c r="I77" i="154"/>
  <c r="N77" i="157"/>
  <c r="N81" i="157" s="1"/>
  <c r="N47" i="157" s="1"/>
  <c r="N49" i="157" s="1"/>
  <c r="I77" i="157"/>
  <c r="N49" i="171"/>
  <c r="N48" i="179"/>
  <c r="N48" i="177"/>
  <c r="N75" i="182"/>
  <c r="I75" i="182"/>
  <c r="N76" i="182"/>
  <c r="I76" i="182"/>
  <c r="N77" i="182"/>
  <c r="I77" i="182"/>
  <c r="I74" i="164"/>
  <c r="I75" i="164"/>
  <c r="I76" i="164"/>
  <c r="I75" i="170"/>
  <c r="I76" i="170"/>
  <c r="I77" i="170"/>
  <c r="I74" i="188"/>
  <c r="I75" i="188"/>
  <c r="I76" i="188"/>
  <c r="N76" i="212"/>
  <c r="N42" i="212" s="1"/>
  <c r="N44" i="212" s="1"/>
  <c r="I71" i="212"/>
  <c r="I70" i="216"/>
  <c r="I71" i="216"/>
  <c r="I78" i="220"/>
  <c r="I79" i="220"/>
  <c r="N48" i="221"/>
  <c r="N43" i="232"/>
  <c r="N55" i="233"/>
  <c r="I71" i="233"/>
  <c r="I72" i="233"/>
  <c r="I70" i="234"/>
  <c r="I71" i="234"/>
  <c r="I71" i="236"/>
  <c r="I71" i="238"/>
  <c r="I71" i="240"/>
  <c r="N59" i="243"/>
  <c r="N65" i="243" s="1"/>
  <c r="I70" i="243"/>
  <c r="I71" i="243"/>
  <c r="I72" i="243"/>
  <c r="N69" i="246"/>
  <c r="N43" i="250"/>
  <c r="N79" i="250" s="1"/>
  <c r="I79" i="252"/>
  <c r="I80" i="252"/>
  <c r="I82" i="252"/>
  <c r="N79" i="253"/>
  <c r="L86" i="253" s="1"/>
  <c r="I72" i="253"/>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N43" i="273"/>
  <c r="N48" i="279"/>
  <c r="I69" i="293"/>
  <c r="I70" i="293"/>
  <c r="I69" i="297"/>
  <c r="I70" i="297"/>
  <c r="I69" i="299"/>
  <c r="I70" i="299"/>
  <c r="I69" i="301"/>
  <c r="I70" i="301"/>
  <c r="N53" i="302"/>
  <c r="I69" i="302"/>
  <c r="I70" i="302"/>
  <c r="I69" i="303"/>
  <c r="I69" i="305"/>
  <c r="I71" i="312"/>
  <c r="I72" i="312"/>
  <c r="I71" i="321"/>
  <c r="I72" i="321"/>
  <c r="N79" i="323"/>
  <c r="L85" i="323" s="1"/>
  <c r="I71" i="323"/>
  <c r="I72" i="323"/>
  <c r="I69" i="325"/>
  <c r="I70" i="325"/>
  <c r="I71" i="327"/>
  <c r="I71" i="329"/>
  <c r="I72" i="329"/>
  <c r="I71" i="332"/>
  <c r="I72" i="332"/>
  <c r="N43" i="325"/>
  <c r="I71" i="348"/>
  <c r="I72" i="348"/>
  <c r="I71" i="354"/>
  <c r="I72" i="354"/>
  <c r="I71" i="362"/>
  <c r="I72" i="362"/>
  <c r="I71" i="363"/>
  <c r="I72" i="363"/>
  <c r="I71" i="364"/>
  <c r="I72" i="364"/>
  <c r="I71" i="365"/>
  <c r="I72" i="365"/>
  <c r="N43" i="9"/>
  <c r="N43" i="16"/>
  <c r="N78" i="16" s="1"/>
  <c r="L84" i="16" s="1"/>
  <c r="N43" i="41"/>
  <c r="N43" i="42"/>
  <c r="N43" i="43"/>
  <c r="N43" i="44"/>
  <c r="N43" i="61"/>
  <c r="N43" i="82"/>
  <c r="N43" i="84"/>
  <c r="N43" i="90"/>
  <c r="N43" i="98"/>
  <c r="N43" i="101"/>
  <c r="N43" i="133"/>
  <c r="N43" i="135"/>
  <c r="N78" i="65"/>
  <c r="L85" i="65" s="1"/>
  <c r="N43" i="146"/>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8" i="184"/>
  <c r="N49" i="185"/>
  <c r="N59" i="9"/>
  <c r="N65" i="9" s="1"/>
  <c r="I70" i="9"/>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75" i="158"/>
  <c r="I75" i="158"/>
  <c r="N76" i="158"/>
  <c r="I76" i="158"/>
  <c r="N77" i="158"/>
  <c r="I77" i="158"/>
  <c r="N75" i="168"/>
  <c r="I75" i="168"/>
  <c r="N76" i="168"/>
  <c r="I76" i="168"/>
  <c r="N77" i="168"/>
  <c r="I77" i="168"/>
  <c r="N49" i="176"/>
  <c r="N48" i="181"/>
  <c r="N48" i="207"/>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2" i="231"/>
  <c r="N43" i="233"/>
  <c r="N41" i="239"/>
  <c r="N47" i="244"/>
  <c r="I75" i="186"/>
  <c r="I76" i="186"/>
  <c r="I77" i="186"/>
  <c r="I75" i="187"/>
  <c r="I76" i="187"/>
  <c r="I77" i="187"/>
  <c r="N43" i="191"/>
  <c r="I70" i="192"/>
  <c r="I70" i="231"/>
  <c r="I71" i="231"/>
  <c r="I72" i="232"/>
  <c r="I73" i="232"/>
  <c r="N54" i="234"/>
  <c r="N54" i="242"/>
  <c r="N59" i="242"/>
  <c r="N65" i="242" s="1"/>
  <c r="I70" i="242"/>
  <c r="I71" i="242"/>
  <c r="I72" i="242"/>
  <c r="N47" i="245"/>
  <c r="N65" i="245"/>
  <c r="I76" i="245"/>
  <c r="I77" i="245"/>
  <c r="I79" i="245"/>
  <c r="I80" i="245"/>
  <c r="N43" i="262"/>
  <c r="N81" i="268"/>
  <c r="N41" i="268" s="1"/>
  <c r="N43" i="268" s="1"/>
  <c r="N43" i="271"/>
  <c r="N43" i="272"/>
  <c r="N46" i="280"/>
  <c r="N46" i="282"/>
  <c r="N43" i="283"/>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55" i="311"/>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79" i="321"/>
  <c r="L85" i="321" s="1"/>
  <c r="N43" i="312"/>
  <c r="N53" i="133"/>
  <c r="N53" i="135"/>
  <c r="N53" i="209"/>
  <c r="N50" i="228"/>
  <c r="N58" i="248"/>
  <c r="N55" i="254"/>
  <c r="N56" i="271"/>
  <c r="N56" i="273"/>
  <c r="N81" i="249"/>
  <c r="N43" i="249" s="1"/>
  <c r="N45" i="249" s="1"/>
  <c r="N64" i="249"/>
  <c r="N65" i="249"/>
  <c r="I73" i="249"/>
  <c r="I74" i="249"/>
  <c r="I76" i="249"/>
  <c r="N47" i="246"/>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55" i="353"/>
  <c r="N55" i="355"/>
  <c r="N55" i="356"/>
  <c r="N55" i="357"/>
  <c r="N55" i="366"/>
  <c r="N42" i="229"/>
  <c r="N55" i="228"/>
  <c r="N43" i="227"/>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55" i="365"/>
  <c r="N53" i="291"/>
  <c r="N53" i="299"/>
  <c r="N53" i="301"/>
  <c r="N55" i="328"/>
  <c r="N79" i="328" s="1"/>
  <c r="L84" i="328" s="1"/>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90"/>
  <c r="N55" i="295"/>
  <c r="N53" i="310"/>
  <c r="N55" i="312"/>
  <c r="N55" i="314"/>
  <c r="N55" i="316"/>
  <c r="N55" i="318"/>
  <c r="N55" i="354"/>
  <c r="N79" i="354" s="1"/>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N78" i="56"/>
  <c r="L85" i="56" s="1"/>
  <c r="L85" i="51"/>
  <c r="I70" i="38"/>
  <c r="N43" i="38"/>
  <c r="L84" i="28"/>
  <c r="L83" i="28"/>
  <c r="L85" i="28"/>
  <c r="I70" i="15"/>
  <c r="N76" i="12"/>
  <c r="N42" i="12" s="1"/>
  <c r="N43" i="12" s="1"/>
  <c r="I70" i="12"/>
  <c r="N43" i="137" l="1"/>
  <c r="N78" i="37"/>
  <c r="L85" i="37" s="1"/>
  <c r="N78" i="22"/>
  <c r="L84" i="63"/>
  <c r="N79" i="364"/>
  <c r="L85" i="364" s="1"/>
  <c r="N79" i="348"/>
  <c r="L85" i="348" s="1"/>
  <c r="N55" i="313"/>
  <c r="L83" i="7"/>
  <c r="N78" i="34"/>
  <c r="L83" i="34" s="1"/>
  <c r="N78" i="31"/>
  <c r="L83" i="31" s="1"/>
  <c r="N81" i="248"/>
  <c r="N43" i="248" s="1"/>
  <c r="N45" i="248" s="1"/>
  <c r="N83" i="248" s="1"/>
  <c r="L88" i="248" s="1"/>
  <c r="N78" i="25"/>
  <c r="L85" i="25" s="1"/>
  <c r="N79" i="356"/>
  <c r="L84" i="356" s="1"/>
  <c r="N79" i="306"/>
  <c r="L86" i="306" s="1"/>
  <c r="N56" i="275"/>
  <c r="N80" i="275" s="1"/>
  <c r="L83" i="78"/>
  <c r="L85" i="67"/>
  <c r="L83" i="67"/>
  <c r="L83" i="47"/>
  <c r="L82" i="289"/>
  <c r="N81" i="50"/>
  <c r="L87" i="50" s="1"/>
  <c r="N79" i="347"/>
  <c r="L84" i="347" s="1"/>
  <c r="L86" i="323"/>
  <c r="L84" i="208"/>
  <c r="L83" i="65"/>
  <c r="N78" i="39"/>
  <c r="L85" i="39" s="1"/>
  <c r="L83" i="51"/>
  <c r="N86" i="51" s="1"/>
  <c r="N88" i="51" s="1"/>
  <c r="D43" i="5" s="1"/>
  <c r="N78" i="21"/>
  <c r="L85" i="21" s="1"/>
  <c r="L84" i="67"/>
  <c r="N93" i="260"/>
  <c r="L99" i="260" s="1"/>
  <c r="N78" i="43"/>
  <c r="L85" i="43" s="1"/>
  <c r="L84" i="74"/>
  <c r="L83" i="74"/>
  <c r="L84" i="78"/>
  <c r="L84" i="226"/>
  <c r="N78" i="42"/>
  <c r="L85" i="42" s="1"/>
  <c r="L84" i="253"/>
  <c r="N79" i="333"/>
  <c r="L85" i="333" s="1"/>
  <c r="L84" i="65"/>
  <c r="L82" i="74"/>
  <c r="L83" i="289"/>
  <c r="L85" i="46"/>
  <c r="L83" i="46"/>
  <c r="N78" i="38"/>
  <c r="L85" i="38" s="1"/>
  <c r="L85" i="63"/>
  <c r="L82" i="72"/>
  <c r="N79" i="363"/>
  <c r="L84" i="363" s="1"/>
  <c r="L86" i="340"/>
  <c r="L86" i="327"/>
  <c r="L84" i="303"/>
  <c r="N77" i="75"/>
  <c r="L82" i="75" s="1"/>
  <c r="N79" i="296"/>
  <c r="L84" i="340"/>
  <c r="L86" i="339"/>
  <c r="L84" i="327"/>
  <c r="L82" i="303"/>
  <c r="L84" i="123"/>
  <c r="N79" i="365"/>
  <c r="L85" i="365" s="1"/>
  <c r="L89" i="218"/>
  <c r="L85" i="226"/>
  <c r="L84" i="224"/>
  <c r="N79" i="254"/>
  <c r="L84" i="254" s="1"/>
  <c r="L83" i="121"/>
  <c r="L84" i="121"/>
  <c r="L85" i="123"/>
  <c r="L59" i="108"/>
  <c r="N59" i="108" s="1"/>
  <c r="N65" i="108" s="1"/>
  <c r="N78" i="108" s="1"/>
  <c r="L84" i="108" s="1"/>
  <c r="L59" i="107"/>
  <c r="N59" i="107" s="1"/>
  <c r="N65" i="107" s="1"/>
  <c r="L59" i="106"/>
  <c r="N59" i="106" s="1"/>
  <c r="N65" i="106" s="1"/>
  <c r="N78" i="106" s="1"/>
  <c r="L85" i="106" s="1"/>
  <c r="L59" i="98"/>
  <c r="N59" i="98" s="1"/>
  <c r="N65" i="98" s="1"/>
  <c r="N78" i="98" s="1"/>
  <c r="L83" i="98" s="1"/>
  <c r="L59" i="96"/>
  <c r="N59" i="96" s="1"/>
  <c r="N65" i="96" s="1"/>
  <c r="N78" i="96" s="1"/>
  <c r="L85" i="96" s="1"/>
  <c r="L59" i="97"/>
  <c r="N59" i="97" s="1"/>
  <c r="N65" i="97" s="1"/>
  <c r="L59" i="105"/>
  <c r="N59" i="105" s="1"/>
  <c r="N65" i="105" s="1"/>
  <c r="N78" i="105" s="1"/>
  <c r="L84" i="105" s="1"/>
  <c r="L59" i="103"/>
  <c r="N59" i="103" s="1"/>
  <c r="N65" i="103" s="1"/>
  <c r="N78" i="103" s="1"/>
  <c r="L83" i="103" s="1"/>
  <c r="L59" i="102"/>
  <c r="N59" i="102" s="1"/>
  <c r="N65" i="102" s="1"/>
  <c r="N78" i="102" s="1"/>
  <c r="L85" i="102" s="1"/>
  <c r="L59" i="101"/>
  <c r="N59" i="101" s="1"/>
  <c r="N65" i="101" s="1"/>
  <c r="L59" i="100"/>
  <c r="N59" i="100" s="1"/>
  <c r="N65" i="100" s="1"/>
  <c r="N78" i="100" s="1"/>
  <c r="L59" i="99"/>
  <c r="N59" i="99" s="1"/>
  <c r="N65" i="99" s="1"/>
  <c r="N78" i="99" s="1"/>
  <c r="L85" i="99" s="1"/>
  <c r="L59" i="95"/>
  <c r="N59" i="95" s="1"/>
  <c r="N65" i="95" s="1"/>
  <c r="N78" i="95" s="1"/>
  <c r="L59" i="94"/>
  <c r="N59" i="94" s="1"/>
  <c r="N65" i="94" s="1"/>
  <c r="N78" i="94" s="1"/>
  <c r="L85" i="94" s="1"/>
  <c r="L59" i="92"/>
  <c r="N59" i="92" s="1"/>
  <c r="N65" i="92" s="1"/>
  <c r="N78" i="92" s="1"/>
  <c r="L84" i="92" s="1"/>
  <c r="L59" i="287"/>
  <c r="N59" i="287" s="1"/>
  <c r="N64" i="287" s="1"/>
  <c r="L59" i="286"/>
  <c r="N59" i="286" s="1"/>
  <c r="N64" i="286" s="1"/>
  <c r="N77"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N78" i="215" s="1"/>
  <c r="L59" i="213"/>
  <c r="N59" i="213" s="1"/>
  <c r="N65" i="213" s="1"/>
  <c r="L65" i="168"/>
  <c r="N65" i="168" s="1"/>
  <c r="M65" i="157"/>
  <c r="N65" i="157" s="1"/>
  <c r="L64" i="157"/>
  <c r="N64" i="157" s="1"/>
  <c r="L64" i="187"/>
  <c r="N64" i="187" s="1"/>
  <c r="N70" i="187" s="1"/>
  <c r="N83" i="187" s="1"/>
  <c r="L88" i="187" s="1"/>
  <c r="L63" i="188"/>
  <c r="N63" i="188" s="1"/>
  <c r="N69" i="188" s="1"/>
  <c r="N82" i="188" s="1"/>
  <c r="L87" i="188" s="1"/>
  <c r="L64" i="186"/>
  <c r="N64" i="186" s="1"/>
  <c r="N70" i="186" s="1"/>
  <c r="N83" i="186" s="1"/>
  <c r="L88" i="186" s="1"/>
  <c r="L64" i="185"/>
  <c r="N64" i="185" s="1"/>
  <c r="L63" i="184"/>
  <c r="N63" i="184" s="1"/>
  <c r="L63" i="183"/>
  <c r="N63" i="183" s="1"/>
  <c r="L64" i="182"/>
  <c r="N64" i="182" s="1"/>
  <c r="N70" i="182" s="1"/>
  <c r="L63" i="181"/>
  <c r="N63" i="181" s="1"/>
  <c r="N69" i="181" s="1"/>
  <c r="N82" i="181" s="1"/>
  <c r="L89" i="181" s="1"/>
  <c r="L63" i="177"/>
  <c r="N63" i="177" s="1"/>
  <c r="N69" i="177" s="1"/>
  <c r="N82" i="177" s="1"/>
  <c r="L89"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N69" i="160" s="1"/>
  <c r="N82" i="160" s="1"/>
  <c r="L62" i="150"/>
  <c r="N62" i="150" s="1"/>
  <c r="N67"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N85" i="245" s="1"/>
  <c r="L91" i="245" s="1"/>
  <c r="L60" i="233"/>
  <c r="N60" i="233" s="1"/>
  <c r="N66" i="233" s="1"/>
  <c r="N79" i="233" s="1"/>
  <c r="L84" i="233" s="1"/>
  <c r="L59" i="231"/>
  <c r="N59" i="231" s="1"/>
  <c r="N65" i="231" s="1"/>
  <c r="N78" i="231" s="1"/>
  <c r="L84" i="231" s="1"/>
  <c r="L56" i="229"/>
  <c r="N56" i="229" s="1"/>
  <c r="N62" i="229" s="1"/>
  <c r="N75" i="229" s="1"/>
  <c r="L80" i="229" s="1"/>
  <c r="L63" i="217"/>
  <c r="N63" i="217" s="1"/>
  <c r="N69" i="217" s="1"/>
  <c r="N82" i="217" s="1"/>
  <c r="L89" i="217" s="1"/>
  <c r="L64" i="177"/>
  <c r="N64" i="177" s="1"/>
  <c r="L64" i="180"/>
  <c r="N64" i="180" s="1"/>
  <c r="L65" i="171"/>
  <c r="N65" i="171" s="1"/>
  <c r="L65" i="176"/>
  <c r="N65" i="176" s="1"/>
  <c r="N70" i="176" s="1"/>
  <c r="N83" i="176" s="1"/>
  <c r="L88" i="176" s="1"/>
  <c r="L59" i="30"/>
  <c r="N59" i="30" s="1"/>
  <c r="N65" i="30" s="1"/>
  <c r="N78" i="30" s="1"/>
  <c r="L85" i="30" s="1"/>
  <c r="L59" i="29"/>
  <c r="N59" i="29" s="1"/>
  <c r="N65" i="29" s="1"/>
  <c r="N78" i="29" s="1"/>
  <c r="L84" i="29" s="1"/>
  <c r="L58" i="144"/>
  <c r="N58" i="144" s="1"/>
  <c r="N64" i="144" s="1"/>
  <c r="N78" i="144" s="1"/>
  <c r="L85" i="144" s="1"/>
  <c r="L59" i="148"/>
  <c r="N59" i="148" s="1"/>
  <c r="N65" i="148" s="1"/>
  <c r="N78" i="148" s="1"/>
  <c r="L84" i="148" s="1"/>
  <c r="L61" i="294"/>
  <c r="N61" i="294" s="1"/>
  <c r="L64" i="267"/>
  <c r="N64" i="267" s="1"/>
  <c r="L64" i="266"/>
  <c r="N64" i="266" s="1"/>
  <c r="L64" i="268"/>
  <c r="N64" i="268" s="1"/>
  <c r="L61" i="270"/>
  <c r="N61" i="270" s="1"/>
  <c r="N67" i="270" s="1"/>
  <c r="N80" i="270" s="1"/>
  <c r="L58" i="309"/>
  <c r="N58" i="309" s="1"/>
  <c r="N64" i="309" s="1"/>
  <c r="N77" i="309" s="1"/>
  <c r="L84" i="309" s="1"/>
  <c r="L58" i="301"/>
  <c r="N58" i="301" s="1"/>
  <c r="N64" i="301" s="1"/>
  <c r="L60" i="295"/>
  <c r="N60" i="295" s="1"/>
  <c r="N66" i="295" s="1"/>
  <c r="L61" i="271"/>
  <c r="N61" i="271" s="1"/>
  <c r="N6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N85" i="207" s="1"/>
  <c r="L92" i="207" s="1"/>
  <c r="L58" i="302"/>
  <c r="N58" i="302" s="1"/>
  <c r="N64" i="302" s="1"/>
  <c r="N77" i="302" s="1"/>
  <c r="L84" i="302" s="1"/>
  <c r="L58" i="299"/>
  <c r="N58" i="299" s="1"/>
  <c r="N64" i="299" s="1"/>
  <c r="L58" i="297"/>
  <c r="N58" i="297" s="1"/>
  <c r="L60" i="262"/>
  <c r="N60" i="262" s="1"/>
  <c r="N66" i="262" s="1"/>
  <c r="N79" i="262" s="1"/>
  <c r="L84"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L67" i="165"/>
  <c r="N67" i="165" s="1"/>
  <c r="L58" i="143"/>
  <c r="N58" i="143" s="1"/>
  <c r="N64" i="143" s="1"/>
  <c r="N78" i="143" s="1"/>
  <c r="L84" i="143" s="1"/>
  <c r="L58" i="147"/>
  <c r="N58" i="147" s="1"/>
  <c r="N64" i="147" s="1"/>
  <c r="N78" i="147" s="1"/>
  <c r="L59" i="90"/>
  <c r="N59" i="90" s="1"/>
  <c r="N65" i="90" s="1"/>
  <c r="N78" i="90" s="1"/>
  <c r="L85" i="90" s="1"/>
  <c r="L59" i="88"/>
  <c r="N59" i="88" s="1"/>
  <c r="N65" i="88" s="1"/>
  <c r="N78" i="88" s="1"/>
  <c r="L85" i="88" s="1"/>
  <c r="L59" i="86"/>
  <c r="N59" i="86" s="1"/>
  <c r="N65" i="86" s="1"/>
  <c r="N78" i="86" s="1"/>
  <c r="L85" i="86" s="1"/>
  <c r="L59" i="84"/>
  <c r="N59" i="84" s="1"/>
  <c r="N65" i="84" s="1"/>
  <c r="L59" i="82"/>
  <c r="N59" i="82" s="1"/>
  <c r="N6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L64" i="189"/>
  <c r="N64" i="189" s="1"/>
  <c r="L65" i="178"/>
  <c r="N65" i="178" s="1"/>
  <c r="L64" i="164"/>
  <c r="N64" i="164" s="1"/>
  <c r="L65" i="162"/>
  <c r="N65" i="162" s="1"/>
  <c r="L58" i="146"/>
  <c r="N58" i="146" s="1"/>
  <c r="N64" i="146" s="1"/>
  <c r="N78" i="146" s="1"/>
  <c r="L58" i="142"/>
  <c r="N58" i="142" s="1"/>
  <c r="N64" i="142" s="1"/>
  <c r="N78" i="142" s="1"/>
  <c r="L83"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N78" i="137" s="1"/>
  <c r="L83"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L59" i="60"/>
  <c r="N59" i="60" s="1"/>
  <c r="N65" i="60" s="1"/>
  <c r="L58" i="298"/>
  <c r="N58" i="298" s="1"/>
  <c r="N64" i="298" s="1"/>
  <c r="N77"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N69" i="184" s="1"/>
  <c r="N82" i="184" s="1"/>
  <c r="L88"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6" i="371"/>
  <c r="L85" i="64"/>
  <c r="L85" i="360"/>
  <c r="N79" i="336"/>
  <c r="L86" i="336" s="1"/>
  <c r="L85" i="347"/>
  <c r="L88" i="219"/>
  <c r="L89" i="219"/>
  <c r="L87" i="219"/>
  <c r="L83" i="21"/>
  <c r="L85" i="7"/>
  <c r="L84" i="46"/>
  <c r="L84" i="339"/>
  <c r="N83" i="282"/>
  <c r="L89" i="282" s="1"/>
  <c r="N79" i="256"/>
  <c r="L84" i="256" s="1"/>
  <c r="N78" i="35"/>
  <c r="N77" i="284"/>
  <c r="L84" i="284" s="1"/>
  <c r="L88" i="218"/>
  <c r="L85" i="253"/>
  <c r="N78" i="33"/>
  <c r="L83" i="33" s="1"/>
  <c r="L84" i="64"/>
  <c r="N78" i="53"/>
  <c r="L85" i="53" s="1"/>
  <c r="N78" i="107"/>
  <c r="L85" i="107" s="1"/>
  <c r="L84" i="348"/>
  <c r="L86" i="328"/>
  <c r="N78" i="213"/>
  <c r="L83" i="213" s="1"/>
  <c r="N77" i="299"/>
  <c r="L83" i="299" s="1"/>
  <c r="N78" i="84"/>
  <c r="L83" i="84" s="1"/>
  <c r="N80" i="272"/>
  <c r="L85" i="272" s="1"/>
  <c r="L85" i="32"/>
  <c r="L84" i="32"/>
  <c r="N78" i="83"/>
  <c r="L83" i="83" s="1"/>
  <c r="N78" i="97"/>
  <c r="L84" i="97" s="1"/>
  <c r="N74" i="227"/>
  <c r="L79" i="227" s="1"/>
  <c r="N79" i="261"/>
  <c r="L84" i="261" s="1"/>
  <c r="L82" i="305"/>
  <c r="L83" i="305"/>
  <c r="L83" i="25"/>
  <c r="N79" i="295"/>
  <c r="L86" i="295" s="1"/>
  <c r="L87" i="281"/>
  <c r="N78" i="243"/>
  <c r="L83" i="243" s="1"/>
  <c r="N70" i="185"/>
  <c r="N83" i="185" s="1"/>
  <c r="L90" i="185" s="1"/>
  <c r="N70" i="171"/>
  <c r="N83" i="171" s="1"/>
  <c r="L90" i="171" s="1"/>
  <c r="N77" i="293"/>
  <c r="L84" i="293" s="1"/>
  <c r="L85" i="128"/>
  <c r="L84" i="25"/>
  <c r="N77" i="301"/>
  <c r="L82" i="301" s="1"/>
  <c r="N79" i="332"/>
  <c r="L84" i="332" s="1"/>
  <c r="N78" i="9"/>
  <c r="L84" i="9" s="1"/>
  <c r="N80" i="273"/>
  <c r="L86" i="273" s="1"/>
  <c r="N78" i="19"/>
  <c r="L85" i="19" s="1"/>
  <c r="N79" i="334"/>
  <c r="L84" i="334" s="1"/>
  <c r="L83" i="132"/>
  <c r="L85" i="132"/>
  <c r="L84" i="127"/>
  <c r="L82" i="127"/>
  <c r="L83" i="22"/>
  <c r="L85" i="22"/>
  <c r="L84" i="22"/>
  <c r="L83" i="130"/>
  <c r="L85" i="130"/>
  <c r="L85" i="58"/>
  <c r="L84" i="58"/>
  <c r="L85" i="47"/>
  <c r="L83" i="72"/>
  <c r="L86" i="360"/>
  <c r="L86" i="348"/>
  <c r="L85" i="131"/>
  <c r="N78" i="79"/>
  <c r="L83" i="79" s="1"/>
  <c r="N78" i="68"/>
  <c r="L84" i="130"/>
  <c r="L85" i="208"/>
  <c r="N79" i="342"/>
  <c r="L85" i="342" s="1"/>
  <c r="N78" i="40"/>
  <c r="L84" i="40" s="1"/>
  <c r="L87" i="277"/>
  <c r="L86" i="277"/>
  <c r="L85" i="250"/>
  <c r="L84" i="250"/>
  <c r="N78" i="101"/>
  <c r="N78" i="61"/>
  <c r="L85" i="61" s="1"/>
  <c r="N78" i="45"/>
  <c r="L85" i="45" s="1"/>
  <c r="N78" i="36"/>
  <c r="N80" i="274"/>
  <c r="L86" i="274" s="1"/>
  <c r="N79" i="259"/>
  <c r="L84" i="259" s="1"/>
  <c r="N78" i="82"/>
  <c r="L85" i="82" s="1"/>
  <c r="N77" i="283"/>
  <c r="N85" i="279"/>
  <c r="N81" i="244"/>
  <c r="L88" i="244" s="1"/>
  <c r="N79" i="346"/>
  <c r="L86" i="346" s="1"/>
  <c r="N78" i="17"/>
  <c r="N78" i="23"/>
  <c r="L85" i="367"/>
  <c r="L83" i="367"/>
  <c r="L84" i="367"/>
  <c r="N78" i="20"/>
  <c r="L83" i="20" s="1"/>
  <c r="L83" i="37"/>
  <c r="L84" i="305"/>
  <c r="L85" i="124"/>
  <c r="N79" i="362"/>
  <c r="N79" i="329"/>
  <c r="L84" i="55"/>
  <c r="L83" i="55"/>
  <c r="L85" i="55"/>
  <c r="N68" i="249"/>
  <c r="N83" i="249" s="1"/>
  <c r="L90" i="249" s="1"/>
  <c r="L85" i="57"/>
  <c r="L83" i="57"/>
  <c r="L85" i="49"/>
  <c r="L83" i="49"/>
  <c r="L84" i="49"/>
  <c r="N79" i="345"/>
  <c r="N80" i="174"/>
  <c r="N46" i="174" s="1"/>
  <c r="N48" i="174" s="1"/>
  <c r="N79" i="247"/>
  <c r="L84" i="247" s="1"/>
  <c r="N78" i="41"/>
  <c r="L84" i="41" s="1"/>
  <c r="N78" i="242"/>
  <c r="L85" i="242" s="1"/>
  <c r="N80" i="271"/>
  <c r="L87" i="271" s="1"/>
  <c r="N88" i="252"/>
  <c r="L93" i="252" s="1"/>
  <c r="L84" i="37"/>
  <c r="L83" i="42"/>
  <c r="L84" i="57"/>
  <c r="L85" i="371"/>
  <c r="L86" i="343"/>
  <c r="L86" i="321"/>
  <c r="L85" i="328"/>
  <c r="L84" i="323"/>
  <c r="L86" i="250"/>
  <c r="L85" i="224"/>
  <c r="L84" i="132"/>
  <c r="L83" i="131"/>
  <c r="L83" i="127"/>
  <c r="L83" i="129"/>
  <c r="L84" i="129"/>
  <c r="L85" i="129"/>
  <c r="L84" i="52"/>
  <c r="L85" i="52"/>
  <c r="L83" i="52"/>
  <c r="N79" i="337"/>
  <c r="N83" i="280"/>
  <c r="N78" i="44"/>
  <c r="N86" i="11"/>
  <c r="N88" i="11" s="1"/>
  <c r="D319" i="5" s="1"/>
  <c r="L85" i="14"/>
  <c r="L85" i="16"/>
  <c r="N75" i="287"/>
  <c r="N41" i="287" s="1"/>
  <c r="N43" i="287" s="1"/>
  <c r="N75" i="285"/>
  <c r="N41" i="285" s="1"/>
  <c r="N43" i="285" s="1"/>
  <c r="N77"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9" i="318" s="1"/>
  <c r="N77" i="316"/>
  <c r="N41" i="316" s="1"/>
  <c r="N43" i="316" s="1"/>
  <c r="N79"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N86" i="63"/>
  <c r="N88" i="63" s="1"/>
  <c r="D54" i="5" s="1"/>
  <c r="L85" i="110"/>
  <c r="L86" i="364"/>
  <c r="L84" i="364"/>
  <c r="L85" i="354"/>
  <c r="L86" i="354"/>
  <c r="L84" i="35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L83" i="56"/>
  <c r="L84" i="56"/>
  <c r="N86" i="28"/>
  <c r="N88" i="28" s="1"/>
  <c r="D20" i="5" s="1"/>
  <c r="L85" i="18"/>
  <c r="L83" i="18"/>
  <c r="L85" i="15"/>
  <c r="L83" i="15"/>
  <c r="N78" i="12"/>
  <c r="L85" i="12" s="1"/>
  <c r="N79" i="313" l="1"/>
  <c r="N70" i="268"/>
  <c r="N83" i="268" s="1"/>
  <c r="L90" i="268" s="1"/>
  <c r="L84" i="43"/>
  <c r="L85" i="363"/>
  <c r="N70" i="267"/>
  <c r="N83" i="267" s="1"/>
  <c r="L88" i="267" s="1"/>
  <c r="N85" i="78"/>
  <c r="N87" i="78" s="1"/>
  <c r="D69" i="5" s="1"/>
  <c r="N69" i="172"/>
  <c r="N79" i="315"/>
  <c r="L84" i="315" s="1"/>
  <c r="N79" i="317"/>
  <c r="L83" i="26"/>
  <c r="N79" i="319"/>
  <c r="L84" i="319" s="1"/>
  <c r="N83" i="155"/>
  <c r="L88" i="155" s="1"/>
  <c r="N72" i="165"/>
  <c r="N85" i="165" s="1"/>
  <c r="L91" i="165" s="1"/>
  <c r="N70" i="266"/>
  <c r="N83" i="266" s="1"/>
  <c r="L88" i="266" s="1"/>
  <c r="N77" i="287"/>
  <c r="L84" i="287" s="1"/>
  <c r="N79" i="239"/>
  <c r="L86" i="239" s="1"/>
  <c r="N69" i="179"/>
  <c r="N82" i="179" s="1"/>
  <c r="N66" i="294"/>
  <c r="N79" i="294" s="1"/>
  <c r="L86" i="363"/>
  <c r="N87" i="323"/>
  <c r="N89" i="323" s="1"/>
  <c r="D279" i="5" s="1"/>
  <c r="L84" i="34"/>
  <c r="N86" i="208"/>
  <c r="N88" i="208" s="1"/>
  <c r="D119" i="5" s="1"/>
  <c r="L84" i="24"/>
  <c r="L83" i="43"/>
  <c r="N86" i="43" s="1"/>
  <c r="N88" i="43" s="1"/>
  <c r="D34" i="5" s="1"/>
  <c r="L83" i="24"/>
  <c r="N86" i="7"/>
  <c r="N88" i="7" s="1"/>
  <c r="D3" i="5" s="1"/>
  <c r="L85" i="34"/>
  <c r="N87" i="371"/>
  <c r="N89" i="371" s="1"/>
  <c r="D293" i="5" s="1"/>
  <c r="L84" i="31"/>
  <c r="L84" i="39"/>
  <c r="L85" i="31"/>
  <c r="L84" i="21"/>
  <c r="N86" i="21" s="1"/>
  <c r="N88" i="21" s="1"/>
  <c r="D13" i="5" s="1"/>
  <c r="N86" i="224"/>
  <c r="N88" i="224" s="1"/>
  <c r="D185" i="5" s="1"/>
  <c r="L86" i="241"/>
  <c r="L91" i="221"/>
  <c r="N82" i="174"/>
  <c r="L89" i="174" s="1"/>
  <c r="N79" i="314"/>
  <c r="L85" i="314" s="1"/>
  <c r="L84" i="42"/>
  <c r="N86" i="42" s="1"/>
  <c r="N88" i="42" s="1"/>
  <c r="D33" i="5" s="1"/>
  <c r="L86" i="356"/>
  <c r="N85" i="303"/>
  <c r="N87" i="303" s="1"/>
  <c r="D259" i="5" s="1"/>
  <c r="L85" i="356"/>
  <c r="N87" i="327"/>
  <c r="N89" i="327" s="1"/>
  <c r="D281" i="5" s="1"/>
  <c r="L85" i="306"/>
  <c r="N86" i="131"/>
  <c r="N88" i="131" s="1"/>
  <c r="D122" i="5" s="1"/>
  <c r="L84" i="306"/>
  <c r="L88" i="50"/>
  <c r="L86" i="50"/>
  <c r="N86" i="67"/>
  <c r="N88" i="67" s="1"/>
  <c r="D58" i="5" s="1"/>
  <c r="N87" i="328"/>
  <c r="N89" i="328" s="1"/>
  <c r="D282" i="5" s="1"/>
  <c r="L85" i="213"/>
  <c r="L84" i="30"/>
  <c r="N86" i="64"/>
  <c r="N88" i="64" s="1"/>
  <c r="D55" i="5" s="1"/>
  <c r="N86" i="121"/>
  <c r="N88" i="121" s="1"/>
  <c r="D111" i="5" s="1"/>
  <c r="N86" i="123"/>
  <c r="N88" i="123" s="1"/>
  <c r="D114" i="5" s="1"/>
  <c r="N85" i="289"/>
  <c r="N87" i="289" s="1"/>
  <c r="D245" i="5" s="1"/>
  <c r="N86" i="65"/>
  <c r="N88" i="65" s="1"/>
  <c r="D56" i="5" s="1"/>
  <c r="L87" i="275"/>
  <c r="L86" i="275"/>
  <c r="L85" i="275"/>
  <c r="L84" i="346"/>
  <c r="N86" i="46"/>
  <c r="N88" i="46" s="1"/>
  <c r="D38" i="5" s="1"/>
  <c r="L86" i="347"/>
  <c r="N87" i="347" s="1"/>
  <c r="N89" i="347" s="1"/>
  <c r="D300" i="5" s="1"/>
  <c r="L100" i="260"/>
  <c r="L83" i="39"/>
  <c r="N86" i="39" s="1"/>
  <c r="N88" i="39" s="1"/>
  <c r="D30" i="5" s="1"/>
  <c r="N87" i="253"/>
  <c r="N89" i="253" s="1"/>
  <c r="D213" i="5" s="1"/>
  <c r="N86" i="47"/>
  <c r="N88" i="47" s="1"/>
  <c r="D39" i="5" s="1"/>
  <c r="L83" i="102"/>
  <c r="N87" i="340"/>
  <c r="N89" i="340" s="1"/>
  <c r="D294" i="5" s="1"/>
  <c r="L85" i="27"/>
  <c r="L84" i="27"/>
  <c r="L90" i="282"/>
  <c r="L84" i="135"/>
  <c r="L84" i="19"/>
  <c r="L83" i="19"/>
  <c r="L83" i="30"/>
  <c r="L85" i="69"/>
  <c r="L85" i="332"/>
  <c r="N70" i="168"/>
  <c r="N83" i="168" s="1"/>
  <c r="L90" i="168" s="1"/>
  <c r="N70" i="178"/>
  <c r="N83" i="178" s="1"/>
  <c r="L88" i="178" s="1"/>
  <c r="L85" i="41"/>
  <c r="N90" i="218"/>
  <c r="N92" i="218" s="1"/>
  <c r="D180" i="5" s="1"/>
  <c r="N87" i="321"/>
  <c r="N89" i="321" s="1"/>
  <c r="D277" i="5" s="1"/>
  <c r="N86" i="226"/>
  <c r="N88" i="226" s="1"/>
  <c r="D187" i="5" s="1"/>
  <c r="N85" i="74"/>
  <c r="N87" i="74" s="1"/>
  <c r="D65" i="5" s="1"/>
  <c r="L86" i="332"/>
  <c r="N90" i="219"/>
  <c r="N92" i="219" s="1"/>
  <c r="D181" i="5" s="1"/>
  <c r="L84" i="286"/>
  <c r="L83" i="286"/>
  <c r="L83" i="298"/>
  <c r="L84" i="298"/>
  <c r="L83" i="147"/>
  <c r="L84" i="147"/>
  <c r="N69" i="180"/>
  <c r="N82" i="180" s="1"/>
  <c r="L88" i="180" s="1"/>
  <c r="L84" i="38"/>
  <c r="L82" i="302"/>
  <c r="N79" i="311"/>
  <c r="L84" i="311" s="1"/>
  <c r="L84" i="75"/>
  <c r="L92" i="221"/>
  <c r="N93" i="221" s="1"/>
  <c r="N95" i="221" s="1"/>
  <c r="D184" i="5" s="1"/>
  <c r="L98" i="260"/>
  <c r="L85" i="105"/>
  <c r="L83" i="92"/>
  <c r="L83" i="284"/>
  <c r="L84" i="103"/>
  <c r="L85" i="92"/>
  <c r="L85" i="240"/>
  <c r="L85" i="254"/>
  <c r="N69" i="183"/>
  <c r="N82" i="183" s="1"/>
  <c r="L88" i="183" s="1"/>
  <c r="N64" i="297"/>
  <c r="N77" i="297" s="1"/>
  <c r="L82" i="297" s="1"/>
  <c r="N69" i="164"/>
  <c r="N82" i="164" s="1"/>
  <c r="L89" i="164" s="1"/>
  <c r="L87" i="232"/>
  <c r="L85" i="232"/>
  <c r="L84" i="215"/>
  <c r="L83" i="215"/>
  <c r="L85" i="100"/>
  <c r="L84" i="100"/>
  <c r="L83" i="38"/>
  <c r="L84" i="142"/>
  <c r="L83" i="75"/>
  <c r="L83" i="302"/>
  <c r="N85" i="302" s="1"/>
  <c r="N87" i="302" s="1"/>
  <c r="L85" i="241"/>
  <c r="L82" i="284"/>
  <c r="L84" i="26"/>
  <c r="N86" i="26" s="1"/>
  <c r="N88" i="26" s="1"/>
  <c r="D18" i="5" s="1"/>
  <c r="L86" i="256"/>
  <c r="L84" i="342"/>
  <c r="L85" i="336"/>
  <c r="L83" i="59"/>
  <c r="L85" i="262"/>
  <c r="L83" i="105"/>
  <c r="N85" i="72"/>
  <c r="N87" i="72" s="1"/>
  <c r="D63" i="5" s="1"/>
  <c r="N86" i="58"/>
  <c r="N88" i="58" s="1"/>
  <c r="D49" i="5" s="1"/>
  <c r="N86" i="130"/>
  <c r="N88" i="130" s="1"/>
  <c r="D121" i="5" s="1"/>
  <c r="L82" i="286"/>
  <c r="L84" i="102"/>
  <c r="L86" i="254"/>
  <c r="N87" i="339"/>
  <c r="N89" i="339" s="1"/>
  <c r="D292" i="5" s="1"/>
  <c r="L84" i="333"/>
  <c r="L86" i="333"/>
  <c r="L85" i="142"/>
  <c r="L86" i="262"/>
  <c r="L88" i="282"/>
  <c r="N86" i="124"/>
  <c r="N88" i="124" s="1"/>
  <c r="D113" i="5" s="1"/>
  <c r="L86" i="232"/>
  <c r="L85" i="147"/>
  <c r="L85" i="138"/>
  <c r="L86" i="251"/>
  <c r="L85" i="215"/>
  <c r="L87" i="274"/>
  <c r="N87" i="343"/>
  <c r="N89" i="343" s="1"/>
  <c r="D296" i="5" s="1"/>
  <c r="L84" i="365"/>
  <c r="N86" i="132"/>
  <c r="N88" i="132" s="1"/>
  <c r="D123" i="5" s="1"/>
  <c r="L86" i="240"/>
  <c r="L86" i="365"/>
  <c r="L85" i="135"/>
  <c r="L82" i="298"/>
  <c r="L84" i="251"/>
  <c r="N70" i="157"/>
  <c r="N83" i="157" s="1"/>
  <c r="L90" i="157" s="1"/>
  <c r="L82" i="325"/>
  <c r="L86" i="342"/>
  <c r="N87" i="342" s="1"/>
  <c r="N89" i="342" s="1"/>
  <c r="D295" i="5" s="1"/>
  <c r="N86" i="49"/>
  <c r="N88" i="49" s="1"/>
  <c r="D41" i="5" s="1"/>
  <c r="N86" i="55"/>
  <c r="N88" i="55" s="1"/>
  <c r="D47"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6" i="294"/>
  <c r="L85" i="294"/>
  <c r="L84" i="294"/>
  <c r="L83" i="96"/>
  <c r="N86" i="128"/>
  <c r="N88" i="128" s="1"/>
  <c r="D120" i="5" s="1"/>
  <c r="L84" i="213"/>
  <c r="N78" i="60"/>
  <c r="L84" i="60" s="1"/>
  <c r="L85" i="256"/>
  <c r="L84" i="325"/>
  <c r="L84" i="53"/>
  <c r="N86" i="34"/>
  <c r="N88" i="34" s="1"/>
  <c r="D26" i="5" s="1"/>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N86" i="37"/>
  <c r="N88" i="37" s="1"/>
  <c r="D28" i="5" s="1"/>
  <c r="L83" i="35"/>
  <c r="L84" i="35"/>
  <c r="L85" i="35"/>
  <c r="N88" i="277"/>
  <c r="N90" i="277" s="1"/>
  <c r="D235" i="5" s="1"/>
  <c r="L85" i="261"/>
  <c r="N88" i="281"/>
  <c r="N90" i="281" s="1"/>
  <c r="D238" i="5" s="1"/>
  <c r="L84" i="243"/>
  <c r="N82" i="172"/>
  <c r="L88" i="172" s="1"/>
  <c r="L84" i="94"/>
  <c r="L84" i="85"/>
  <c r="L83" i="290"/>
  <c r="L84" i="98"/>
  <c r="L87" i="244"/>
  <c r="L84" i="139"/>
  <c r="L85" i="85"/>
  <c r="L82" i="290"/>
  <c r="L85" i="295"/>
  <c r="L85" i="79"/>
  <c r="L88" i="217"/>
  <c r="L83" i="291"/>
  <c r="L82" i="190"/>
  <c r="N83" i="182"/>
  <c r="L89" i="182" s="1"/>
  <c r="L84" i="209"/>
  <c r="L85" i="84"/>
  <c r="L85" i="265"/>
  <c r="L85" i="87"/>
  <c r="L83" i="106"/>
  <c r="L89" i="268"/>
  <c r="L87" i="273"/>
  <c r="L84" i="312"/>
  <c r="L84" i="83"/>
  <c r="L82" i="292"/>
  <c r="L85" i="139"/>
  <c r="L82" i="299"/>
  <c r="L90" i="154"/>
  <c r="L85" i="233"/>
  <c r="L84" i="299"/>
  <c r="L84" i="96"/>
  <c r="L89" i="176"/>
  <c r="L84" i="295"/>
  <c r="L84" i="79"/>
  <c r="L83" i="91"/>
  <c r="L85" i="98"/>
  <c r="L85" i="134"/>
  <c r="L84" i="291"/>
  <c r="L83" i="61"/>
  <c r="L84" i="88"/>
  <c r="L80" i="227"/>
  <c r="N79" i="150"/>
  <c r="L84" i="150" s="1"/>
  <c r="L83" i="143"/>
  <c r="L84" i="136"/>
  <c r="L84" i="265"/>
  <c r="L90" i="176"/>
  <c r="L84" i="91"/>
  <c r="L87" i="217"/>
  <c r="L83" i="212"/>
  <c r="L85" i="243"/>
  <c r="L83" i="86"/>
  <c r="L84" i="138"/>
  <c r="L84" i="99"/>
  <c r="L85" i="231"/>
  <c r="L88" i="268"/>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25"/>
  <c r="N88" i="25" s="1"/>
  <c r="D17" i="5" s="1"/>
  <c r="N86" i="32"/>
  <c r="N88" i="32" s="1"/>
  <c r="D24" i="5" s="1"/>
  <c r="L86" i="244"/>
  <c r="L85" i="312"/>
  <c r="L85" i="83"/>
  <c r="L83" i="292"/>
  <c r="L84" i="212"/>
  <c r="L84" i="86"/>
  <c r="L85" i="97"/>
  <c r="L90" i="245"/>
  <c r="L89" i="154"/>
  <c r="L85" i="264"/>
  <c r="L84" i="264"/>
  <c r="L86" i="261"/>
  <c r="L84" i="257"/>
  <c r="L85" i="257"/>
  <c r="L83" i="136"/>
  <c r="L82" i="293"/>
  <c r="L83" i="99"/>
  <c r="N85" i="305"/>
  <c r="N87" i="305" s="1"/>
  <c r="D261" i="5" s="1"/>
  <c r="L83" i="81"/>
  <c r="L83" i="89"/>
  <c r="L90" i="207"/>
  <c r="L84" i="87"/>
  <c r="L84" i="90"/>
  <c r="L83" i="144"/>
  <c r="L84" i="82"/>
  <c r="L83" i="97"/>
  <c r="L85" i="143"/>
  <c r="L84" i="133"/>
  <c r="L83" i="293"/>
  <c r="L84" i="190"/>
  <c r="L83" i="133"/>
  <c r="L84" i="140"/>
  <c r="L84" i="258"/>
  <c r="L85" i="273"/>
  <c r="L86" i="233"/>
  <c r="L83" i="140"/>
  <c r="L83" i="209"/>
  <c r="L83" i="90"/>
  <c r="L89" i="266"/>
  <c r="L89" i="267"/>
  <c r="L83" i="301"/>
  <c r="L84" i="301"/>
  <c r="L85" i="9"/>
  <c r="L83" i="9"/>
  <c r="N85" i="127"/>
  <c r="N87" i="127" s="1"/>
  <c r="D117" i="5" s="1"/>
  <c r="L88" i="188"/>
  <c r="L89" i="188"/>
  <c r="L89" i="185"/>
  <c r="L88" i="177"/>
  <c r="L87" i="177"/>
  <c r="L89" i="171"/>
  <c r="L88" i="171"/>
  <c r="L89" i="170"/>
  <c r="L88" i="170"/>
  <c r="L92" i="165"/>
  <c r="L85" i="23"/>
  <c r="L84" i="23"/>
  <c r="L83" i="23"/>
  <c r="L92" i="279"/>
  <c r="L90" i="279"/>
  <c r="L86" i="263"/>
  <c r="L84" i="263"/>
  <c r="L84" i="36"/>
  <c r="L85" i="36"/>
  <c r="L85" i="101"/>
  <c r="L84" i="101"/>
  <c r="L83" i="101"/>
  <c r="L89" i="184"/>
  <c r="L87" i="184"/>
  <c r="L83" i="68"/>
  <c r="L84" i="68"/>
  <c r="L85" i="68"/>
  <c r="L84" i="81"/>
  <c r="L84" i="89"/>
  <c r="L91" i="207"/>
  <c r="L83" i="134"/>
  <c r="L84" i="144"/>
  <c r="L83" i="82"/>
  <c r="L85" i="247"/>
  <c r="L84" i="61"/>
  <c r="L88" i="185"/>
  <c r="L90" i="187"/>
  <c r="L91" i="279"/>
  <c r="L85" i="346"/>
  <c r="L85" i="137"/>
  <c r="L84" i="137"/>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L90" i="267"/>
  <c r="N86" i="367"/>
  <c r="N88" i="367" s="1"/>
  <c r="D317" i="5" s="1"/>
  <c r="L89" i="155"/>
  <c r="L89" i="249"/>
  <c r="N86" i="216"/>
  <c r="N88" i="216" s="1"/>
  <c r="D178" i="5" s="1"/>
  <c r="N86" i="14"/>
  <c r="N88" i="14" s="1"/>
  <c r="D6" i="5" s="1"/>
  <c r="N86" i="129"/>
  <c r="N88" i="129" s="1"/>
  <c r="D118" i="5" s="1"/>
  <c r="L86" i="271"/>
  <c r="L88" i="249"/>
  <c r="L85" i="271"/>
  <c r="L85" i="353"/>
  <c r="N86" i="16"/>
  <c r="N88" i="16" s="1"/>
  <c r="D8" i="5" s="1"/>
  <c r="L83" i="242"/>
  <c r="L84" i="362"/>
  <c r="L86" i="362"/>
  <c r="L85" i="362"/>
  <c r="L86" i="329"/>
  <c r="L85" i="329"/>
  <c r="L84" i="329"/>
  <c r="L89" i="179"/>
  <c r="L87" i="179"/>
  <c r="L88" i="17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1" i="229"/>
  <c r="L95" i="252"/>
  <c r="L83" i="69"/>
  <c r="N86" i="69" s="1"/>
  <c r="N88" i="69" s="1"/>
  <c r="D60" i="5" s="1"/>
  <c r="L87" i="181"/>
  <c r="L83" i="145"/>
  <c r="L84" i="193"/>
  <c r="L86" i="193"/>
  <c r="L82" i="229"/>
  <c r="L90" i="248"/>
  <c r="L94" i="252"/>
  <c r="N87" i="332"/>
  <c r="N89" i="332" s="1"/>
  <c r="D286" i="5" s="1"/>
  <c r="L85" i="44"/>
  <c r="L83" i="44"/>
  <c r="L84" i="44"/>
  <c r="L84" i="337"/>
  <c r="L86" i="337"/>
  <c r="L85" i="337"/>
  <c r="L90" i="280"/>
  <c r="L88" i="280"/>
  <c r="L89" i="280"/>
  <c r="L86" i="318"/>
  <c r="L84" i="318"/>
  <c r="L84" i="285"/>
  <c r="L82" i="285"/>
  <c r="L83" i="285"/>
  <c r="L85" i="48"/>
  <c r="L87" i="48"/>
  <c r="L86" i="48"/>
  <c r="L85" i="66"/>
  <c r="L84" i="66"/>
  <c r="L83" i="66"/>
  <c r="L84" i="71"/>
  <c r="L83" i="71"/>
  <c r="L85" i="71"/>
  <c r="L85" i="54"/>
  <c r="L83" i="54"/>
  <c r="L84" i="54"/>
  <c r="L86" i="335"/>
  <c r="L85" i="335"/>
  <c r="L84" i="335"/>
  <c r="L84" i="357"/>
  <c r="L85" i="357"/>
  <c r="L86" i="357"/>
  <c r="L82" i="310"/>
  <c r="L84" i="310"/>
  <c r="L83" i="310"/>
  <c r="L85" i="331"/>
  <c r="L84" i="331"/>
  <c r="L86" i="331"/>
  <c r="L84" i="316"/>
  <c r="L86" i="316"/>
  <c r="L85" i="316"/>
  <c r="L85" i="344"/>
  <c r="L84" i="344"/>
  <c r="L86" i="344"/>
  <c r="L86" i="355"/>
  <c r="L84" i="355"/>
  <c r="L85" i="355"/>
  <c r="L86" i="359"/>
  <c r="L85" i="359"/>
  <c r="L84" i="359"/>
  <c r="L84" i="351"/>
  <c r="L86" i="351"/>
  <c r="L85" i="351"/>
  <c r="L85" i="313"/>
  <c r="L86" i="313"/>
  <c r="L86" i="317"/>
  <c r="L85" i="317"/>
  <c r="L84" i="317"/>
  <c r="L86" i="320"/>
  <c r="L85" i="320"/>
  <c r="L84" i="320"/>
  <c r="L84" i="350"/>
  <c r="L86" i="350"/>
  <c r="L85" i="350"/>
  <c r="L85" i="330"/>
  <c r="L86" i="330"/>
  <c r="N86" i="18"/>
  <c r="N88" i="18" s="1"/>
  <c r="D10" i="5" s="1"/>
  <c r="N86" i="110"/>
  <c r="N88" i="110" s="1"/>
  <c r="D100" i="5" s="1"/>
  <c r="L85" i="318"/>
  <c r="L88" i="181"/>
  <c r="L84" i="145"/>
  <c r="L89" i="186"/>
  <c r="L83" i="192"/>
  <c r="L89" i="187"/>
  <c r="L84" i="313"/>
  <c r="L84" i="330"/>
  <c r="L84" i="353"/>
  <c r="L84" i="366"/>
  <c r="L86" i="366"/>
  <c r="L84" i="307"/>
  <c r="L86" i="307"/>
  <c r="L85" i="307"/>
  <c r="L82" i="300"/>
  <c r="L84" i="300"/>
  <c r="L83" i="300"/>
  <c r="L85" i="319"/>
  <c r="L86" i="319"/>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7" i="363"/>
  <c r="N89" i="363" s="1"/>
  <c r="D313" i="5" s="1"/>
  <c r="N87" i="364"/>
  <c r="N89" i="364" s="1"/>
  <c r="D314" i="5" s="1"/>
  <c r="N86" i="73"/>
  <c r="N88" i="73" s="1"/>
  <c r="D64" i="5" s="1"/>
  <c r="N87" i="354"/>
  <c r="N89" i="354" s="1"/>
  <c r="D306" i="5" s="1"/>
  <c r="N86" i="15"/>
  <c r="N88" i="15" s="1"/>
  <c r="D7" i="5" s="1"/>
  <c r="L83" i="12"/>
  <c r="L84" i="12"/>
  <c r="L84" i="239" l="1"/>
  <c r="L85" i="239"/>
  <c r="L86" i="315"/>
  <c r="N86" i="31"/>
  <c r="N88" i="31" s="1"/>
  <c r="D23" i="5" s="1"/>
  <c r="L85" i="315"/>
  <c r="N86" i="24"/>
  <c r="N88" i="24" s="1"/>
  <c r="D16" i="5" s="1"/>
  <c r="L90" i="266"/>
  <c r="L83" i="287"/>
  <c r="N85" i="287" s="1"/>
  <c r="N87" i="287" s="1"/>
  <c r="D244" i="5" s="1"/>
  <c r="L82" i="287"/>
  <c r="L90" i="165"/>
  <c r="N93" i="165" s="1"/>
  <c r="N95" i="165" s="1"/>
  <c r="D150" i="5" s="1"/>
  <c r="L90" i="155"/>
  <c r="L88" i="164"/>
  <c r="L87" i="164"/>
  <c r="N87" i="241"/>
  <c r="N89" i="241" s="1"/>
  <c r="D201" i="5" s="1"/>
  <c r="L88" i="174"/>
  <c r="N86" i="19"/>
  <c r="N88" i="19" s="1"/>
  <c r="D11" i="5" s="1"/>
  <c r="N86" i="33"/>
  <c r="N88" i="33" s="1"/>
  <c r="D25" i="5" s="1"/>
  <c r="L87" i="174"/>
  <c r="N86" i="213"/>
  <c r="N88" i="213" s="1"/>
  <c r="D175" i="5" s="1"/>
  <c r="N86" i="27"/>
  <c r="N88" i="27" s="1"/>
  <c r="D19" i="5" s="1"/>
  <c r="L85" i="311"/>
  <c r="L87" i="180"/>
  <c r="L86" i="314"/>
  <c r="L84" i="314"/>
  <c r="N87" i="314" s="1"/>
  <c r="N89" i="314" s="1"/>
  <c r="D270" i="5" s="1"/>
  <c r="L89" i="183"/>
  <c r="L83" i="297"/>
  <c r="N89" i="50"/>
  <c r="N91" i="50" s="1"/>
  <c r="D42" i="5" s="1"/>
  <c r="L84" i="297"/>
  <c r="N86" i="105"/>
  <c r="N88" i="105" s="1"/>
  <c r="D95" i="5" s="1"/>
  <c r="L89" i="157"/>
  <c r="N87" i="256"/>
  <c r="N89" i="256" s="1"/>
  <c r="D215" i="5" s="1"/>
  <c r="L87" i="183"/>
  <c r="N87" i="356"/>
  <c r="N89" i="356" s="1"/>
  <c r="D308" i="5" s="1"/>
  <c r="N87" i="240"/>
  <c r="N89" i="240" s="1"/>
  <c r="D200" i="5" s="1"/>
  <c r="N87" i="306"/>
  <c r="N89" i="306" s="1"/>
  <c r="D262" i="5" s="1"/>
  <c r="N86" i="30"/>
  <c r="N88" i="30" s="1"/>
  <c r="D22" i="5" s="1"/>
  <c r="L86" i="311"/>
  <c r="N87" i="365"/>
  <c r="N89" i="365" s="1"/>
  <c r="D315" i="5" s="1"/>
  <c r="N86" i="102"/>
  <c r="N88" i="102" s="1"/>
  <c r="D92" i="5" s="1"/>
  <c r="N85" i="298"/>
  <c r="N87" i="298" s="1"/>
  <c r="D254" i="5" s="1"/>
  <c r="L83" i="60"/>
  <c r="N86" i="41"/>
  <c r="N88" i="41" s="1"/>
  <c r="D32" i="5" s="1"/>
  <c r="L89" i="189"/>
  <c r="N86" i="140"/>
  <c r="N88" i="140" s="1"/>
  <c r="D132" i="5" s="1"/>
  <c r="N86" i="103"/>
  <c r="N88" i="103" s="1"/>
  <c r="D93" i="5" s="1"/>
  <c r="N86" i="135"/>
  <c r="N88" i="135" s="1"/>
  <c r="D126" i="5" s="1"/>
  <c r="N87" i="346"/>
  <c r="N89" i="346" s="1"/>
  <c r="D299" i="5" s="1"/>
  <c r="L89" i="180"/>
  <c r="N88" i="232"/>
  <c r="N90" i="232" s="1"/>
  <c r="D192" i="5" s="1"/>
  <c r="N101" i="260"/>
  <c r="N103" i="260" s="1"/>
  <c r="D219" i="5" s="1"/>
  <c r="N86" i="80"/>
  <c r="N88" i="80" s="1"/>
  <c r="D71" i="5" s="1"/>
  <c r="N82" i="227"/>
  <c r="N84" i="227" s="1"/>
  <c r="D188" i="5" s="1"/>
  <c r="N86" i="138"/>
  <c r="N88" i="138" s="1"/>
  <c r="D129" i="5" s="1"/>
  <c r="N90" i="217"/>
  <c r="N92" i="217" s="1"/>
  <c r="D179" i="5" s="1"/>
  <c r="N87" i="333"/>
  <c r="N89" i="333" s="1"/>
  <c r="D287" i="5" s="1"/>
  <c r="N88" i="275"/>
  <c r="N90" i="275" s="1"/>
  <c r="D233" i="5" s="1"/>
  <c r="N86" i="231"/>
  <c r="N88" i="231" s="1"/>
  <c r="D191" i="5" s="1"/>
  <c r="N87" i="251"/>
  <c r="N89" i="251" s="1"/>
  <c r="D211" i="5" s="1"/>
  <c r="N86" i="38"/>
  <c r="N88" i="38" s="1"/>
  <c r="D29" i="5" s="1"/>
  <c r="N87" i="254"/>
  <c r="N89" i="254" s="1"/>
  <c r="D214" i="5" s="1"/>
  <c r="N85" i="286"/>
  <c r="N87" i="286" s="1"/>
  <c r="D243" i="5" s="1"/>
  <c r="N91" i="282"/>
  <c r="N93" i="282" s="1"/>
  <c r="D239" i="5" s="1"/>
  <c r="L90" i="178"/>
  <c r="N86" i="99"/>
  <c r="N88" i="99" s="1"/>
  <c r="D89" i="5" s="1"/>
  <c r="N86" i="59"/>
  <c r="N88" i="59" s="1"/>
  <c r="D50" i="5" s="1"/>
  <c r="N85" i="325"/>
  <c r="N87" i="325" s="1"/>
  <c r="D280" i="5" s="1"/>
  <c r="N85" i="284"/>
  <c r="N87" i="284" s="1"/>
  <c r="D241" i="5" s="1"/>
  <c r="L89" i="178"/>
  <c r="N86" i="53"/>
  <c r="N88" i="53" s="1"/>
  <c r="D45" i="5" s="1"/>
  <c r="N87" i="235"/>
  <c r="N89" i="235" s="1"/>
  <c r="D195" i="5" s="1"/>
  <c r="N86" i="147"/>
  <c r="N88" i="147" s="1"/>
  <c r="D137" i="5" s="1"/>
  <c r="N91" i="249"/>
  <c r="N93" i="249" s="1"/>
  <c r="D209" i="5" s="1"/>
  <c r="N86" i="142"/>
  <c r="N88" i="142" s="1"/>
  <c r="D134" i="5" s="1"/>
  <c r="N86" i="92"/>
  <c r="N88" i="92" s="1"/>
  <c r="D83" i="5" s="1"/>
  <c r="N86" i="149"/>
  <c r="N88" i="149" s="1"/>
  <c r="D135" i="5" s="1"/>
  <c r="N87" i="264"/>
  <c r="N89" i="264" s="1"/>
  <c r="D223" i="5" s="1"/>
  <c r="N86" i="88"/>
  <c r="N88" i="88" s="1"/>
  <c r="D79" i="5" s="1"/>
  <c r="N91" i="268"/>
  <c r="N93" i="268" s="1"/>
  <c r="D227" i="5" s="1"/>
  <c r="N87" i="238"/>
  <c r="N89" i="238" s="1"/>
  <c r="D198" i="5" s="1"/>
  <c r="N85" i="75"/>
  <c r="N87" i="75" s="1"/>
  <c r="D66" i="5" s="1"/>
  <c r="N87" i="262"/>
  <c r="N89" i="262" s="1"/>
  <c r="D221" i="5" s="1"/>
  <c r="N87" i="295"/>
  <c r="N89" i="295" s="1"/>
  <c r="D251" i="5" s="1"/>
  <c r="N86" i="96"/>
  <c r="N88" i="96" s="1"/>
  <c r="D86" i="5" s="1"/>
  <c r="N87" i="336"/>
  <c r="N89" i="336" s="1"/>
  <c r="D290" i="5" s="1"/>
  <c r="N86" i="29"/>
  <c r="N88" i="29" s="1"/>
  <c r="D21" i="5" s="1"/>
  <c r="N86" i="100"/>
  <c r="N88" i="100" s="1"/>
  <c r="D90" i="5" s="1"/>
  <c r="N86" i="215"/>
  <c r="N88" i="215" s="1"/>
  <c r="D177" i="5" s="1"/>
  <c r="L87" i="189"/>
  <c r="L88" i="157"/>
  <c r="N86" i="209"/>
  <c r="N88" i="209" s="1"/>
  <c r="D131" i="5" s="1"/>
  <c r="N86" i="83"/>
  <c r="N88" i="83" s="1"/>
  <c r="D74" i="5" s="1"/>
  <c r="N88" i="274"/>
  <c r="N90" i="274" s="1"/>
  <c r="D232" i="5" s="1"/>
  <c r="N86" i="214"/>
  <c r="N88" i="214" s="1"/>
  <c r="D176" i="5" s="1"/>
  <c r="N86" i="9"/>
  <c r="N88" i="9" s="1"/>
  <c r="D4"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N87" i="294"/>
  <c r="N89" i="294" s="1"/>
  <c r="D250"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89" i="244"/>
  <c r="N91"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N86" i="108"/>
  <c r="N88" i="108" s="1"/>
  <c r="D98" i="5" s="1"/>
  <c r="N85" i="309"/>
  <c r="N87" i="309" s="1"/>
  <c r="D265" i="5" s="1"/>
  <c r="N90" i="160"/>
  <c r="N92" i="160" s="1"/>
  <c r="D147" i="5" s="1"/>
  <c r="N91" i="176"/>
  <c r="N93" i="176" s="1"/>
  <c r="D155"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1" i="267"/>
  <c r="N93" i="267" s="1"/>
  <c r="D226" i="5" s="1"/>
  <c r="N87" i="247"/>
  <c r="N89" i="247" s="1"/>
  <c r="D207" i="5" s="1"/>
  <c r="N85" i="191"/>
  <c r="N87" i="191" s="1"/>
  <c r="D171" i="5" s="1"/>
  <c r="N86" i="89"/>
  <c r="N88" i="89" s="1"/>
  <c r="D80" i="5" s="1"/>
  <c r="N91" i="155"/>
  <c r="N93" i="155" s="1"/>
  <c r="D144" i="5" s="1"/>
  <c r="N91" i="185"/>
  <c r="N93" i="185" s="1"/>
  <c r="D165" i="5" s="1"/>
  <c r="N87" i="257"/>
  <c r="N89" i="257" s="1"/>
  <c r="D216" i="5" s="1"/>
  <c r="N90" i="177"/>
  <c r="N92" i="177" s="1"/>
  <c r="N85" i="133"/>
  <c r="N87" i="133" s="1"/>
  <c r="D124" i="5" s="1"/>
  <c r="N86" i="137"/>
  <c r="N88" i="137" s="1"/>
  <c r="D128" i="5" s="1"/>
  <c r="N86" i="90"/>
  <c r="N88" i="90" s="1"/>
  <c r="D81" i="5" s="1"/>
  <c r="L88" i="168"/>
  <c r="N87" i="258"/>
  <c r="N89" i="258" s="1"/>
  <c r="D217" i="5" s="1"/>
  <c r="N85" i="301"/>
  <c r="N87" i="301" s="1"/>
  <c r="D258" i="5" s="1"/>
  <c r="N83" i="229"/>
  <c r="N85" i="229" s="1"/>
  <c r="D190"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1"/>
  <c r="N93" i="171" s="1"/>
  <c r="D156"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7" i="318"/>
  <c r="N89" i="318" s="1"/>
  <c r="D274" i="5" s="1"/>
  <c r="N85" i="310"/>
  <c r="N87" i="310" s="1"/>
  <c r="D266" i="5" s="1"/>
  <c r="N91" i="248"/>
  <c r="N93" i="248" s="1"/>
  <c r="D208" i="5" s="1"/>
  <c r="N86" i="148"/>
  <c r="N88" i="148" s="1"/>
  <c r="D136" i="5" s="1"/>
  <c r="N87" i="345"/>
  <c r="N89" i="345" s="1"/>
  <c r="D298" i="5" s="1"/>
  <c r="N87" i="193"/>
  <c r="N89" i="193" s="1"/>
  <c r="D173" i="5" s="1"/>
  <c r="N85" i="192"/>
  <c r="N87" i="192" s="1"/>
  <c r="D172" i="5" s="1"/>
  <c r="N87" i="313"/>
  <c r="N89" i="313" s="1"/>
  <c r="D269" i="5" s="1"/>
  <c r="N90" i="181"/>
  <c r="N92" i="181" s="1"/>
  <c r="D161" i="5" s="1"/>
  <c r="N91" i="280"/>
  <c r="N93" i="280" s="1"/>
  <c r="D237" i="5" s="1"/>
  <c r="N87" i="337"/>
  <c r="N89" i="337" s="1"/>
  <c r="D291" i="5" s="1"/>
  <c r="N86" i="44"/>
  <c r="N88" i="44" s="1"/>
  <c r="D35" i="5" s="1"/>
  <c r="N86" i="54"/>
  <c r="N88" i="54" s="1"/>
  <c r="D46" i="5" s="1"/>
  <c r="N86" i="66"/>
  <c r="N88" i="66" s="1"/>
  <c r="D57" i="5" s="1"/>
  <c r="N87" i="319"/>
  <c r="N89" i="319" s="1"/>
  <c r="D275" i="5" s="1"/>
  <c r="N87" i="315"/>
  <c r="N89" i="315" s="1"/>
  <c r="D271" i="5" s="1"/>
  <c r="N87" i="307"/>
  <c r="N89" i="307" s="1"/>
  <c r="D263" i="5" s="1"/>
  <c r="N87" i="366"/>
  <c r="N89" i="366" s="1"/>
  <c r="D316" i="5" s="1"/>
  <c r="N87" i="317"/>
  <c r="N89" i="317" s="1"/>
  <c r="D273" i="5" s="1"/>
  <c r="N87" i="359"/>
  <c r="N89" i="359" s="1"/>
  <c r="D310" i="5" s="1"/>
  <c r="N87" i="355"/>
  <c r="N89" i="355" s="1"/>
  <c r="D307" i="5" s="1"/>
  <c r="N87" i="316"/>
  <c r="N89" i="316" s="1"/>
  <c r="D272"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239"/>
  <c r="N89" i="239" s="1"/>
  <c r="D199"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90" i="174" l="1"/>
  <c r="N92" i="174" s="1"/>
  <c r="D154" i="5" s="1"/>
  <c r="N90" i="164"/>
  <c r="N92" i="164" s="1"/>
  <c r="D149" i="5" s="1"/>
  <c r="N87" i="311"/>
  <c r="N89" i="311" s="1"/>
  <c r="D267" i="5" s="1"/>
  <c r="N85" i="297"/>
  <c r="N87" i="297" s="1"/>
  <c r="D253" i="5" s="1"/>
  <c r="N91" i="157"/>
  <c r="N93" i="157" s="1"/>
  <c r="D145" i="5" s="1"/>
  <c r="N90" i="180"/>
  <c r="N92" i="180" s="1"/>
  <c r="D159" i="5" s="1"/>
  <c r="N90" i="183"/>
  <c r="N92" i="183" s="1"/>
  <c r="D163" i="5" s="1"/>
  <c r="N91" i="158"/>
  <c r="N93" i="158" s="1"/>
  <c r="D146" i="5" s="1"/>
  <c r="N86" i="60"/>
  <c r="N88" i="60" s="1"/>
  <c r="D51" i="5" s="1"/>
  <c r="N90" i="189"/>
  <c r="N92" i="189" s="1"/>
  <c r="D169" i="5" s="1"/>
  <c r="N91" i="178"/>
  <c r="N93" i="178" s="1"/>
  <c r="D157" i="5" s="1"/>
  <c r="N90" i="172"/>
  <c r="N92" i="172" s="1"/>
  <c r="D153" i="5" s="1"/>
  <c r="N82" i="228"/>
  <c r="N84" i="228" s="1"/>
  <c r="D189" i="5" s="1"/>
  <c r="D160" i="5"/>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<sst xmlns="http://schemas.openxmlformats.org/spreadsheetml/2006/main" count="38539" uniqueCount="2344">
  <si>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</si>
  <si>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</si>
  <si>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</si>
  <si>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</si>
  <si>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</si>
  <si>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</si>
  <si>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</si>
  <si>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</si>
  <si>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</si>
  <si>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</si>
  <si>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</si>
  <si>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</si>
  <si>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</si>
  <si>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</si>
  <si>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</si>
  <si>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</si>
  <si>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</si>
  <si>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</si>
  <si>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</si>
  <si>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</si>
  <si>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</si>
  <si>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</si>
  <si>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</si>
  <si>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</si>
  <si>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</si>
  <si>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</si>
  <si>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</si>
  <si>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</si>
  <si>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</si>
  <si>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</si>
  <si>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</si>
  <si>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</si>
  <si>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</si>
  <si>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</si>
  <si>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</si>
  <si>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</si>
  <si>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</si>
  <si>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</si>
  <si>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</si>
  <si>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</si>
  <si>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</si>
  <si>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</si>
  <si>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</si>
  <si>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</si>
  <si>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</si>
  <si>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</si>
  <si>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</si>
  <si>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</si>
  <si>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</si>
  <si>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</si>
  <si>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</si>
  <si>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</si>
  <si>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</si>
  <si>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</si>
  <si>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</si>
  <si>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</si>
  <si>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</si>
  <si>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</si>
  <si>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</si>
  <si>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</si>
  <si>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</si>
  <si>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</si>
  <si>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</si>
  <si>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</si>
  <si>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</si>
  <si>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</si>
  <si>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</si>
  <si>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</si>
  <si>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</si>
  <si>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</si>
  <si>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</si>
  <si>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</si>
  <si>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</si>
  <si>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</si>
  <si>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</si>
  <si>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</si>
  <si>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</si>
  <si>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</si>
  <si>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</si>
  <si>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</si>
  <si>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</si>
  <si>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</si>
  <si>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</si>
  <si>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</si>
  <si>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</si>
  <si>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</si>
  <si>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</si>
  <si>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</si>
  <si>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</si>
  <si>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</si>
  <si>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</si>
  <si>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</si>
  <si>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</si>
  <si>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</si>
  <si>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</si>
  <si>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</si>
  <si>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</si>
  <si>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</si>
  <si>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</si>
  <si>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</si>
  <si>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</si>
  <si>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</si>
  <si>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</si>
  <si>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</si>
  <si>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</si>
  <si>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</si>
  <si>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</si>
  <si>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</si>
  <si>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</si>
  <si>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</si>
  <si>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</si>
  <si>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</si>
  <si>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</si>
  <si>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</si>
  <si>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</si>
  <si>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</si>
  <si>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</si>
  <si>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</si>
  <si>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</si>
  <si>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</si>
  <si>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</si>
  <si>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</si>
  <si>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</si>
  <si>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</si>
  <si>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</si>
  <si>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</si>
  <si>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</si>
  <si>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</si>
  <si>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</si>
  <si>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</si>
  <si>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</si>
  <si>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</si>
  <si>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</si>
  <si>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</si>
  <si>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</si>
  <si>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</si>
  <si>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</si>
  <si>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</si>
  <si>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</si>
  <si>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</si>
  <si>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</si>
  <si>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</si>
  <si>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</si>
  <si>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</si>
  <si>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</si>
  <si>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</si>
  <si>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</si>
  <si>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</si>
  <si>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</si>
  <si>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</si>
  <si>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</si>
  <si>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</si>
  <si>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</si>
  <si>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</si>
  <si>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</si>
  <si>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</si>
  <si>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</si>
  <si>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</si>
  <si>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</si>
  <si>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</si>
  <si>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</si>
  <si>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</si>
  <si>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</si>
  <si>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</si>
  <si>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</si>
  <si>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</si>
  <si>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</si>
  <si>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</si>
  <si>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</si>
  <si>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</si>
  <si>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</si>
  <si>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</si>
  <si>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</si>
  <si>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</si>
  <si>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</si>
  <si>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</si>
  <si>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</si>
  <si>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</si>
  <si>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</si>
  <si>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</si>
  <si>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</si>
  <si>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</si>
  <si>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</si>
  <si>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</si>
  <si>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</si>
  <si>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</si>
  <si>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</si>
  <si>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</si>
  <si>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</si>
  <si>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</si>
  <si>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</si>
  <si>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</si>
  <si>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</si>
  <si>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</si>
  <si>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</si>
  <si>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</si>
  <si>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</si>
  <si>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</si>
  <si>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</si>
  <si>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</si>
  <si>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</si>
  <si>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</si>
  <si>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</si>
  <si>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</si>
  <si>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</si>
  <si>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</si>
  <si>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</si>
  <si>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</si>
  <si>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</si>
  <si>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</si>
  <si>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</si>
  <si>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</si>
  <si>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</si>
  <si>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</si>
  <si>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</si>
  <si>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</si>
  <si>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</si>
  <si>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</si>
  <si>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</si>
  <si>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</si>
  <si>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</si>
  <si>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</si>
  <si>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</si>
  <si>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</si>
  <si>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</si>
  <si>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</si>
  <si>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</si>
  <si>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</si>
  <si>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</si>
  <si>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</si>
  <si>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</si>
  <si>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</si>
  <si>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</si>
  <si>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</si>
  <si>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</si>
  <si>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</si>
  <si>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</si>
  <si>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</si>
  <si>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</si>
  <si>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</si>
  <si>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</si>
  <si>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</si>
  <si>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</si>
  <si>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</si>
  <si>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</si>
  <si>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</si>
  <si>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</si>
  <si>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</si>
  <si>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</si>
  <si>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</si>
  <si>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</si>
  <si>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</si>
  <si>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</si>
  <si>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</si>
  <si>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</si>
  <si>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</si>
  <si>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</si>
  <si>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</si>
  <si>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</si>
  <si>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</si>
  <si>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</si>
  <si>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</si>
  <si>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</si>
  <si>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</si>
  <si>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</si>
  <si>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</si>
  <si>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</si>
  <si>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</si>
  <si>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</si>
  <si>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</si>
  <si>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</si>
  <si>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</si>
  <si>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</si>
  <si>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</si>
  <si>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</si>
  <si>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</si>
  <si>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</si>
  <si>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</si>
  <si>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</si>
  <si>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</si>
  <si>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</si>
  <si>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</si>
  <si>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</si>
  <si>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</si>
  <si>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</si>
  <si>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</si>
  <si>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</si>
  <si>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</si>
  <si>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</si>
  <si>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</si>
  <si>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</si>
  <si>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</si>
  <si>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</si>
  <si>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</si>
  <si>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</si>
  <si>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</si>
  <si>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</si>
  <si>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</si>
  <si>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</si>
  <si>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</si>
  <si>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</si>
  <si>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</si>
  <si>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</si>
  <si>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</si>
  <si>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</si>
  <si>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</si>
  <si>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</si>
  <si>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</si>
  <si>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</si>
  <si>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</si>
  <si>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</si>
  <si>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</si>
  <si>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</si>
  <si>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</si>
  <si>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</si>
  <si>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</si>
  <si>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</si>
  <si>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</si>
  <si>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</si>
  <si>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</si>
  <si>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</si>
  <si>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</si>
  <si>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</si>
  <si>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</si>
  <si>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</si>
  <si>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</si>
  <si>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</si>
  <si>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</si>
  <si>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</si>
  <si>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</si>
  <si>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</si>
  <si>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</si>
  <si>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</si>
  <si>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</si>
  <si>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</si>
  <si>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</si>
  <si>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</si>
  <si>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</si>
  <si>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</si>
  <si>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</si>
  <si>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</si>
  <si>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</si>
  <si>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</si>
  <si>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</si>
  <si>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</si>
  <si>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</si>
  <si>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</si>
  <si>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</si>
  <si>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</si>
  <si>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</si>
  <si>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</si>
  <si>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</si>
  <si>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</si>
  <si>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</si>
  <si>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</si>
  <si>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</si>
  <si>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</si>
  <si>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</si>
  <si>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</si>
  <si>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</si>
  <si>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</si>
  <si>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</si>
  <si>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</si>
  <si>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</si>
  <si>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</si>
  <si>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</si>
  <si>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</si>
  <si>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</si>
  <si>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</si>
  <si>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</si>
  <si>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</si>
  <si>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</si>
  <si>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</si>
  <si>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</si>
  <si>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</si>
  <si>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</si>
  <si>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</si>
  <si>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</si>
  <si>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</si>
  <si>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</si>
  <si>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</si>
  <si>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</si>
  <si>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</si>
  <si>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</si>
  <si>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</si>
  <si>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</si>
  <si>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</si>
  <si>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</si>
  <si>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</si>
  <si>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</si>
  <si>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</si>
  <si>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</si>
  <si>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</si>
  <si>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</si>
  <si>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</si>
  <si>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</si>
  <si>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</si>
  <si>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</si>
  <si>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</si>
  <si>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</si>
  <si>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</si>
  <si>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</si>
  <si>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</si>
  <si>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</si>
  <si>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</si>
  <si>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</si>
  <si>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</si>
  <si>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</si>
  <si>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</si>
  <si>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</si>
  <si>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</si>
  <si>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</si>
  <si>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</si>
  <si>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</si>
  <si>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</si>
  <si>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</si>
  <si>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</si>
  <si>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</si>
  <si>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</si>
  <si>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</si>
  <si>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</si>
  <si>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</si>
  <si>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</si>
  <si>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</si>
  <si>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</si>
  <si>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</si>
  <si>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</si>
  <si>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</si>
  <si>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</si>
  <si>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</si>
  <si>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</si>
  <si>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</si>
  <si>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</si>
  <si>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</si>
  <si>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</si>
  <si>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</si>
  <si>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</si>
  <si>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</si>
  <si>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</si>
  <si>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</si>
  <si>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</si>
  <si>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</si>
  <si>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</si>
  <si>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</si>
  <si>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</si>
  <si>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</si>
  <si>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</si>
  <si>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</si>
  <si>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</si>
  <si>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</si>
  <si>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</si>
  <si>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</si>
  <si>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</si>
  <si>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</si>
  <si>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</si>
  <si>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</si>
  <si>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</si>
  <si>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</si>
  <si>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</si>
  <si>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</si>
  <si>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</si>
  <si>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</si>
  <si>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</si>
  <si>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</si>
  <si>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</si>
  <si>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</si>
  <si>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</si>
  <si>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</si>
  <si>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</si>
  <si>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</si>
  <si>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</si>
  <si>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</si>
  <si>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</si>
  <si>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</si>
  <si>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</si>
  <si>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</si>
  <si>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</si>
  <si>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</si>
  <si>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</si>
  <si>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</si>
  <si>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</si>
  <si>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</si>
  <si>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</si>
  <si>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</si>
  <si>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</si>
  <si>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</si>
  <si>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</si>
  <si>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</si>
  <si>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</si>
  <si>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</si>
  <si>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</si>
  <si>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</si>
  <si>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</si>
  <si>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</si>
  <si>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</si>
  <si>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</si>
  <si>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</si>
  <si>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</si>
  <si>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</si>
  <si>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</si>
  <si>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</si>
  <si>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</si>
  <si>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</si>
  <si>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</si>
  <si>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</si>
  <si>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</si>
  <si>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</si>
  <si>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</si>
  <si>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</si>
  <si>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</si>
  <si>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</si>
  <si>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</si>
  <si>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</si>
  <si>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</si>
  <si>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</si>
  <si>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</si>
  <si>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</si>
  <si>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</si>
  <si>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</si>
  <si>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</si>
  <si>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</si>
  <si>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</si>
  <si>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</si>
  <si>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</si>
  <si>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</si>
  <si>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</si>
  <si>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</si>
  <si>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</si>
  <si>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</si>
  <si>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</si>
  <si>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</si>
  <si>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</si>
  <si>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</si>
  <si>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</si>
  <si>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</si>
  <si>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</si>
  <si>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</si>
  <si>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</si>
  <si>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</si>
  <si>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</si>
  <si>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</si>
  <si>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</si>
  <si>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</si>
  <si>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</si>
  <si>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</si>
  <si>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</si>
  <si>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</si>
  <si>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</si>
  <si>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</si>
  <si>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</si>
  <si>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</si>
  <si>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</si>
  <si>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</si>
  <si>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</si>
  <si>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</si>
  <si>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</si>
  <si>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</si>
  <si>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</si>
  <si>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</si>
  <si>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</si>
  <si>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</si>
  <si>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</si>
  <si>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</si>
  <si>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</si>
  <si>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</si>
  <si>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</si>
  <si>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</si>
  <si>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</si>
  <si>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</si>
  <si>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</si>
  <si>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</si>
  <si>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</si>
  <si>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</si>
  <si>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</si>
  <si>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</si>
  <si>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</si>
  <si>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</si>
  <si>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</si>
  <si>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</si>
  <si>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</si>
  <si>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</si>
  <si>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</si>
  <si>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</si>
  <si>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</si>
  <si>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</si>
  <si>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</si>
  <si>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</si>
  <si>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</si>
  <si>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</si>
  <si>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</si>
  <si>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</si>
  <si>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</si>
  <si>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</si>
  <si>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</si>
  <si>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</si>
  <si>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</si>
  <si>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</si>
  <si>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</si>
  <si>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</si>
  <si>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</si>
  <si>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</si>
  <si>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</si>
  <si>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</si>
  <si>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</si>
  <si>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</si>
  <si>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</si>
  <si>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</si>
  <si>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</si>
  <si>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</si>
  <si>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</si>
  <si>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</si>
  <si>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</si>
  <si>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</si>
  <si>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</si>
  <si>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</si>
  <si>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</si>
  <si>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</si>
  <si>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</si>
  <si>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</si>
  <si>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</si>
  <si>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</si>
  <si>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</si>
  <si>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</si>
  <si>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</si>
  <si>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</si>
  <si>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</si>
  <si>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</si>
  <si>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</si>
  <si>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</si>
  <si>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</si>
  <si>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</si>
  <si>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</si>
  <si>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</si>
  <si>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</si>
  <si>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</si>
  <si>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</si>
  <si>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</si>
  <si>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</si>
  <si>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</si>
  <si>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</si>
  <si>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</si>
  <si>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</si>
  <si>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</si>
  <si>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</si>
  <si>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</si>
  <si>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</si>
  <si>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</si>
  <si>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</si>
  <si>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</si>
  <si>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</si>
  <si>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</si>
  <si>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</si>
  <si>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</si>
  <si>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</si>
  <si>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</si>
  <si>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</si>
  <si>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</si>
  <si>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</si>
  <si>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</si>
  <si>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</si>
  <si>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</si>
  <si>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</si>
  <si>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</si>
  <si>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</si>
  <si>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</si>
  <si>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</si>
  <si>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</si>
  <si>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</si>
  <si>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</si>
  <si>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</si>
  <si>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</si>
  <si>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</si>
  <si>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</si>
  <si>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</si>
  <si>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</si>
  <si>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</si>
  <si>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</si>
  <si>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</si>
  <si>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</si>
  <si>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</si>
  <si>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</si>
  <si>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</si>
  <si>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</si>
  <si>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</si>
  <si>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</si>
  <si>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</si>
  <si>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</si>
  <si>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</si>
  <si>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</si>
  <si>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</si>
  <si>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</si>
  <si>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</si>
  <si>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</si>
  <si>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</si>
  <si>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</si>
  <si>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</si>
  <si>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</si>
  <si>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</si>
  <si>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</si>
  <si>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</si>
  <si>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</si>
  <si>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</si>
  <si>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</si>
  <si>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</si>
  <si>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</si>
  <si>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</si>
  <si>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</si>
  <si>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</si>
  <si>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</si>
  <si>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</si>
  <si>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</si>
  <si>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</si>
  <si>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</si>
  <si>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</si>
  <si>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</si>
  <si>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</si>
  <si>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</si>
  <si>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</si>
  <si>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</si>
  <si>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</si>
  <si>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</si>
  <si>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</si>
  <si>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</si>
  <si>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</si>
  <si>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</si>
  <si>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</si>
  <si>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</si>
  <si>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</si>
  <si>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</si>
  <si>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</si>
  <si>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</si>
  <si>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</si>
  <si>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</si>
  <si>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</si>
  <si>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</si>
  <si>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</si>
  <si>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</si>
  <si>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</si>
  <si>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</si>
  <si>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</si>
  <si>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</si>
  <si>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</si>
  <si>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</si>
  <si>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</si>
  <si>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</si>
  <si>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</si>
  <si>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</si>
  <si>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</si>
  <si>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</si>
  <si>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</si>
  <si>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</si>
  <si>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</si>
  <si>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</si>
  <si>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</si>
  <si>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</si>
  <si>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</si>
  <si>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</si>
  <si>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</si>
  <si>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</si>
  <si>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</si>
  <si>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</si>
  <si>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</si>
  <si>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</si>
  <si>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</si>
  <si>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</si>
  <si>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</si>
  <si>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</si>
  <si>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</si>
  <si>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</si>
  <si>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</si>
  <si>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</si>
  <si>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</si>
  <si>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</si>
  <si>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</si>
  <si>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</si>
  <si>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</si>
  <si>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</si>
  <si>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</si>
  <si>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</si>
  <si>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</si>
  <si>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</si>
  <si>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</si>
  <si>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</si>
  <si>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</si>
  <si>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</si>
  <si>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</si>
  <si>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</si>
  <si>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</si>
  <si>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</si>
  <si>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</si>
  <si>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</si>
  <si>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</si>
  <si>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</si>
  <si>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</si>
  <si>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</si>
  <si>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</si>
  <si>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</si>
  <si>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</si>
  <si>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</si>
  <si>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</si>
  <si>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</si>
  <si>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</si>
  <si>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</si>
  <si>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</si>
  <si>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</si>
  <si>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</si>
  <si>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</si>
  <si>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</si>
  <si>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</si>
  <si>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</si>
  <si>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</si>
  <si>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</si>
  <si>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</si>
  <si>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</si>
  <si>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</si>
  <si>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</si>
  <si>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</si>
  <si>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</si>
  <si>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</si>
  <si>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</si>
  <si>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</si>
  <si>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</si>
  <si>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</si>
  <si>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</si>
  <si>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</si>
  <si>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</si>
  <si>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</si>
  <si>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</si>
  <si>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</si>
  <si>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</si>
  <si>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</si>
  <si>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</si>
  <si>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</si>
  <si>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</si>
  <si>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</si>
  <si>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</si>
  <si>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</si>
  <si>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</si>
  <si>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</si>
  <si>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</si>
  <si>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</si>
  <si>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</si>
  <si>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</si>
  <si>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</si>
  <si>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</si>
  <si>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</si>
  <si>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</si>
  <si>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</si>
  <si>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</si>
  <si>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</si>
  <si>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</si>
  <si>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</si>
  <si>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</si>
  <si>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</si>
  <si>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</si>
  <si>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</si>
  <si>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</si>
  <si>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</si>
  <si>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</si>
  <si>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</si>
  <si>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</si>
  <si>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</si>
  <si>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</si>
  <si>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</si>
  <si>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</si>
  <si>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</si>
  <si>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</si>
  <si>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</si>
  <si>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</si>
  <si>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</si>
  <si>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</si>
  <si>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</si>
  <si>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</si>
  <si>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</si>
  <si>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</si>
  <si>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</si>
  <si>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</si>
  <si>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</si>
  <si>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</si>
  <si>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</si>
  <si>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</si>
  <si>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</si>
  <si>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</si>
  <si>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</si>
  <si>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</si>
  <si>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</si>
  <si>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</si>
  <si>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</si>
  <si>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</si>
  <si>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</si>
  <si>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</si>
  <si>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</si>
  <si>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</si>
  <si>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</si>
  <si>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</si>
  <si>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</si>
  <si>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</si>
  <si>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</si>
  <si>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</si>
  <si>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</si>
  <si>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</si>
  <si>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</si>
  <si>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</si>
  <si>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</si>
  <si>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</si>
  <si>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</si>
  <si>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</si>
  <si>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</si>
  <si>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</si>
  <si>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</si>
  <si>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</si>
  <si>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</si>
  <si>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</si>
  <si>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</si>
  <si>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</si>
  <si>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</si>
  <si>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</si>
  <si>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</si>
  <si>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</si>
  <si>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</si>
  <si>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</si>
  <si>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</si>
  <si>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</si>
  <si>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</si>
  <si>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</si>
  <si>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</si>
  <si>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</si>
  <si>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</si>
  <si>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</si>
  <si>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</si>
  <si>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</si>
  <si>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</si>
  <si>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</si>
  <si>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</si>
  <si>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</si>
  <si>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</si>
  <si>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</si>
  <si>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</si>
  <si>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</si>
  <si>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</si>
  <si>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</si>
  <si>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</si>
  <si>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</si>
  <si>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</si>
  <si>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</si>
  <si>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</si>
  <si>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</si>
  <si>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</si>
  <si>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</si>
  <si>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</si>
  <si>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</si>
  <si>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</si>
  <si>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</si>
  <si>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</si>
  <si>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</si>
  <si>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</si>
  <si>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</si>
  <si>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</si>
  <si>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</si>
  <si>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</si>
  <si>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</si>
  <si>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</si>
  <si>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</si>
  <si>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</si>
  <si>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</si>
  <si>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</si>
  <si>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</si>
  <si>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</si>
  <si>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</si>
  <si>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</si>
  <si>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</si>
  <si>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</si>
  <si>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</si>
  <si>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</si>
  <si>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</si>
  <si>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</si>
  <si>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</si>
  <si>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</si>
  <si>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</si>
  <si>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</si>
  <si>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</si>
  <si>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</si>
  <si>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</si>
  <si>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</si>
  <si>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</si>
  <si>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</si>
  <si>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</si>
  <si>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</si>
  <si>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</si>
  <si>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</si>
  <si>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</si>
  <si>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</si>
  <si>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</si>
  <si>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</si>
  <si>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</si>
  <si>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</si>
  <si>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</si>
  <si>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</si>
  <si>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</si>
  <si>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</si>
  <si>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</si>
  <si>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</si>
  <si>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</si>
  <si>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</si>
  <si>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</si>
  <si>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</si>
  <si>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</si>
  <si>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</si>
  <si>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</si>
  <si>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</si>
  <si>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</si>
  <si>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</si>
  <si>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</si>
  <si>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</si>
  <si>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</si>
  <si>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</si>
  <si>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</si>
  <si>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</si>
  <si>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</si>
  <si>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</si>
  <si>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</si>
  <si>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</si>
  <si>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</si>
  <si>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</si>
  <si>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</si>
  <si>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</si>
  <si>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</si>
  <si>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</si>
  <si>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</si>
  <si>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</si>
  <si>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</si>
  <si>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</si>
  <si>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</si>
  <si>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</si>
  <si>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</si>
  <si>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</si>
  <si>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</si>
  <si>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</si>
  <si>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</si>
  <si>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</si>
  <si>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</si>
  <si>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</si>
  <si>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</si>
  <si>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</si>
  <si>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</si>
  <si>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</si>
  <si>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</si>
  <si>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</si>
  <si>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</si>
  <si>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</si>
  <si>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</si>
  <si>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</si>
  <si>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</si>
  <si>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</si>
  <si>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</si>
  <si>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</si>
  <si>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</si>
  <si>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</si>
  <si>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</si>
  <si>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</si>
  <si>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</si>
  <si>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</si>
  <si>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</si>
  <si>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</si>
  <si>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</si>
  <si>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</si>
  <si>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</si>
  <si>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</si>
  <si>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</si>
  <si>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</si>
  <si>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</si>
  <si>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</si>
  <si>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</si>
  <si>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</si>
  <si>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</si>
  <si>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</si>
  <si>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</si>
  <si>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</si>
  <si>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</si>
  <si>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</si>
  <si>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</si>
  <si>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</si>
  <si>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</si>
  <si>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</si>
  <si>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</si>
  <si>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</si>
  <si>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</si>
  <si>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</si>
  <si>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</si>
  <si>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</si>
  <si>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</si>
  <si>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</si>
  <si>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</si>
  <si>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</si>
  <si>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</si>
  <si>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</si>
  <si>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</si>
  <si>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</si>
  <si>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</si>
  <si>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</si>
  <si>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</si>
  <si>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</si>
  <si>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</si>
  <si>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</si>
  <si>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</si>
  <si>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</si>
  <si>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</si>
  <si>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</si>
  <si>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</si>
  <si>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</si>
  <si>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</si>
  <si>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</si>
  <si>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</si>
  <si>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</si>
  <si>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</si>
  <si>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</si>
  <si>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</si>
  <si>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</si>
  <si>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</si>
  <si>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</si>
  <si>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</si>
  <si>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</si>
  <si>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</si>
  <si>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</si>
  <si>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</si>
  <si>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</si>
  <si>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</si>
  <si>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</si>
  <si>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</si>
  <si>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</si>
  <si>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</si>
  <si>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</si>
  <si>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</si>
  <si>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</si>
  <si>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</si>
  <si>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</si>
  <si>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</si>
  <si>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</si>
  <si>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</si>
  <si>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</si>
  <si>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</si>
  <si>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</si>
  <si>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</si>
  <si>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</si>
  <si>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</si>
  <si>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</si>
  <si>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</si>
  <si>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</si>
  <si>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</si>
  <si>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</si>
  <si>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</si>
  <si>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</si>
  <si>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</si>
  <si>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</si>
  <si>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</si>
  <si>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</si>
  <si>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</si>
  <si>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</si>
  <si>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</si>
  <si>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</si>
  <si>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</si>
  <si>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</si>
  <si>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</si>
  <si>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</si>
  <si>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</si>
  <si>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</si>
  <si>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</si>
  <si>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</si>
  <si>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</si>
  <si>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</si>
  <si>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</si>
  <si>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</si>
  <si>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</si>
  <si>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</si>
  <si>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</si>
  <si>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</si>
  <si>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</si>
  <si>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</si>
  <si>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</si>
  <si>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</si>
  <si>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</si>
  <si>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</si>
  <si>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</si>
  <si>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</si>
  <si>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</si>
  <si>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</si>
  <si>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</si>
  <si>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</si>
  <si>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</si>
  <si>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</si>
  <si>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</si>
  <si>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</si>
  <si>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</si>
  <si>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</si>
  <si>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</si>
  <si>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</si>
  <si>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</si>
  <si>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</si>
  <si>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</si>
  <si>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</si>
  <si>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</si>
  <si>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</si>
  <si>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</si>
  <si>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</si>
  <si>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</si>
  <si>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</si>
  <si>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</si>
  <si>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</si>
  <si>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</si>
  <si>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</si>
  <si>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</si>
  <si>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</si>
  <si>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</si>
  <si>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</si>
  <si>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</si>
  <si>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</si>
  <si>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</si>
  <si>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</si>
  <si>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</si>
  <si>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</si>
  <si>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</si>
  <si>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</si>
  <si>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</si>
  <si>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</si>
  <si>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</si>
  <si>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</si>
  <si>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</si>
  <si>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</si>
  <si>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</si>
  <si>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</si>
  <si>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</si>
  <si>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</si>
  <si>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</si>
  <si>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</si>
  <si>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</si>
  <si>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</si>
  <si>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</si>
  <si>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</si>
  <si>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</si>
  <si>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</si>
  <si>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</si>
  <si>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</si>
  <si>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</si>
  <si>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</si>
  <si>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</si>
  <si>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</si>
  <si>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</si>
  <si>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</si>
  <si>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</si>
  <si>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</si>
  <si>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</si>
  <si>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</si>
  <si>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</si>
  <si>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</si>
  <si>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</si>
  <si>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</si>
  <si>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</si>
  <si>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</si>
  <si>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</si>
  <si>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</si>
  <si>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</si>
  <si>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</si>
  <si>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</si>
  <si>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</si>
  <si>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</si>
  <si>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</si>
  <si>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</si>
  <si>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</si>
  <si>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</si>
  <si>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</si>
  <si>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</si>
  <si>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</si>
  <si>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</si>
  <si>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</si>
  <si>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</si>
  <si>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</si>
  <si>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</si>
  <si>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</si>
  <si>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</si>
  <si>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</si>
  <si>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</si>
  <si>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</si>
  <si>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</si>
  <si>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</si>
  <si>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</si>
  <si>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</si>
  <si>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</si>
  <si>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</si>
  <si>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</si>
  <si>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</si>
  <si>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</si>
  <si>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</si>
  <si>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</si>
  <si>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</si>
  <si>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</si>
  <si>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</si>
  <si>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</si>
  <si>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</si>
  <si>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</si>
  <si>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</si>
  <si>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</si>
  <si>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</si>
  <si>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</si>
  <si>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</si>
  <si>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</si>
  <si>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</si>
  <si>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</si>
  <si>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</si>
  <si>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</si>
  <si>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</si>
  <si>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</si>
  <si>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</si>
  <si>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</si>
  <si>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</si>
  <si>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</si>
  <si>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</si>
  <si>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</si>
  <si>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</si>
  <si>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</si>
  <si>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</si>
  <si>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</si>
  <si>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</si>
  <si>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</si>
  <si>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</si>
  <si>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</si>
  <si>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</si>
  <si>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</si>
  <si>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</si>
  <si>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</si>
  <si>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</si>
  <si>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</si>
  <si>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</si>
  <si>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</si>
  <si>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</si>
  <si>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</si>
  <si>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</si>
  <si>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</si>
  <si>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</si>
  <si>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</si>
  <si>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</si>
  <si>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</si>
  <si>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</si>
  <si>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</si>
  <si>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</si>
  <si>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</si>
  <si>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</si>
  <si>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</si>
  <si>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</si>
  <si>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</si>
  <si>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</si>
  <si>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</si>
  <si>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</si>
  <si>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</si>
  <si>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</si>
  <si>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</si>
  <si>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</si>
  <si>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</si>
  <si>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</si>
  <si>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</si>
  <si>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</si>
  <si>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</si>
  <si>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</si>
  <si>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</si>
  <si>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</si>
  <si>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</si>
  <si>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</si>
  <si>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</si>
  <si>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</si>
  <si>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</si>
  <si>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</si>
  <si>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</si>
  <si>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</si>
  <si>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</si>
  <si>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</si>
  <si>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</si>
  <si>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</si>
  <si>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</si>
  <si>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</si>
  <si>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</si>
  <si>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</si>
  <si>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</si>
  <si>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</si>
  <si>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</si>
  <si>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</si>
  <si>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</si>
  <si>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</si>
  <si>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</si>
  <si>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</si>
  <si>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</si>
  <si>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</si>
  <si>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</si>
  <si>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</si>
  <si>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</si>
  <si>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</si>
  <si>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</si>
  <si>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</si>
  <si>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</si>
  <si>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</si>
  <si>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</si>
  <si>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</si>
  <si>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</si>
  <si>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</si>
  <si>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</si>
  <si>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</si>
  <si>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</si>
  <si>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</si>
  <si>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</si>
  <si>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</si>
  <si>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</si>
  <si>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</si>
  <si>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</si>
  <si>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</si>
  <si>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</si>
  <si>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</si>
  <si>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</si>
  <si>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</si>
  <si>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</si>
  <si>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</si>
  <si>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</si>
  <si>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</si>
  <si>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</si>
  <si>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</si>
  <si>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</si>
  <si>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</si>
  <si>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</si>
  <si>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</si>
  <si>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</si>
  <si>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</si>
  <si>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</si>
  <si>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</si>
  <si>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</si>
  <si>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</si>
  <si>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</si>
  <si>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</si>
  <si>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</si>
  <si>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</si>
  <si>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</si>
  <si>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</si>
  <si>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</si>
  <si>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</si>
  <si>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</si>
  <si>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</si>
  <si>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</si>
  <si>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</si>
  <si>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</si>
  <si>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</si>
  <si>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</si>
  <si>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</si>
  <si>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</si>
  <si>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</si>
  <si>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</si>
  <si>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</si>
  <si>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</si>
  <si>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</si>
  <si>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</si>
  <si>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</si>
  <si>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</si>
  <si>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</si>
  <si>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</si>
  <si>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</si>
  <si>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</si>
  <si>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</si>
  <si>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</si>
  <si>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</si>
  <si>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</si>
  <si>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</si>
  <si>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</si>
  <si>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</si>
  <si>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</si>
  <si>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</si>
  <si>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</si>
  <si>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</si>
  <si>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</si>
  <si>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</si>
  <si>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</si>
  <si>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</si>
  <si>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</si>
  <si>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</si>
  <si>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</si>
  <si>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</si>
  <si>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</si>
  <si>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</si>
  <si>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</si>
  <si>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</si>
  <si>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</si>
  <si>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</si>
  <si>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</si>
  <si>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</si>
  <si>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</si>
  <si>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</si>
  <si>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</si>
  <si>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</si>
  <si>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</si>
  <si>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</si>
  <si>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</si>
  <si>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</si>
  <si>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</si>
  <si>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</si>
  <si>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</si>
  <si>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</si>
  <si>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</si>
  <si>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</si>
  <si>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</si>
  <si>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</si>
  <si>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</si>
  <si>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</si>
  <si>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</si>
  <si>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</si>
  <si>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</si>
  <si>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</si>
  <si>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</si>
  <si>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</si>
  <si>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</si>
  <si>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</si>
  <si>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</si>
  <si>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</si>
  <si>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</si>
  <si>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</si>
  <si>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</si>
  <si>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</si>
  <si>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</si>
  <si>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</si>
  <si>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</si>
  <si>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</si>
  <si>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</si>
  <si>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</si>
  <si>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</si>
  <si>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</si>
  <si>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</si>
  <si>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</si>
  <si>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</si>
  <si>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</si>
  <si>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</si>
  <si>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</si>
  <si>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</si>
  <si>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</si>
  <si>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</si>
  <si>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</si>
  <si>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</si>
  <si>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</si>
  <si>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</si>
  <si>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</si>
  <si>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</si>
  <si>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</si>
  <si>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</si>
  <si>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</si>
  <si>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</si>
  <si>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</si>
  <si>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</si>
  <si>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</si>
  <si>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</si>
  <si>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</si>
  <si>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</si>
  <si>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</si>
  <si>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</si>
  <si>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</si>
  <si>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</si>
  <si>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</si>
  <si>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</si>
  <si>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</si>
  <si>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</si>
  <si>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</si>
  <si>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</si>
  <si>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</si>
  <si>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</si>
  <si>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</si>
  <si>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</si>
  <si>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</si>
  <si>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</si>
  <si>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</si>
  <si>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</si>
  <si>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</si>
  <si>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</si>
  <si>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</si>
  <si>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</si>
  <si>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</si>
  <si>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</si>
  <si>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</si>
  <si>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</si>
  <si>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</si>
  <si>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</si>
  <si>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</si>
  <si>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</si>
  <si>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</si>
  <si>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</si>
  <si>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</si>
  <si>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</si>
  <si>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</si>
  <si>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</si>
  <si>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</si>
  <si>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</si>
  <si>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</si>
  <si>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</si>
  <si>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</si>
  <si>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</si>
  <si>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</si>
  <si>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</si>
  <si>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</si>
  <si>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</si>
  <si>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</si>
  <si>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</si>
  <si>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</si>
  <si>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</si>
  <si>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</si>
  <si>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</si>
  <si>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</si>
  <si>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</si>
  <si>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</si>
  <si>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</si>
  <si>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</si>
  <si>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</si>
  <si>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</si>
  <si>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</si>
  <si>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</si>
  <si>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</si>
  <si>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</si>
  <si>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</si>
  <si>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</si>
  <si>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</si>
  <si>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</si>
  <si>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</si>
  <si>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</si>
  <si>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</si>
  <si>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</si>
  <si>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</si>
  <si>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</si>
  <si>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</si>
  <si>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</si>
  <si>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</si>
  <si>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</si>
  <si>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</si>
  <si>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</si>
  <si>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</si>
  <si>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</si>
  <si>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</si>
  <si>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</si>
  <si>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</si>
  <si>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</si>
  <si>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</si>
  <si>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</si>
  <si>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</si>
  <si>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</si>
  <si>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</si>
  <si>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</si>
  <si>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</si>
  <si>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</si>
  <si>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</si>
  <si>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</si>
  <si>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</si>
  <si>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</si>
  <si>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</si>
  <si>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</si>
  <si>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</si>
  <si>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</si>
  <si>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</si>
  <si>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</si>
  <si>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</si>
  <si>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</si>
  <si>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</si>
  <si>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</si>
  <si>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</si>
  <si>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</si>
  <si>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</si>
  <si>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</si>
  <si>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</si>
  <si>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</si>
  <si>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</si>
  <si>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</si>
  <si>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</si>
  <si>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</si>
  <si>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</si>
  <si>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</si>
  <si>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</si>
  <si>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</si>
  <si>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</si>
  <si>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</si>
  <si>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</si>
  <si>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</si>
  <si>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</si>
  <si>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</si>
  <si>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</si>
  <si>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</si>
  <si>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</si>
  <si>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</si>
  <si>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</si>
  <si>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</si>
  <si>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</si>
  <si>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</si>
  <si>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</si>
  <si>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</si>
  <si>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</si>
  <si>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</si>
  <si>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</si>
  <si>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</si>
  <si>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</si>
  <si>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</si>
  <si>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</si>
  <si>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</si>
  <si>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</si>
  <si>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</si>
  <si>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</si>
  <si>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</si>
  <si>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</si>
  <si>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</si>
  <si>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</si>
  <si>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</si>
  <si>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</si>
  <si>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</si>
  <si>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</si>
  <si>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</si>
  <si>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</si>
  <si>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</si>
  <si>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</si>
  <si>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</si>
  <si>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</si>
  <si>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</si>
  <si>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</si>
  <si>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</si>
  <si>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</si>
  <si>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</si>
  <si>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</si>
  <si>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</si>
  <si>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</si>
  <si>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</si>
  <si>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</si>
  <si>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</si>
  <si>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</si>
  <si>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</si>
  <si>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</si>
  <si>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</si>
  <si>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</si>
  <si>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</si>
  <si>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</si>
  <si>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</si>
  <si>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</si>
  <si>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</si>
  <si>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</si>
  <si>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</si>
  <si>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</si>
  <si>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</si>
  <si>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</si>
  <si>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</si>
  <si>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</si>
  <si>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</si>
  <si>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</si>
  <si>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</si>
  <si>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</si>
  <si>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</si>
  <si>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</si>
  <si>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</si>
  <si>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</si>
  <si>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</si>
  <si>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</si>
  <si>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</si>
  <si>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</si>
  <si>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</si>
  <si>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</si>
  <si>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</si>
  <si>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</si>
  <si>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</si>
  <si>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</si>
  <si>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</si>
  <si>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</si>
  <si>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</si>
  <si>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</si>
  <si>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</si>
  <si>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</si>
  <si>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</si>
  <si>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</si>
  <si>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</si>
  <si>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</si>
  <si>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</si>
  <si>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</si>
  <si>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</si>
  <si>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</si>
  <si>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</si>
  <si>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</si>
  <si>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</si>
  <si>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</si>
  <si>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</si>
  <si>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</si>
  <si>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</si>
  <si>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</si>
  <si>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</si>
  <si>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</si>
  <si>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</si>
  <si>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</si>
  <si>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</si>
  <si>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</si>
  <si>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</si>
  <si>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</si>
  <si>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</si>
  <si>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</si>
  <si>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</si>
  <si>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</si>
  <si>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</si>
  <si>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</si>
  <si>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</si>
  <si>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</si>
  <si>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</si>
  <si>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</si>
  <si>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</si>
  <si>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</si>
  <si>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</si>
  <si>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</si>
  <si>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</si>
  <si>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</si>
  <si>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</si>
  <si>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</si>
  <si>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</si>
  <si>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</si>
  <si>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</si>
  <si>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</si>
  <si>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</si>
  <si>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</si>
  <si>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</si>
  <si>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</si>
  <si>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</si>
  <si>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</si>
  <si>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</si>
  <si>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</si>
  <si>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</si>
  <si>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</si>
  <si>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</si>
  <si>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</si>
  <si>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</si>
  <si>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</si>
  <si>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</si>
  <si>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</si>
  <si>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</si>
  <si>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</si>
  <si>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</si>
  <si>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</si>
  <si>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</si>
  <si>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</si>
  <si>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</si>
  <si>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</si>
  <si>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</si>
  <si>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</si>
  <si>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</si>
  <si>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</si>
  <si>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</si>
  <si>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</si>
  <si>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</si>
  <si>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</si>
  <si>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</si>
  <si>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</si>
  <si>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</si>
  <si>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</si>
  <si>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</si>
  <si>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</si>
  <si>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</si>
  <si>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</si>
  <si>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</si>
  <si>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</si>
  <si>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</si>
  <si>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</si>
  <si>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</si>
  <si>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</si>
  <si>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</si>
  <si>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</si>
  <si>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</si>
  <si>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</si>
  <si>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</si>
  <si>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</si>
  <si>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</si>
  <si>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</si>
  <si>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</si>
  <si>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</si>
  <si>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</si>
  <si>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</si>
  <si>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</si>
  <si>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</si>
  <si>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</si>
  <si>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</si>
  <si>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</si>
  <si>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</si>
  <si>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</si>
  <si>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</si>
  <si>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</si>
  <si>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</si>
  <si>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</si>
  <si>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</si>
  <si>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</si>
  <si>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</si>
  <si>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</si>
  <si>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</si>
  <si>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</si>
  <si>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</si>
  <si>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</si>
  <si>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</si>
  <si>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</si>
  <si>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</si>
  <si>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</si>
  <si>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</si>
  <si>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</si>
  <si>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</si>
  <si>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</si>
  <si>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</si>
  <si>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</si>
  <si>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</si>
  <si>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</si>
  <si>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</si>
  <si>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</si>
  <si>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</si>
  <si>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</si>
  <si>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</si>
  <si>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</si>
  <si>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</si>
  <si>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</si>
  <si>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</si>
  <si>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</si>
  <si>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</si>
  <si>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</si>
  <si>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</si>
  <si>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</si>
  <si>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</si>
  <si>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</si>
  <si>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</si>
  <si>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</si>
  <si>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</si>
  <si>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</si>
  <si>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</si>
  <si>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</si>
  <si>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</si>
  <si>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</si>
  <si>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</si>
  <si>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</si>
  <si>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</si>
  <si>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</si>
  <si>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</si>
  <si>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</si>
  <si>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</si>
  <si>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</si>
  <si>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</si>
  <si>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</si>
  <si>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</si>
  <si>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</si>
  <si>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</si>
  <si>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</si>
  <si>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</si>
  <si>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</si>
  <si>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</si>
  <si>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</si>
  <si>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</si>
  <si>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</si>
  <si>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</si>
  <si>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</si>
  <si>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</si>
  <si>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</si>
  <si>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</si>
  <si>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</si>
  <si>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</si>
  <si>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</si>
  <si>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</si>
  <si>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</si>
  <si>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</si>
  <si>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</si>
  <si>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</si>
  <si>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</si>
  <si>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</si>
  <si>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</si>
  <si>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</si>
  <si>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</si>
  <si>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</si>
  <si>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</si>
  <si>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</si>
  <si>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</si>
  <si>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</si>
  <si>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</si>
  <si>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</si>
  <si>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</si>
  <si>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</si>
  <si>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</si>
  <si>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</si>
  <si>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</si>
  <si>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</si>
  <si>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</si>
  <si>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</si>
  <si>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</si>
  <si>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</si>
  <si>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</si>
  <si>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</si>
  <si>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</si>
  <si>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</si>
  <si>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</si>
  <si>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</si>
  <si>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</si>
  <si>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</si>
  <si>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</si>
  <si>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</si>
  <si>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</si>
  <si>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</si>
  <si>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</si>
  <si>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</si>
  <si>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</si>
  <si>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</si>
  <si>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</si>
  <si>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</si>
  <si>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</si>
  <si>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</si>
  <si>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</si>
  <si>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</si>
  <si>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</si>
  <si>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</si>
  <si>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</si>
  <si>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</si>
  <si>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</si>
  <si>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</si>
  <si>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</si>
  <si>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</si>
  <si>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</si>
  <si>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</si>
  <si>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</si>
  <si>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</si>
  <si>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</si>
  <si>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</si>
  <si>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</si>
  <si>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</si>
  <si>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</si>
  <si>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</si>
  <si>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</si>
  <si>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</si>
  <si>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</si>
  <si>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</si>
  <si>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</si>
  <si>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</si>
  <si>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</si>
  <si>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</si>
  <si>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</si>
  <si>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</si>
  <si>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</si>
  <si>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</si>
  <si>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</si>
  <si>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</si>
  <si>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</si>
  <si>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</si>
  <si>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</si>
  <si>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</si>
  <si>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</si>
  <si>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</si>
  <si>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</si>
  <si>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</si>
  <si>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</si>
  <si>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</si>
  <si>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</si>
  <si>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</si>
  <si>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</si>
  <si>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</si>
  <si>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</si>
  <si>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</si>
  <si>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</si>
  <si>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</si>
  <si>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</si>
  <si>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</si>
  <si>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</si>
  <si>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</si>
  <si>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</si>
  <si>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</si>
  <si>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</si>
  <si>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</si>
  <si>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</si>
  <si>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</si>
  <si>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</si>
  <si>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</si>
  <si>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</si>
  <si>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</si>
  <si>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</si>
  <si>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</si>
  <si>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</si>
  <si>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</si>
  <si>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</si>
  <si>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</si>
  <si>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</si>
  <si>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</si>
  <si>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</si>
  <si>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</si>
  <si>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</si>
  <si>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</si>
  <si>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</si>
  <si>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</si>
  <si>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</si>
  <si>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</si>
  <si>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</si>
  <si>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</si>
  <si>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</si>
  <si>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</si>
  <si>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</si>
  <si>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</si>
  <si>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</si>
  <si>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</si>
  <si>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</si>
  <si>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</si>
  <si>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</si>
  <si>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</si>
  <si>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</si>
  <si>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</si>
  <si>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</si>
  <si>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</si>
  <si>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</si>
  <si>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</si>
  <si>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</si>
  <si>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</si>
  <si>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</si>
  <si>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</si>
  <si>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</si>
  <si>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</si>
  <si>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</si>
  <si>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</si>
  <si>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</si>
  <si>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</si>
  <si>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</si>
  <si>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</si>
  <si>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</si>
  <si>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</si>
  <si>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</si>
  <si>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</si>
  <si>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</si>
  <si>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</si>
  <si>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</si>
  <si>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</si>
  <si>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</si>
  <si>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</si>
  <si>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</si>
  <si>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</si>
  <si>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</si>
  <si>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</si>
  <si>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</si>
  <si>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</si>
  <si>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</si>
  <si>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</si>
  <si>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</si>
  <si>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</si>
  <si>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</si>
  <si>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</si>
  <si>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</si>
  <si>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</si>
  <si>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</si>
  <si>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</si>
  <si>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</si>
  <si>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</si>
  <si>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</si>
  <si>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</si>
  <si>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</si>
  <si>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</si>
  <si>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</si>
  <si>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</si>
  <si>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</si>
  <si>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</si>
  <si>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</si>
  <si>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</si>
  <si>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</si>
  <si>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</si>
  <si>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</si>
  <si>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</si>
  <si>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</si>
  <si>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</si>
  <si>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</si>
  <si>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</si>
  <si>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</si>
  <si>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</si>
  <si>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</si>
  <si>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</si>
  <si>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</si>
  <si>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</si>
  <si>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</si>
  <si>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</si>
  <si>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</si>
  <si>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</si>
  <si>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</si>
  <si>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</si>
  <si>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</si>
  <si>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</si>
  <si>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</si>
  <si>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</si>
  <si>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</si>
  <si>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</si>
  <si>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</si>
  <si>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</si>
  <si>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</si>
  <si>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</si>
  <si>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</si>
  <si>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</si>
  <si>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</si>
  <si>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</si>
  <si>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</si>
  <si>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</si>
  <si>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</si>
  <si>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</si>
  <si>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</si>
  <si>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</si>
  <si>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</si>
  <si>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</si>
  <si>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</si>
  <si>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</si>
  <si>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</si>
  <si>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</si>
  <si>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</si>
  <si>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</si>
  <si>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</si>
  <si>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</si>
  <si>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</si>
  <si>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</si>
  <si>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</si>
  <si>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</si>
  <si>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</si>
  <si>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</si>
  <si>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</si>
  <si>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</si>
  <si>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</si>
  <si>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</si>
  <si>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</si>
  <si>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</si>
  <si>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</si>
  <si>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</si>
  <si>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</si>
  <si>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</si>
  <si>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</si>
  <si>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</si>
  <si>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</si>
  <si>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</si>
  <si>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</si>
  <si>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</si>
  <si>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</si>
  <si>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</si>
  <si>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</si>
  <si>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</si>
  <si>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</si>
  <si>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</si>
  <si>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</si>
  <si>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</si>
  <si>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</si>
  <si>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</si>
  <si>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</si>
  <si>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</si>
  <si>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</si>
  <si>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</si>
  <si>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</si>
  <si>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Jornal SMMMLV - SMDLV 2020</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</si>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</sst>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1">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rgb="FFFFFF00"/>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11">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165" fontId="0" fillId="0" borderId="0" xfId="0" applyNumberFormat="1" applyFill="1" applyProtection="1"/>
    <xf numFmtId="165" fontId="8" fillId="29" borderId="43" xfId="9" applyFont="1" applyFill="1" applyBorder="1" applyAlignment="1">
      <alignment horizontal="right"/>
    </xf>
    <xf numFmtId="0" fontId="8" fillId="29" borderId="32" xfId="0" applyFont="1" applyFill="1" applyBorder="1" applyAlignment="1">
      <alignment horizontal="left"/>
    </xf>
    <xf numFmtId="0" fontId="14" fillId="29" borderId="33" xfId="0" applyFont="1" applyFill="1" applyBorder="1" applyAlignment="1">
      <alignment horizontal="center"/>
    </xf>
    <xf numFmtId="164" fontId="7" fillId="25" borderId="6" xfId="11" applyFont="1" applyFill="1" applyBorder="1" applyProtection="1"/>
    <xf numFmtId="164" fontId="0" fillId="25" borderId="15" xfId="11" applyFont="1" applyFill="1" applyBorder="1" applyProtection="1">
      <protection locked="0"/>
    </xf>
    <xf numFmtId="164" fontId="3" fillId="5" borderId="4" xfId="11" applyFont="1" applyFill="1" applyBorder="1" applyProtection="1"/>
    <xf numFmtId="164" fontId="3" fillId="16" borderId="63" xfId="11" applyFont="1" applyFill="1" applyBorder="1" applyProtection="1"/>
    <xf numFmtId="0" fontId="0" fillId="30" borderId="3" xfId="2" applyFont="1" applyFill="1" applyBorder="1" applyAlignment="1" applyProtection="1">
      <alignment horizontal="center" vertical="center"/>
    </xf>
    <xf numFmtId="0" fontId="5" fillId="30" borderId="3" xfId="2" applyFont="1" applyFill="1" applyBorder="1" applyAlignment="1" applyProtection="1">
      <alignment horizontal="center" vertical="center" wrapText="1"/>
    </xf>
    <xf numFmtId="0" fontId="5" fillId="30" borderId="3" xfId="2" applyFont="1" applyFill="1" applyBorder="1" applyAlignment="1" applyProtection="1">
      <alignment wrapText="1"/>
    </xf>
    <xf numFmtId="178" fontId="5" fillId="30"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CESAR</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B56" sqref="B56"/>
    </sheetView>
  </sheetViews>
  <sheetFormatPr baseColWidth="10" defaultRowHeight="15"/>
  <cols>
    <col min="8" max="8" width="83" customWidth="1"/>
    <col min="26" max="26" width="9.28515625" customWidth="1"/>
  </cols>
  <sheetData>
    <row r="1" spans="1:38" ht="15.75" thickTop="1">
      <c r="A1" s="117"/>
      <c r="B1" s="118"/>
      <c r="C1" s="118"/>
      <c r="D1" s="118"/>
      <c r="E1" s="118"/>
      <c r="F1" s="118"/>
      <c r="G1" s="118"/>
      <c r="H1" s="119"/>
      <c r="Z1" s="221"/>
      <c r="AA1" s="221"/>
      <c r="AB1" s="221"/>
      <c r="AC1" s="221"/>
      <c r="AD1" s="221"/>
      <c r="AE1" s="221"/>
      <c r="AF1" s="221"/>
      <c r="AG1" s="221"/>
      <c r="AH1" s="221"/>
      <c r="AI1" s="221"/>
      <c r="AJ1" s="221"/>
      <c r="AK1" s="221"/>
      <c r="AL1" s="221"/>
    </row>
    <row r="2" spans="1:38">
      <c r="A2" s="120"/>
      <c r="B2" s="121"/>
      <c r="C2" s="121"/>
      <c r="D2" s="121"/>
      <c r="E2" s="121"/>
      <c r="F2" s="121"/>
      <c r="G2" s="121"/>
      <c r="H2" s="122"/>
      <c r="Z2" s="221"/>
      <c r="AA2" s="221"/>
      <c r="AB2" s="221"/>
      <c r="AC2" s="221"/>
      <c r="AD2" s="221"/>
      <c r="AE2" s="221"/>
      <c r="AF2" s="221"/>
      <c r="AG2" s="221"/>
      <c r="AH2" s="221"/>
      <c r="AI2" s="221"/>
      <c r="AJ2" s="221"/>
      <c r="AK2" s="221"/>
      <c r="AL2" s="221"/>
    </row>
    <row r="3" spans="1:38">
      <c r="A3" s="120"/>
      <c r="B3" s="121"/>
      <c r="C3" s="121"/>
      <c r="D3" s="121"/>
      <c r="E3" s="121"/>
      <c r="F3" s="121"/>
      <c r="G3" s="121"/>
      <c r="H3" s="122"/>
      <c r="Z3" s="221"/>
      <c r="AA3" s="221"/>
      <c r="AB3" s="221"/>
      <c r="AC3" s="221"/>
      <c r="AD3" s="221"/>
      <c r="AE3" s="221"/>
      <c r="AF3" s="221"/>
      <c r="AG3" s="221"/>
      <c r="AH3" s="221"/>
      <c r="AI3" s="221"/>
      <c r="AJ3" s="221"/>
      <c r="AK3" s="221"/>
      <c r="AL3" s="221"/>
    </row>
    <row r="4" spans="1:38">
      <c r="A4" s="120"/>
      <c r="B4" s="121"/>
      <c r="C4" s="121"/>
      <c r="D4" s="121"/>
      <c r="E4" s="121"/>
      <c r="F4" s="121"/>
      <c r="G4" s="121"/>
      <c r="H4" s="122"/>
      <c r="Z4" s="221"/>
      <c r="AA4" s="221"/>
      <c r="AB4" s="221"/>
      <c r="AC4" s="221"/>
      <c r="AD4" s="221"/>
      <c r="AE4" s="221"/>
      <c r="AF4" s="221"/>
      <c r="AG4" s="221"/>
      <c r="AH4" s="221"/>
      <c r="AI4" s="221"/>
      <c r="AJ4" s="221"/>
      <c r="AK4" s="221"/>
      <c r="AL4" s="221"/>
    </row>
    <row r="5" spans="1:38">
      <c r="A5" s="120"/>
      <c r="B5" s="121"/>
      <c r="C5" s="121"/>
      <c r="D5" s="121"/>
      <c r="E5" s="121"/>
      <c r="F5" s="121"/>
      <c r="G5" s="121"/>
      <c r="H5" s="122"/>
      <c r="Z5" s="221"/>
      <c r="AA5" s="221"/>
      <c r="AB5" s="221"/>
      <c r="AC5" s="221"/>
      <c r="AD5" s="221"/>
      <c r="AE5" s="221"/>
      <c r="AF5" s="221"/>
      <c r="AG5" s="221"/>
      <c r="AH5" s="221"/>
      <c r="AI5" s="221"/>
      <c r="AJ5" s="221"/>
      <c r="AK5" s="221"/>
      <c r="AL5" s="221"/>
    </row>
    <row r="6" spans="1:38">
      <c r="A6" s="120"/>
      <c r="B6" s="121"/>
      <c r="C6" s="121"/>
      <c r="D6" s="121"/>
      <c r="E6" s="121"/>
      <c r="F6" s="121"/>
      <c r="G6" s="121"/>
      <c r="H6" s="122"/>
      <c r="Z6" s="221"/>
      <c r="AA6" s="221"/>
      <c r="AB6" s="221"/>
      <c r="AC6" s="221"/>
      <c r="AD6" s="221"/>
      <c r="AE6" s="221"/>
      <c r="AF6" s="221"/>
      <c r="AG6" s="221"/>
      <c r="AH6" s="221"/>
      <c r="AI6" s="221"/>
      <c r="AJ6" s="221"/>
      <c r="AK6" s="221"/>
      <c r="AL6" s="221"/>
    </row>
    <row r="7" spans="1:38">
      <c r="A7" s="120"/>
      <c r="B7" s="121"/>
      <c r="C7" s="121"/>
      <c r="D7" s="121"/>
      <c r="E7" s="121"/>
      <c r="F7" s="121"/>
      <c r="G7" s="121"/>
      <c r="H7" s="122"/>
      <c r="Z7" s="221"/>
      <c r="AA7" s="221"/>
      <c r="AB7" s="221"/>
      <c r="AC7" s="221"/>
      <c r="AD7" s="221"/>
      <c r="AE7" s="221"/>
      <c r="AF7" s="221"/>
      <c r="AG7" s="221"/>
      <c r="AH7" s="221"/>
      <c r="AI7" s="221"/>
      <c r="AJ7" s="221"/>
      <c r="AK7" s="221"/>
      <c r="AL7" s="221"/>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20"/>
      <c r="AA8" s="221"/>
      <c r="AB8" s="221"/>
      <c r="AC8" s="221"/>
      <c r="AD8" s="221"/>
      <c r="AE8" s="221"/>
      <c r="AF8" s="221"/>
      <c r="AG8" s="221"/>
      <c r="AH8" s="221"/>
      <c r="AI8" s="221"/>
      <c r="AJ8" s="221"/>
      <c r="AK8" s="221"/>
      <c r="AL8" s="221"/>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20"/>
      <c r="AA9" s="221"/>
      <c r="AB9" s="221"/>
      <c r="AC9" s="221"/>
      <c r="AD9" s="221"/>
      <c r="AE9" s="221"/>
      <c r="AF9" s="221"/>
      <c r="AG9" s="221"/>
      <c r="AH9" s="221"/>
      <c r="AI9" s="221"/>
      <c r="AJ9" s="221"/>
      <c r="AK9" s="221"/>
      <c r="AL9" s="221"/>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20"/>
      <c r="AA10" s="221"/>
      <c r="AB10" s="221"/>
      <c r="AC10" s="221"/>
      <c r="AD10" s="221"/>
      <c r="AE10" s="221"/>
      <c r="AF10" s="221"/>
      <c r="AG10" s="221"/>
      <c r="AH10" s="221"/>
      <c r="AI10" s="221"/>
      <c r="AJ10" s="221"/>
      <c r="AK10" s="221"/>
      <c r="AL10" s="221"/>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20"/>
      <c r="AA11" s="221"/>
      <c r="AB11" s="221"/>
      <c r="AC11" s="221"/>
      <c r="AD11" s="221"/>
      <c r="AE11" s="221"/>
      <c r="AF11" s="221"/>
      <c r="AG11" s="221"/>
      <c r="AH11" s="221"/>
      <c r="AI11" s="221"/>
      <c r="AJ11" s="221"/>
      <c r="AK11" s="221"/>
      <c r="AL11" s="221"/>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20"/>
      <c r="AA12" s="221"/>
      <c r="AB12" s="221"/>
      <c r="AC12" s="221"/>
      <c r="AD12" s="221"/>
      <c r="AE12" s="221"/>
      <c r="AF12" s="221"/>
      <c r="AG12" s="221"/>
      <c r="AH12" s="221"/>
      <c r="AI12" s="221"/>
      <c r="AJ12" s="221"/>
      <c r="AK12" s="221"/>
      <c r="AL12" s="221"/>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20"/>
      <c r="AA13" s="221"/>
      <c r="AB13" s="221"/>
      <c r="AC13" s="221"/>
      <c r="AD13" s="221"/>
      <c r="AE13" s="221"/>
      <c r="AF13" s="221"/>
      <c r="AG13" s="221"/>
      <c r="AH13" s="221"/>
      <c r="AI13" s="221"/>
      <c r="AJ13" s="221"/>
      <c r="AK13" s="221"/>
      <c r="AL13" s="221"/>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20"/>
      <c r="AA14" s="221"/>
      <c r="AB14" s="221"/>
      <c r="AC14" s="221"/>
      <c r="AD14" s="221"/>
      <c r="AE14" s="221"/>
      <c r="AF14" s="221"/>
      <c r="AG14" s="221"/>
      <c r="AH14" s="221"/>
      <c r="AI14" s="221"/>
      <c r="AJ14" s="221"/>
      <c r="AK14" s="221"/>
      <c r="AL14" s="221"/>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20"/>
      <c r="AA15" s="221"/>
      <c r="AB15" s="221"/>
      <c r="AC15" s="221"/>
      <c r="AD15" s="221"/>
      <c r="AE15" s="221"/>
      <c r="AF15" s="221"/>
      <c r="AG15" s="221"/>
      <c r="AH15" s="221"/>
      <c r="AI15" s="221"/>
      <c r="AJ15" s="221"/>
      <c r="AK15" s="221"/>
      <c r="AL15" s="221"/>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20"/>
      <c r="AA16" s="221"/>
      <c r="AB16" s="221"/>
      <c r="AC16" s="221"/>
      <c r="AD16" s="221"/>
      <c r="AE16" s="221"/>
      <c r="AF16" s="221"/>
      <c r="AG16" s="221"/>
      <c r="AH16" s="221"/>
      <c r="AI16" s="221"/>
      <c r="AJ16" s="221"/>
      <c r="AK16" s="221"/>
      <c r="AL16" s="221"/>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20"/>
      <c r="AA17" s="221"/>
      <c r="AB17" s="221"/>
      <c r="AC17" s="221"/>
      <c r="AD17" s="221"/>
      <c r="AE17" s="221"/>
      <c r="AF17" s="221"/>
      <c r="AG17" s="221"/>
      <c r="AH17" s="221"/>
      <c r="AI17" s="221"/>
      <c r="AJ17" s="221"/>
      <c r="AK17" s="221"/>
      <c r="AL17" s="221"/>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20"/>
      <c r="AA18" s="221"/>
      <c r="AB18" s="221"/>
      <c r="AC18" s="221"/>
      <c r="AD18" s="221"/>
      <c r="AE18" s="221"/>
      <c r="AF18" s="221"/>
      <c r="AG18" s="221"/>
      <c r="AH18" s="221"/>
      <c r="AI18" s="221"/>
      <c r="AJ18" s="221"/>
      <c r="AK18" s="221"/>
      <c r="AL18" s="221"/>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20"/>
      <c r="AA19" s="221"/>
      <c r="AB19" s="221"/>
      <c r="AC19" s="221"/>
      <c r="AD19" s="221"/>
      <c r="AE19" s="221"/>
      <c r="AF19" s="221"/>
      <c r="AG19" s="221"/>
      <c r="AH19" s="221"/>
      <c r="AI19" s="221"/>
      <c r="AJ19" s="221"/>
      <c r="AK19" s="221"/>
      <c r="AL19" s="221"/>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20"/>
      <c r="AA20" s="221"/>
      <c r="AB20" s="221"/>
      <c r="AC20" s="221"/>
      <c r="AD20" s="221"/>
      <c r="AE20" s="221"/>
      <c r="AF20" s="221"/>
      <c r="AG20" s="221"/>
      <c r="AH20" s="221"/>
      <c r="AI20" s="221"/>
      <c r="AJ20" s="221"/>
      <c r="AK20" s="221"/>
      <c r="AL20" s="221"/>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20"/>
      <c r="AA21" s="221"/>
      <c r="AB21" s="221"/>
      <c r="AC21" s="221"/>
      <c r="AD21" s="221"/>
      <c r="AE21" s="221"/>
      <c r="AF21" s="221"/>
      <c r="AG21" s="221"/>
      <c r="AH21" s="221"/>
      <c r="AI21" s="221"/>
      <c r="AJ21" s="221"/>
      <c r="AK21" s="221"/>
      <c r="AL21" s="221"/>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20"/>
      <c r="AA22" s="221"/>
      <c r="AB22" s="221"/>
      <c r="AC22" s="221"/>
      <c r="AD22" s="221"/>
      <c r="AE22" s="221"/>
      <c r="AF22" s="221"/>
      <c r="AG22" s="221"/>
      <c r="AH22" s="221"/>
      <c r="AI22" s="221"/>
      <c r="AJ22" s="221"/>
      <c r="AK22" s="221"/>
      <c r="AL22" s="221"/>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20"/>
      <c r="AA23" s="221"/>
      <c r="AB23" s="221"/>
      <c r="AC23" s="221"/>
      <c r="AD23" s="221"/>
      <c r="AE23" s="221"/>
      <c r="AF23" s="221"/>
      <c r="AG23" s="221"/>
      <c r="AH23" s="221"/>
      <c r="AI23" s="221"/>
      <c r="AJ23" s="221"/>
      <c r="AK23" s="221"/>
      <c r="AL23" s="221"/>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20"/>
      <c r="AA24" s="221"/>
      <c r="AB24" s="221"/>
      <c r="AC24" s="221"/>
      <c r="AD24" s="221"/>
      <c r="AE24" s="221"/>
      <c r="AF24" s="221"/>
      <c r="AG24" s="221"/>
      <c r="AH24" s="221"/>
      <c r="AI24" s="221"/>
      <c r="AJ24" s="221"/>
      <c r="AK24" s="221"/>
      <c r="AL24" s="221"/>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20"/>
      <c r="AA25" s="221"/>
      <c r="AB25" s="221"/>
      <c r="AC25" s="221"/>
      <c r="AD25" s="221"/>
      <c r="AE25" s="221"/>
      <c r="AF25" s="221"/>
      <c r="AG25" s="221"/>
      <c r="AH25" s="221"/>
      <c r="AI25" s="221"/>
      <c r="AJ25" s="221"/>
      <c r="AK25" s="221"/>
      <c r="AL25" s="221"/>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20"/>
      <c r="AA26" s="221"/>
      <c r="AB26" s="221"/>
      <c r="AC26" s="221"/>
      <c r="AD26" s="221"/>
      <c r="AE26" s="221"/>
      <c r="AF26" s="221"/>
      <c r="AG26" s="221"/>
      <c r="AH26" s="221"/>
      <c r="AI26" s="221"/>
      <c r="AJ26" s="221"/>
      <c r="AK26" s="221"/>
      <c r="AL26" s="221"/>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20"/>
      <c r="AA27" s="221"/>
      <c r="AB27" s="221"/>
      <c r="AC27" s="221"/>
      <c r="AD27" s="221"/>
      <c r="AE27" s="221"/>
      <c r="AF27" s="221"/>
      <c r="AG27" s="221"/>
      <c r="AH27" s="221"/>
      <c r="AI27" s="221"/>
      <c r="AJ27" s="221"/>
      <c r="AK27" s="221"/>
      <c r="AL27" s="221"/>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20"/>
      <c r="AA28" s="221"/>
      <c r="AB28" s="221"/>
      <c r="AC28" s="221"/>
      <c r="AD28" s="221"/>
      <c r="AE28" s="221"/>
      <c r="AF28" s="221"/>
      <c r="AG28" s="221"/>
      <c r="AH28" s="221"/>
      <c r="AI28" s="221"/>
      <c r="AJ28" s="221"/>
      <c r="AK28" s="221"/>
      <c r="AL28" s="221"/>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20"/>
      <c r="AA29" s="221"/>
      <c r="AB29" s="221"/>
      <c r="AC29" s="221"/>
      <c r="AD29" s="221"/>
      <c r="AE29" s="221"/>
      <c r="AF29" s="221"/>
      <c r="AG29" s="221"/>
      <c r="AH29" s="221"/>
      <c r="AI29" s="221"/>
      <c r="AJ29" s="221"/>
      <c r="AK29" s="221"/>
      <c r="AL29" s="221"/>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20"/>
      <c r="AA30" s="221"/>
      <c r="AB30" s="221"/>
      <c r="AC30" s="221"/>
      <c r="AD30" s="221"/>
      <c r="AE30" s="221"/>
      <c r="AF30" s="221"/>
      <c r="AG30" s="221"/>
      <c r="AH30" s="221"/>
      <c r="AI30" s="221"/>
      <c r="AJ30" s="221"/>
      <c r="AK30" s="221"/>
      <c r="AL30" s="221"/>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20"/>
      <c r="AA31" s="221"/>
      <c r="AB31" s="221"/>
      <c r="AC31" s="221"/>
      <c r="AD31" s="221"/>
      <c r="AE31" s="221"/>
      <c r="AF31" s="221"/>
      <c r="AG31" s="221"/>
      <c r="AH31" s="221"/>
      <c r="AI31" s="221"/>
      <c r="AJ31" s="221"/>
      <c r="AK31" s="221"/>
      <c r="AL31" s="221"/>
    </row>
    <row r="32" spans="1:38">
      <c r="A32" s="670"/>
      <c r="B32" s="670"/>
      <c r="C32" s="670"/>
      <c r="D32" s="670"/>
      <c r="E32" s="670"/>
      <c r="F32" s="670"/>
      <c r="G32" s="670"/>
      <c r="H32" s="670"/>
      <c r="I32" s="121"/>
      <c r="J32" s="121"/>
      <c r="K32" s="121"/>
      <c r="L32" s="121"/>
      <c r="M32" s="121"/>
      <c r="N32" s="121"/>
      <c r="O32" s="121"/>
      <c r="P32" s="121"/>
      <c r="Q32" s="121"/>
      <c r="R32" s="121"/>
      <c r="S32" s="121"/>
      <c r="T32" s="121"/>
      <c r="U32" s="121"/>
      <c r="V32" s="121"/>
      <c r="W32" s="121"/>
      <c r="X32" s="121"/>
      <c r="Y32" s="121"/>
      <c r="Z32" s="220"/>
      <c r="AA32" s="221"/>
      <c r="AB32" s="221"/>
      <c r="AC32" s="221"/>
      <c r="AD32" s="221"/>
      <c r="AE32" s="221"/>
      <c r="AF32" s="221"/>
      <c r="AG32" s="221"/>
      <c r="AH32" s="221"/>
      <c r="AI32" s="221"/>
      <c r="AJ32" s="221"/>
      <c r="AK32" s="221"/>
      <c r="AL32" s="221"/>
    </row>
    <row r="33" spans="1:38">
      <c r="A33" s="670"/>
      <c r="B33" s="670"/>
      <c r="C33" s="670"/>
      <c r="D33" s="670"/>
      <c r="E33" s="670"/>
      <c r="F33" s="670"/>
      <c r="G33" s="670"/>
      <c r="H33" s="670"/>
      <c r="I33" s="121"/>
      <c r="J33" s="121"/>
      <c r="K33" s="121"/>
      <c r="L33" s="121"/>
      <c r="M33" s="121"/>
      <c r="N33" s="121"/>
      <c r="O33" s="121"/>
      <c r="P33" s="121"/>
      <c r="Q33" s="121"/>
      <c r="R33" s="121"/>
      <c r="S33" s="121"/>
      <c r="T33" s="121"/>
      <c r="U33" s="121"/>
      <c r="V33" s="121"/>
      <c r="W33" s="121"/>
      <c r="X33" s="121"/>
      <c r="Y33" s="121"/>
      <c r="Z33" s="220"/>
      <c r="AA33" s="221"/>
      <c r="AB33" s="221"/>
      <c r="AC33" s="221"/>
      <c r="AD33" s="221"/>
      <c r="AE33" s="221"/>
      <c r="AF33" s="221"/>
      <c r="AG33" s="221"/>
      <c r="AH33" s="221"/>
      <c r="AI33" s="221"/>
      <c r="AJ33" s="221"/>
      <c r="AK33" s="221"/>
      <c r="AL33" s="221"/>
    </row>
    <row r="34" spans="1:38">
      <c r="A34" s="670"/>
      <c r="B34" s="670"/>
      <c r="C34" s="670"/>
      <c r="D34" s="670"/>
      <c r="E34" s="670"/>
      <c r="F34" s="670"/>
      <c r="G34" s="670"/>
      <c r="H34" s="670"/>
      <c r="I34" s="121"/>
      <c r="J34" s="121"/>
      <c r="K34" s="121"/>
      <c r="L34" s="121"/>
      <c r="M34" s="121"/>
      <c r="N34" s="121"/>
      <c r="O34" s="121"/>
      <c r="P34" s="121"/>
      <c r="Q34" s="121"/>
      <c r="R34" s="121"/>
      <c r="S34" s="121"/>
      <c r="T34" s="121"/>
      <c r="U34" s="121"/>
      <c r="V34" s="121"/>
      <c r="W34" s="121"/>
      <c r="X34" s="121"/>
      <c r="Y34" s="121"/>
      <c r="Z34" s="220"/>
      <c r="AA34" s="221"/>
      <c r="AB34" s="221"/>
      <c r="AC34" s="221"/>
      <c r="AD34" s="221"/>
      <c r="AE34" s="221"/>
      <c r="AF34" s="221"/>
      <c r="AG34" s="221"/>
      <c r="AH34" s="221"/>
      <c r="AI34" s="221"/>
      <c r="AJ34" s="221"/>
      <c r="AK34" s="221"/>
      <c r="AL34" s="221"/>
    </row>
    <row r="35" spans="1:38">
      <c r="A35" s="670"/>
      <c r="B35" s="670"/>
      <c r="C35" s="670"/>
      <c r="D35" s="670"/>
      <c r="E35" s="670"/>
      <c r="F35" s="670"/>
      <c r="G35" s="670"/>
      <c r="H35" s="670"/>
      <c r="I35" s="121"/>
      <c r="J35" s="121"/>
      <c r="K35" s="121"/>
      <c r="L35" s="121"/>
      <c r="M35" s="121"/>
      <c r="N35" s="121"/>
      <c r="O35" s="121"/>
      <c r="P35" s="121"/>
      <c r="Q35" s="121"/>
      <c r="R35" s="121"/>
      <c r="S35" s="121"/>
      <c r="T35" s="121"/>
      <c r="U35" s="121"/>
      <c r="V35" s="121"/>
      <c r="W35" s="121"/>
      <c r="X35" s="121"/>
      <c r="Y35" s="121"/>
      <c r="Z35" s="220"/>
      <c r="AA35" s="221"/>
      <c r="AB35" s="221"/>
      <c r="AC35" s="221"/>
      <c r="AD35" s="221"/>
      <c r="AE35" s="221"/>
      <c r="AF35" s="221"/>
      <c r="AG35" s="221"/>
      <c r="AH35" s="221"/>
      <c r="AI35" s="221"/>
      <c r="AJ35" s="221"/>
      <c r="AK35" s="221"/>
      <c r="AL35" s="221"/>
    </row>
    <row r="36" spans="1:38">
      <c r="A36" s="670"/>
      <c r="B36" s="670"/>
      <c r="C36" s="670"/>
      <c r="D36" s="670"/>
      <c r="E36" s="670"/>
      <c r="F36" s="670"/>
      <c r="G36" s="670"/>
      <c r="H36" s="670"/>
      <c r="I36" s="121"/>
      <c r="J36" s="121"/>
      <c r="K36" s="121"/>
      <c r="L36" s="121"/>
      <c r="M36" s="121"/>
      <c r="N36" s="121"/>
      <c r="O36" s="121"/>
      <c r="P36" s="121"/>
      <c r="Q36" s="121"/>
      <c r="R36" s="121"/>
      <c r="S36" s="121"/>
      <c r="T36" s="121"/>
      <c r="U36" s="121"/>
      <c r="V36" s="121"/>
      <c r="W36" s="121"/>
      <c r="X36" s="121"/>
      <c r="Y36" s="121"/>
      <c r="Z36" s="220"/>
      <c r="AA36" s="221"/>
      <c r="AB36" s="221"/>
      <c r="AC36" s="221"/>
      <c r="AD36" s="221"/>
      <c r="AE36" s="221"/>
      <c r="AF36" s="221"/>
      <c r="AG36" s="221"/>
      <c r="AH36" s="221"/>
      <c r="AI36" s="221"/>
      <c r="AJ36" s="221"/>
      <c r="AK36" s="221"/>
      <c r="AL36" s="221"/>
    </row>
    <row r="37" spans="1:38">
      <c r="A37" s="670"/>
      <c r="B37" s="670"/>
      <c r="C37" s="670"/>
      <c r="D37" s="670"/>
      <c r="E37" s="670"/>
      <c r="F37" s="670"/>
      <c r="G37" s="670"/>
      <c r="H37" s="670"/>
      <c r="I37" s="121"/>
      <c r="J37" s="121"/>
      <c r="K37" s="121"/>
      <c r="L37" s="121"/>
      <c r="M37" s="121"/>
      <c r="N37" s="121"/>
      <c r="O37" s="121"/>
      <c r="P37" s="121"/>
      <c r="Q37" s="121"/>
      <c r="R37" s="121"/>
      <c r="S37" s="121"/>
      <c r="T37" s="121"/>
      <c r="U37" s="121"/>
      <c r="V37" s="121"/>
      <c r="W37" s="121"/>
      <c r="X37" s="121"/>
      <c r="Y37" s="121"/>
      <c r="Z37" s="220"/>
      <c r="AA37" s="221"/>
      <c r="AB37" s="221"/>
      <c r="AC37" s="221"/>
      <c r="AD37" s="221"/>
      <c r="AE37" s="221"/>
      <c r="AF37" s="221"/>
      <c r="AG37" s="221"/>
      <c r="AH37" s="221"/>
      <c r="AI37" s="221"/>
      <c r="AJ37" s="221"/>
      <c r="AK37" s="221"/>
      <c r="AL37" s="221"/>
    </row>
    <row r="38" spans="1:38">
      <c r="A38" s="670"/>
      <c r="B38" s="670"/>
      <c r="C38" s="670"/>
      <c r="D38" s="670"/>
      <c r="E38" s="670"/>
      <c r="F38" s="670"/>
      <c r="G38" s="670"/>
      <c r="H38" s="670"/>
      <c r="I38" s="121"/>
      <c r="J38" s="121"/>
      <c r="K38" s="121"/>
      <c r="L38" s="121"/>
      <c r="M38" s="121"/>
      <c r="N38" s="121"/>
      <c r="O38" s="121"/>
      <c r="P38" s="121"/>
      <c r="Q38" s="121"/>
      <c r="R38" s="121"/>
      <c r="S38" s="121"/>
      <c r="T38" s="121"/>
      <c r="U38" s="121"/>
      <c r="V38" s="121"/>
      <c r="W38" s="121"/>
      <c r="X38" s="121"/>
      <c r="Y38" s="121"/>
      <c r="Z38" s="220"/>
      <c r="AA38" s="221"/>
      <c r="AB38" s="221"/>
      <c r="AC38" s="221"/>
      <c r="AD38" s="221"/>
      <c r="AE38" s="221"/>
      <c r="AF38" s="221"/>
      <c r="AG38" s="221"/>
      <c r="AH38" s="221"/>
      <c r="AI38" s="221"/>
      <c r="AJ38" s="221"/>
      <c r="AK38" s="221"/>
      <c r="AL38" s="221"/>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20"/>
      <c r="AA39" s="221"/>
      <c r="AB39" s="221"/>
      <c r="AC39" s="221"/>
      <c r="AD39" s="221"/>
      <c r="AE39" s="221"/>
      <c r="AF39" s="221"/>
      <c r="AG39" s="221"/>
      <c r="AH39" s="221"/>
      <c r="AI39" s="221"/>
      <c r="AJ39" s="221"/>
      <c r="AK39" s="221"/>
      <c r="AL39" s="221"/>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20"/>
      <c r="AA40" s="221"/>
      <c r="AB40" s="221"/>
      <c r="AC40" s="221"/>
      <c r="AD40" s="221"/>
      <c r="AE40" s="221"/>
      <c r="AF40" s="221"/>
      <c r="AG40" s="221"/>
      <c r="AH40" s="221"/>
      <c r="AI40" s="221"/>
      <c r="AJ40" s="221"/>
      <c r="AK40" s="221"/>
      <c r="AL40" s="221"/>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20"/>
      <c r="AA41" s="221"/>
      <c r="AB41" s="221"/>
      <c r="AC41" s="221"/>
      <c r="AD41" s="221"/>
      <c r="AE41" s="221"/>
      <c r="AF41" s="221"/>
      <c r="AG41" s="221"/>
      <c r="AH41" s="221"/>
      <c r="AI41" s="221"/>
      <c r="AJ41" s="221"/>
      <c r="AK41" s="221"/>
      <c r="AL41" s="221"/>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20"/>
      <c r="AA42" s="221"/>
      <c r="AB42" s="221"/>
      <c r="AC42" s="221"/>
      <c r="AD42" s="221"/>
      <c r="AE42" s="221"/>
      <c r="AF42" s="221"/>
      <c r="AG42" s="221"/>
      <c r="AH42" s="221"/>
      <c r="AI42" s="221"/>
      <c r="AJ42" s="221"/>
      <c r="AK42" s="221"/>
      <c r="AL42" s="221"/>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20"/>
      <c r="AA43" s="221"/>
      <c r="AB43" s="221"/>
      <c r="AC43" s="221"/>
      <c r="AD43" s="221"/>
      <c r="AE43" s="221"/>
      <c r="AF43" s="221"/>
      <c r="AG43" s="221"/>
      <c r="AH43" s="221"/>
      <c r="AI43" s="221"/>
      <c r="AJ43" s="221"/>
      <c r="AK43" s="221"/>
      <c r="AL43" s="221"/>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20"/>
      <c r="AA44" s="221"/>
      <c r="AB44" s="221"/>
      <c r="AC44" s="221"/>
      <c r="AD44" s="221"/>
      <c r="AE44" s="221"/>
      <c r="AF44" s="221"/>
      <c r="AG44" s="221"/>
      <c r="AH44" s="221"/>
      <c r="AI44" s="221"/>
      <c r="AJ44" s="221"/>
      <c r="AK44" s="221"/>
      <c r="AL44" s="221"/>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20"/>
      <c r="AA45" s="221"/>
      <c r="AB45" s="221"/>
      <c r="AC45" s="221"/>
      <c r="AD45" s="221"/>
      <c r="AE45" s="221"/>
      <c r="AF45" s="221"/>
      <c r="AG45" s="221"/>
      <c r="AH45" s="221"/>
      <c r="AI45" s="221"/>
      <c r="AJ45" s="221"/>
      <c r="AK45" s="221"/>
      <c r="AL45" s="221"/>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20"/>
      <c r="AA46" s="221"/>
      <c r="AB46" s="221"/>
      <c r="AC46" s="221"/>
      <c r="AD46" s="221"/>
      <c r="AE46" s="221"/>
      <c r="AF46" s="221"/>
      <c r="AG46" s="221"/>
      <c r="AH46" s="221"/>
      <c r="AI46" s="221"/>
      <c r="AJ46" s="221"/>
      <c r="AK46" s="221"/>
      <c r="AL46" s="221"/>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20"/>
      <c r="AA47" s="221"/>
      <c r="AB47" s="221"/>
      <c r="AC47" s="221"/>
      <c r="AD47" s="221"/>
      <c r="AE47" s="221"/>
      <c r="AF47" s="221"/>
      <c r="AG47" s="221"/>
      <c r="AH47" s="221"/>
      <c r="AI47" s="221"/>
      <c r="AJ47" s="221"/>
      <c r="AK47" s="221"/>
      <c r="AL47" s="221"/>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20"/>
      <c r="AA48" s="221"/>
      <c r="AB48" s="221"/>
      <c r="AC48" s="221"/>
      <c r="AD48" s="221"/>
      <c r="AE48" s="221"/>
      <c r="AF48" s="221"/>
      <c r="AG48" s="221"/>
      <c r="AH48" s="221"/>
      <c r="AI48" s="221"/>
      <c r="AJ48" s="221"/>
      <c r="AK48" s="221"/>
      <c r="AL48" s="221"/>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20"/>
      <c r="AA49" s="221"/>
      <c r="AB49" s="221"/>
      <c r="AC49" s="221"/>
      <c r="AD49" s="221"/>
      <c r="AE49" s="221"/>
      <c r="AF49" s="221"/>
      <c r="AG49" s="221"/>
      <c r="AH49" s="221"/>
      <c r="AI49" s="221"/>
      <c r="AJ49" s="221"/>
      <c r="AK49" s="221"/>
      <c r="AL49" s="221"/>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20"/>
      <c r="AA50" s="221"/>
      <c r="AB50" s="221"/>
      <c r="AC50" s="221"/>
      <c r="AD50" s="221"/>
      <c r="AE50" s="221"/>
      <c r="AF50" s="221"/>
      <c r="AG50" s="221"/>
      <c r="AH50" s="221"/>
      <c r="AI50" s="221"/>
      <c r="AJ50" s="221"/>
      <c r="AK50" s="221"/>
      <c r="AL50" s="221"/>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20"/>
      <c r="AA51" s="221"/>
      <c r="AB51" s="221"/>
      <c r="AC51" s="221"/>
      <c r="AD51" s="221"/>
      <c r="AE51" s="221"/>
      <c r="AF51" s="221"/>
      <c r="AG51" s="221"/>
      <c r="AH51" s="221"/>
      <c r="AI51" s="221"/>
      <c r="AJ51" s="221"/>
      <c r="AK51" s="221"/>
      <c r="AL51" s="221"/>
    </row>
    <row r="52" spans="1:38">
      <c r="V52" s="160"/>
      <c r="W52" s="121"/>
      <c r="X52" s="160"/>
      <c r="Y52" s="160"/>
      <c r="Z52" s="220"/>
      <c r="AA52" s="221"/>
      <c r="AB52" s="221"/>
      <c r="AC52" s="221"/>
      <c r="AD52" s="221"/>
      <c r="AE52" s="221"/>
      <c r="AF52" s="221"/>
      <c r="AG52" s="221"/>
      <c r="AH52" s="221"/>
      <c r="AI52" s="221"/>
      <c r="AJ52" s="221"/>
      <c r="AK52" s="221"/>
      <c r="AL52" s="221"/>
    </row>
    <row r="53" spans="1:38">
      <c r="V53" s="160"/>
      <c r="W53" s="121"/>
      <c r="X53" s="160"/>
      <c r="Y53" s="160"/>
      <c r="Z53" s="220"/>
      <c r="AA53" s="221"/>
      <c r="AB53" s="221"/>
      <c r="AC53" s="221"/>
      <c r="AD53" s="221"/>
      <c r="AE53" s="221"/>
      <c r="AF53" s="221"/>
      <c r="AG53" s="221"/>
      <c r="AH53" s="221"/>
      <c r="AI53" s="221"/>
      <c r="AJ53" s="221"/>
      <c r="AK53" s="221"/>
      <c r="AL53" s="221"/>
    </row>
    <row r="54" spans="1:38">
      <c r="V54" s="160"/>
      <c r="W54" s="121"/>
      <c r="X54" s="160"/>
      <c r="Y54" s="160"/>
      <c r="Z54" s="220"/>
      <c r="AA54" s="221"/>
      <c r="AB54" s="221"/>
      <c r="AC54" s="221"/>
      <c r="AD54" s="221"/>
      <c r="AE54" s="221"/>
      <c r="AF54" s="221"/>
      <c r="AG54" s="221"/>
      <c r="AH54" s="221"/>
      <c r="AI54" s="221"/>
      <c r="AJ54" s="221"/>
      <c r="AK54" s="221"/>
      <c r="AL54" s="221"/>
    </row>
    <row r="55" spans="1:38">
      <c r="Z55" s="221"/>
      <c r="AA55" s="221"/>
      <c r="AB55" s="221"/>
      <c r="AC55" s="221"/>
      <c r="AD55" s="221"/>
      <c r="AE55" s="221"/>
      <c r="AF55" s="221"/>
      <c r="AG55" s="221"/>
      <c r="AH55" s="221"/>
      <c r="AI55" s="221"/>
      <c r="AJ55" s="221"/>
      <c r="AK55" s="221"/>
      <c r="AL55" s="221"/>
    </row>
    <row r="56" spans="1:38">
      <c r="Z56" s="221"/>
      <c r="AA56" s="221"/>
      <c r="AB56" s="221"/>
      <c r="AC56" s="221"/>
      <c r="AD56" s="221"/>
      <c r="AE56" s="221"/>
      <c r="AF56" s="221"/>
      <c r="AG56" s="221"/>
      <c r="AH56" s="221"/>
      <c r="AI56" s="221"/>
      <c r="AJ56" s="221"/>
      <c r="AK56" s="221"/>
      <c r="AL56" s="22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activeCell="D20" sqref="D20"/>
      <selection pane="topRight" activeCell="D20" sqref="D20"/>
      <selection pane="bottomLeft" activeCell="D20" sqref="D20"/>
      <selection pane="bottomRight" activeCell="E3" sqref="E3"/>
    </sheetView>
  </sheetViews>
  <sheetFormatPr baseColWidth="10" defaultRowHeight="52.5"/>
  <cols>
    <col min="1" max="1" width="16.7109375" style="111" customWidth="1"/>
    <col min="2" max="2" width="108.28515625" style="110" customWidth="1"/>
    <col min="3" max="3" width="15.42578125" style="141" customWidth="1"/>
    <col min="4" max="4" width="23.5703125" style="181" customWidth="1"/>
    <col min="5" max="5" width="30" style="202" customWidth="1"/>
    <col min="6" max="7" width="11.42578125" customWidth="1"/>
    <col min="8" max="8" width="1.28515625" customWidth="1"/>
    <col min="10" max="10" width="34.42578125" customWidth="1"/>
  </cols>
  <sheetData>
    <row r="1" spans="1:10" ht="96" customHeight="1" thickTop="1" thickBot="1">
      <c r="A1" s="671" t="s">
        <v>1849</v>
      </c>
      <c r="B1" s="672"/>
      <c r="C1" s="672"/>
      <c r="D1" s="673"/>
    </row>
    <row r="2" spans="1:10" ht="56.25" customHeight="1" thickTop="1" thickBot="1">
      <c r="A2" s="189" t="s">
        <v>943</v>
      </c>
      <c r="B2" s="190" t="s">
        <v>1437</v>
      </c>
      <c r="C2" s="190" t="s">
        <v>982</v>
      </c>
      <c r="D2" s="219" t="s">
        <v>1847</v>
      </c>
    </row>
    <row r="3" spans="1:10" ht="54" thickTop="1" thickBot="1">
      <c r="A3" s="128" t="s">
        <v>983</v>
      </c>
      <c r="B3" s="129" t="s">
        <v>1220</v>
      </c>
      <c r="C3" s="130" t="str">
        <f>'200.1'!L31</f>
        <v>Ha</v>
      </c>
      <c r="D3" s="177">
        <f>VLOOKUP('200.1'!A88,'200.1'!A36:N107,14,FALSE)</f>
        <v>3098517.7906146925</v>
      </c>
      <c r="G3" t="s">
        <v>980</v>
      </c>
      <c r="J3" s="1"/>
    </row>
    <row r="4" spans="1:10" ht="54" thickTop="1" thickBot="1">
      <c r="A4" s="131" t="s">
        <v>985</v>
      </c>
      <c r="B4" s="132" t="s">
        <v>1169</v>
      </c>
      <c r="C4" s="130" t="s">
        <v>984</v>
      </c>
      <c r="D4" s="177">
        <f>VLOOKUP('200.2'!A88,'200.2'!A37:N108,14,FALSE)</f>
        <v>298414.35366560152</v>
      </c>
      <c r="J4" s="1"/>
    </row>
    <row r="5" spans="1:10" ht="54" thickTop="1" thickBot="1">
      <c r="A5" s="131" t="s">
        <v>986</v>
      </c>
      <c r="B5" s="132" t="s">
        <v>1170</v>
      </c>
      <c r="C5" s="133" t="s">
        <v>987</v>
      </c>
      <c r="D5" s="177">
        <f>VLOOKUP('201.1'!A88,'201.1'!A38:N109,14,FALSE)</f>
        <v>177439.08599184529</v>
      </c>
    </row>
    <row r="6" spans="1:10" ht="54" thickTop="1" thickBot="1">
      <c r="A6" s="131" t="s">
        <v>988</v>
      </c>
      <c r="B6" s="132" t="s">
        <v>1171</v>
      </c>
      <c r="C6" s="133" t="s">
        <v>987</v>
      </c>
      <c r="D6" s="177">
        <f>VLOOKUP('201.2'!A88,'201.2'!A39:N110,14,FALSE)</f>
        <v>184662.2699938688</v>
      </c>
    </row>
    <row r="7" spans="1:10" ht="70.5" customHeight="1" thickTop="1" thickBot="1">
      <c r="A7" s="131" t="s">
        <v>989</v>
      </c>
      <c r="B7" s="132" t="s">
        <v>1172</v>
      </c>
      <c r="C7" s="133" t="s">
        <v>987</v>
      </c>
      <c r="D7" s="177">
        <f>VLOOKUP('201.3'!A88,'201.3'!A40:N111,14,FALSE)</f>
        <v>42851.991650475633</v>
      </c>
    </row>
    <row r="8" spans="1:10" ht="54" thickTop="1" thickBot="1">
      <c r="A8" s="131" t="s">
        <v>990</v>
      </c>
      <c r="B8" s="132" t="s">
        <v>1173</v>
      </c>
      <c r="C8" s="133" t="s">
        <v>987</v>
      </c>
      <c r="D8" s="178">
        <f>VLOOKUP('201.4'!A88,'201.4'!A41:N112,14,FALSE)</f>
        <v>66937.403835307327</v>
      </c>
    </row>
    <row r="9" spans="1:10" ht="54" thickTop="1" thickBot="1">
      <c r="A9" s="131" t="s">
        <v>991</v>
      </c>
      <c r="B9" s="132" t="s">
        <v>1170</v>
      </c>
      <c r="C9" s="133" t="s">
        <v>1845</v>
      </c>
      <c r="D9" s="178">
        <f>VLOOKUP('201.5'!A88,'201.5'!A42:N113,14,FALSE)</f>
        <v>177439.08599184529</v>
      </c>
    </row>
    <row r="10" spans="1:10" ht="54" thickTop="1" thickBot="1">
      <c r="A10" s="131" t="s">
        <v>992</v>
      </c>
      <c r="B10" s="132" t="s">
        <v>1171</v>
      </c>
      <c r="C10" s="133" t="s">
        <v>1845</v>
      </c>
      <c r="D10" s="178">
        <f>VLOOKUP('201.6'!A88,'201.6'!A43:N114,14,FALSE)</f>
        <v>184662.2699938688</v>
      </c>
    </row>
    <row r="11" spans="1:10" ht="54" thickTop="1" thickBot="1">
      <c r="A11" s="131" t="s">
        <v>993</v>
      </c>
      <c r="B11" s="132" t="s">
        <v>1171</v>
      </c>
      <c r="C11" s="133" t="s">
        <v>387</v>
      </c>
      <c r="D11" s="178">
        <f>VLOOKUP('201.7'!A88,'201.7'!A44:N115,14,FALSE)</f>
        <v>181603.33465661743</v>
      </c>
    </row>
    <row r="12" spans="1:10" ht="54" thickTop="1" thickBot="1">
      <c r="A12" s="131" t="s">
        <v>994</v>
      </c>
      <c r="B12" s="132" t="s">
        <v>1174</v>
      </c>
      <c r="C12" s="133" t="s">
        <v>233</v>
      </c>
      <c r="D12" s="178">
        <f>VLOOKUP('201.8'!A88,'201.8'!A45:N116,14,FALSE)</f>
        <v>18016.712455355955</v>
      </c>
    </row>
    <row r="13" spans="1:10" ht="54" thickTop="1" thickBot="1">
      <c r="A13" s="131" t="s">
        <v>995</v>
      </c>
      <c r="B13" s="132" t="s">
        <v>1175</v>
      </c>
      <c r="C13" s="133" t="s">
        <v>233</v>
      </c>
      <c r="D13" s="178">
        <f>VLOOKUP('201.9'!A88,'201.9'!A46:N117,14,FALSE)</f>
        <v>17738.488724912928</v>
      </c>
    </row>
    <row r="14" spans="1:10" ht="54" thickTop="1" thickBot="1">
      <c r="A14" s="131" t="s">
        <v>996</v>
      </c>
      <c r="B14" s="132" t="s">
        <v>1176</v>
      </c>
      <c r="C14" s="133" t="s">
        <v>144</v>
      </c>
      <c r="D14" s="178">
        <f>VLOOKUP('201.10'!A88,'201.10'!A47:N118,14,FALSE)</f>
        <v>7339.9644836041944</v>
      </c>
    </row>
    <row r="15" spans="1:10" ht="54" thickTop="1" thickBot="1">
      <c r="A15" s="131" t="s">
        <v>997</v>
      </c>
      <c r="B15" s="132" t="s">
        <v>1177</v>
      </c>
      <c r="C15" s="133" t="s">
        <v>998</v>
      </c>
      <c r="D15" s="178">
        <f>VLOOKUP('201.11'!A88,'201.11'!A48:N119,14,FALSE)</f>
        <v>1516.7075591878479</v>
      </c>
    </row>
    <row r="16" spans="1:10" ht="54" thickTop="1" thickBot="1">
      <c r="A16" s="131" t="s">
        <v>999</v>
      </c>
      <c r="B16" s="132" t="s">
        <v>1178</v>
      </c>
      <c r="C16" s="133" t="s">
        <v>1845</v>
      </c>
      <c r="D16" s="178">
        <f>VLOOKUP('201.12'!A88,'201.12'!A49:N120,14,FALSE)</f>
        <v>121280.16519960882</v>
      </c>
    </row>
    <row r="17" spans="1:4" ht="64.5" thickTop="1" thickBot="1">
      <c r="A17" s="134" t="s">
        <v>1000</v>
      </c>
      <c r="B17" s="135" t="s">
        <v>1179</v>
      </c>
      <c r="C17" s="133" t="s">
        <v>1845</v>
      </c>
      <c r="D17" s="178">
        <f>VLOOKUP('201.13'!A88,'201.13'!A50:N121,14,FALSE)</f>
        <v>116765.35720709874</v>
      </c>
    </row>
    <row r="18" spans="1:4" ht="54" thickTop="1" thickBot="1">
      <c r="A18" s="131" t="s">
        <v>1001</v>
      </c>
      <c r="B18" s="132" t="s">
        <v>1180</v>
      </c>
      <c r="C18" s="133" t="s">
        <v>144</v>
      </c>
      <c r="D18" s="178">
        <f>VLOOKUP('201.14'!A88,'201.14'!A51:N122,14,FALSE)</f>
        <v>34104.676024044689</v>
      </c>
    </row>
    <row r="19" spans="1:4" ht="54" thickTop="1" thickBot="1">
      <c r="A19" s="131" t="s">
        <v>1002</v>
      </c>
      <c r="B19" s="132" t="s">
        <v>1181</v>
      </c>
      <c r="C19" s="133" t="s">
        <v>144</v>
      </c>
      <c r="D19" s="178">
        <f>VLOOKUP('201.15'!A88,'201.15'!A52:N123,14,FALSE)</f>
        <v>41397.592033851091</v>
      </c>
    </row>
    <row r="20" spans="1:4" ht="54" thickTop="1" thickBot="1">
      <c r="A20" s="131" t="s">
        <v>1003</v>
      </c>
      <c r="B20" s="132" t="s">
        <v>1182</v>
      </c>
      <c r="C20" s="133" t="s">
        <v>144</v>
      </c>
      <c r="D20" s="178">
        <f>VLOOKUP('201.16'!A88,'201.16'!A53:N124,14,FALSE)</f>
        <v>2064.1954666666666</v>
      </c>
    </row>
    <row r="21" spans="1:4" ht="54" thickTop="1" thickBot="1">
      <c r="A21" s="131" t="s">
        <v>1004</v>
      </c>
      <c r="B21" s="132" t="s">
        <v>1183</v>
      </c>
      <c r="C21" s="133" t="s">
        <v>1845</v>
      </c>
      <c r="D21" s="178">
        <f>VLOOKUP('201.17'!A88,'201.17'!A54:N125,14,FALSE)</f>
        <v>101183.04349966881</v>
      </c>
    </row>
    <row r="22" spans="1:4" ht="54" thickTop="1" thickBot="1">
      <c r="A22" s="131" t="s">
        <v>1005</v>
      </c>
      <c r="B22" s="132" t="s">
        <v>1184</v>
      </c>
      <c r="C22" s="133" t="s">
        <v>1845</v>
      </c>
      <c r="D22" s="178">
        <f>VLOOKUP('201.18'!A88,'201.18'!A55:N126,14,FALSE)</f>
        <v>101183.04349966881</v>
      </c>
    </row>
    <row r="23" spans="1:4" ht="54" thickTop="1" thickBot="1">
      <c r="A23" s="131" t="s">
        <v>1006</v>
      </c>
      <c r="B23" s="132" t="s">
        <v>1185</v>
      </c>
      <c r="C23" s="133" t="s">
        <v>144</v>
      </c>
      <c r="D23" s="178">
        <f>VLOOKUP('201.19'!A88,'201.19'!A56:N127,14,FALSE)</f>
        <v>6144.4584843312641</v>
      </c>
    </row>
    <row r="24" spans="1:4" ht="54" thickTop="1" thickBot="1">
      <c r="A24" s="131" t="s">
        <v>1007</v>
      </c>
      <c r="B24" s="132" t="s">
        <v>1186</v>
      </c>
      <c r="C24" s="133" t="s">
        <v>144</v>
      </c>
      <c r="D24" s="178">
        <f>VLOOKUP('201.20'!A88,'201.20'!A57:N128,14,FALSE)</f>
        <v>865.66814862235015</v>
      </c>
    </row>
    <row r="25" spans="1:4" ht="54" thickTop="1" thickBot="1">
      <c r="A25" s="131" t="s">
        <v>1008</v>
      </c>
      <c r="B25" s="132" t="s">
        <v>1187</v>
      </c>
      <c r="C25" s="133" t="s">
        <v>144</v>
      </c>
      <c r="D25" s="178">
        <f>VLOOKUP('201.21'!A88,'201.21'!A58:N129,14,FALSE)</f>
        <v>7270.3833665776028</v>
      </c>
    </row>
    <row r="26" spans="1:4" ht="54" thickTop="1" thickBot="1">
      <c r="A26" s="131" t="s">
        <v>1425</v>
      </c>
      <c r="B26" s="132" t="s">
        <v>1413</v>
      </c>
      <c r="C26" s="133" t="s">
        <v>1845</v>
      </c>
      <c r="D26" s="178">
        <f>VLOOKUP('203.1'!A88,'203.1'!A59:N130,14,FALSE)</f>
        <v>866563.19714159099</v>
      </c>
    </row>
    <row r="27" spans="1:4" ht="54" thickTop="1" thickBot="1">
      <c r="A27" s="131" t="s">
        <v>1426</v>
      </c>
      <c r="B27" s="132" t="s">
        <v>1417</v>
      </c>
      <c r="C27" s="133" t="s">
        <v>1845</v>
      </c>
      <c r="D27" s="178">
        <f>VLOOKUP('203.2'!A88,'203.2'!A60:N131,14,FALSE)</f>
        <v>1040524.6488739218</v>
      </c>
    </row>
    <row r="28" spans="1:4" ht="54" thickTop="1" thickBot="1">
      <c r="A28" s="131" t="s">
        <v>1427</v>
      </c>
      <c r="B28" s="132" t="s">
        <v>1418</v>
      </c>
      <c r="C28" s="133" t="s">
        <v>1845</v>
      </c>
      <c r="D28" s="178">
        <f>VLOOKUP('203.3'!A88,'203.3'!A61:N132,14,FALSE)</f>
        <v>1164782.82868273</v>
      </c>
    </row>
    <row r="29" spans="1:4" ht="54" thickTop="1" thickBot="1">
      <c r="A29" s="131" t="s">
        <v>1428</v>
      </c>
      <c r="B29" s="132" t="s">
        <v>1419</v>
      </c>
      <c r="C29" s="133" t="s">
        <v>1845</v>
      </c>
      <c r="D29" s="178">
        <f>VLOOKUP('203.4'!A88,'203.4'!A62:N133,14,FALSE)</f>
        <v>523156.82176782173</v>
      </c>
    </row>
    <row r="30" spans="1:4" ht="54" thickTop="1" thickBot="1">
      <c r="A30" s="131" t="s">
        <v>1429</v>
      </c>
      <c r="B30" s="132" t="s">
        <v>1420</v>
      </c>
      <c r="C30" s="133" t="s">
        <v>1845</v>
      </c>
      <c r="D30" s="178">
        <f>VLOOKUP('203.5'!A88,'203.5'!A63:N134,14,FALSE)</f>
        <v>604236.35080702684</v>
      </c>
    </row>
    <row r="31" spans="1:4" ht="54" thickTop="1" thickBot="1">
      <c r="A31" s="131" t="s">
        <v>1430</v>
      </c>
      <c r="B31" s="132" t="s">
        <v>1421</v>
      </c>
      <c r="C31" s="133" t="s">
        <v>1845</v>
      </c>
      <c r="D31" s="178">
        <f>VLOOKUP('203.6'!A88,'203.6'!A64:N135,14,FALSE)</f>
        <v>655832.41474106663</v>
      </c>
    </row>
    <row r="32" spans="1:4" ht="54" thickTop="1" thickBot="1">
      <c r="A32" s="131" t="s">
        <v>1431</v>
      </c>
      <c r="B32" s="132" t="s">
        <v>1422</v>
      </c>
      <c r="C32" s="133" t="s">
        <v>1845</v>
      </c>
      <c r="D32" s="178">
        <f>VLOOKUP('203.7'!A88,'203.7'!A65:N136,14,FALSE)</f>
        <v>235798.11067151674</v>
      </c>
    </row>
    <row r="33" spans="1:4" ht="54" thickTop="1" thickBot="1">
      <c r="A33" s="131" t="s">
        <v>1432</v>
      </c>
      <c r="B33" s="132" t="s">
        <v>1871</v>
      </c>
      <c r="C33" s="133" t="s">
        <v>1845</v>
      </c>
      <c r="D33" s="178">
        <f>VLOOKUP('203.8'!A88,'203.8'!A66:N137,14,FALSE)</f>
        <v>348129.662417404</v>
      </c>
    </row>
    <row r="34" spans="1:4" ht="54" thickTop="1" thickBot="1">
      <c r="A34" s="131" t="s">
        <v>1433</v>
      </c>
      <c r="B34" s="132" t="s">
        <v>1424</v>
      </c>
      <c r="C34" s="133" t="s">
        <v>1845</v>
      </c>
      <c r="D34" s="178">
        <f>VLOOKUP('203.9'!A88,'203.9'!A67:N138,14,FALSE)</f>
        <v>368892.9967430582</v>
      </c>
    </row>
    <row r="35" spans="1:4" ht="54" thickTop="1" thickBot="1">
      <c r="A35" s="131" t="s">
        <v>1434</v>
      </c>
      <c r="B35" s="132" t="s">
        <v>1414</v>
      </c>
      <c r="C35" s="133" t="s">
        <v>1845</v>
      </c>
      <c r="D35" s="178">
        <f>VLOOKUP('203.10'!A88,'203.10'!A68:N139,14,FALSE)</f>
        <v>186018.49488678522</v>
      </c>
    </row>
    <row r="36" spans="1:4" ht="54" thickTop="1" thickBot="1">
      <c r="A36" s="131" t="s">
        <v>1435</v>
      </c>
      <c r="B36" s="132" t="s">
        <v>1415</v>
      </c>
      <c r="C36" s="133" t="s">
        <v>1845</v>
      </c>
      <c r="D36" s="178">
        <f>VLOOKUP('203.11'!A88,'203.11'!A69:N140,14,FALSE)</f>
        <v>263188.74926700036</v>
      </c>
    </row>
    <row r="37" spans="1:4" ht="54" thickTop="1" thickBot="1">
      <c r="A37" s="131" t="s">
        <v>1436</v>
      </c>
      <c r="B37" s="216" t="s">
        <v>1416</v>
      </c>
      <c r="C37" s="133" t="s">
        <v>1845</v>
      </c>
      <c r="D37" s="178">
        <f>VLOOKUP('203.12'!A88,'203.12'!A70:N141,14,FALSE)</f>
        <v>273974.89696863893</v>
      </c>
    </row>
    <row r="38" spans="1:4" ht="54" thickTop="1" thickBot="1">
      <c r="A38" s="131" t="s">
        <v>1009</v>
      </c>
      <c r="B38" s="132" t="s">
        <v>1188</v>
      </c>
      <c r="C38" s="133" t="s">
        <v>387</v>
      </c>
      <c r="D38" s="178">
        <f>VLOOKUP('210.1.1'!A88,'210.1.1'!A71:N142,14,FALSE)</f>
        <v>11018.787624509196</v>
      </c>
    </row>
    <row r="39" spans="1:4" ht="54" thickTop="1" thickBot="1">
      <c r="A39" s="131" t="s">
        <v>1010</v>
      </c>
      <c r="B39" s="132" t="s">
        <v>1189</v>
      </c>
      <c r="C39" s="133" t="s">
        <v>387</v>
      </c>
      <c r="D39" s="178">
        <f>VLOOKUP('210.1.2'!A88,'210.1.2'!A72:N143,14,FALSE)</f>
        <v>4176.1366380428526</v>
      </c>
    </row>
    <row r="40" spans="1:4" ht="54" thickTop="1" thickBot="1">
      <c r="A40" s="131" t="s">
        <v>1011</v>
      </c>
      <c r="B40" s="132" t="s">
        <v>1190</v>
      </c>
      <c r="C40" s="133" t="s">
        <v>387</v>
      </c>
      <c r="D40" s="178">
        <f>VLOOKUP('210.2.1'!A90,'210.2.1'!A73:N144,14,FALSE)</f>
        <v>29637.189181556005</v>
      </c>
    </row>
    <row r="41" spans="1:4" ht="54" thickTop="1" thickBot="1">
      <c r="A41" s="131" t="s">
        <v>1012</v>
      </c>
      <c r="B41" s="132" t="s">
        <v>1191</v>
      </c>
      <c r="C41" s="133" t="s">
        <v>387</v>
      </c>
      <c r="D41" s="178">
        <f>VLOOKUP('210.2.2'!A88,'210.2.2'!A74:N145,14,FALSE)</f>
        <v>11018.787624509196</v>
      </c>
    </row>
    <row r="42" spans="1:4" ht="54" thickTop="1" thickBot="1">
      <c r="A42" s="131" t="s">
        <v>1013</v>
      </c>
      <c r="B42" s="132" t="s">
        <v>1192</v>
      </c>
      <c r="C42" s="133" t="s">
        <v>387</v>
      </c>
      <c r="D42" s="178">
        <f>VLOOKUP('210.2.3'!A91,'210.2.3'!A91:N146,14,FALSE)</f>
        <v>22794.538195089655</v>
      </c>
    </row>
    <row r="43" spans="1:4" ht="54" thickTop="1" thickBot="1">
      <c r="A43" s="131" t="s">
        <v>1014</v>
      </c>
      <c r="B43" s="132" t="s">
        <v>1193</v>
      </c>
      <c r="C43" s="133" t="s">
        <v>387</v>
      </c>
      <c r="D43" s="178">
        <f>VLOOKUP('210.2.4'!A88,'210.2.4'!A88:N147,14,FALSE)</f>
        <v>4176.1366380428526</v>
      </c>
    </row>
    <row r="44" spans="1:4" ht="54" thickTop="1" thickBot="1">
      <c r="A44" s="131" t="s">
        <v>1015</v>
      </c>
      <c r="B44" s="132" t="s">
        <v>1194</v>
      </c>
      <c r="C44" s="133" t="s">
        <v>387</v>
      </c>
      <c r="D44" s="178">
        <f>VLOOKUP('211.1'!A88,'211.1'!A88:N148,14,FALSE)</f>
        <v>8885.7813675700909</v>
      </c>
    </row>
    <row r="45" spans="1:4" ht="54" thickTop="1" thickBot="1">
      <c r="A45" s="131" t="s">
        <v>1016</v>
      </c>
      <c r="B45" s="132" t="s">
        <v>1195</v>
      </c>
      <c r="C45" s="133" t="s">
        <v>387</v>
      </c>
      <c r="D45" s="178">
        <f>VLOOKUP('220.1'!A88,'220.1'!A88:N149,14,FALSE)</f>
        <v>14252.507883695358</v>
      </c>
    </row>
    <row r="46" spans="1:4" ht="54" thickTop="1" thickBot="1">
      <c r="A46" s="131" t="s">
        <v>1017</v>
      </c>
      <c r="B46" s="132" t="s">
        <v>1196</v>
      </c>
      <c r="C46" s="133" t="s">
        <v>387</v>
      </c>
      <c r="D46" s="178">
        <f>VLOOKUP('221.1'!A88,'221.1'!A88:N150,14,FALSE)</f>
        <v>9295.502615678728</v>
      </c>
    </row>
    <row r="47" spans="1:4" ht="54" thickTop="1" thickBot="1">
      <c r="A47" s="131" t="s">
        <v>1018</v>
      </c>
      <c r="B47" s="132" t="s">
        <v>1197</v>
      </c>
      <c r="C47" s="133" t="s">
        <v>387</v>
      </c>
      <c r="D47" s="178">
        <f>VLOOKUP('221.2'!A88,'221.2'!A88:N151,14,FALSE)</f>
        <v>5219.6615151719252</v>
      </c>
    </row>
    <row r="48" spans="1:4" ht="64.5" thickTop="1" thickBot="1">
      <c r="A48" s="131" t="s">
        <v>1441</v>
      </c>
      <c r="B48" s="132" t="s">
        <v>1438</v>
      </c>
      <c r="C48" s="133" t="s">
        <v>233</v>
      </c>
      <c r="D48" s="178">
        <f>VLOOKUP('223.1'!A88,'223.1'!A88:N152,14,FALSE)</f>
        <v>7974.7967721005789</v>
      </c>
    </row>
    <row r="49" spans="1:4" ht="54" thickTop="1" thickBot="1">
      <c r="A49" s="131" t="s">
        <v>1442</v>
      </c>
      <c r="B49" s="132" t="s">
        <v>1439</v>
      </c>
      <c r="C49" s="133" t="s">
        <v>233</v>
      </c>
      <c r="D49" s="178">
        <f>VLOOKUP('223.2'!A88,'223.2'!A88:N153,14,FALSE)</f>
        <v>9258.3157153268949</v>
      </c>
    </row>
    <row r="50" spans="1:4" ht="54" thickTop="1" thickBot="1">
      <c r="A50" s="131" t="s">
        <v>1443</v>
      </c>
      <c r="B50" s="132" t="s">
        <v>1440</v>
      </c>
      <c r="C50" s="133" t="s">
        <v>387</v>
      </c>
      <c r="D50" s="178">
        <f>VLOOKUP('223.3.1'!A88,'223.3.1'!A88:N154,14,FALSE)</f>
        <v>51740</v>
      </c>
    </row>
    <row r="51" spans="1:4" ht="64.5" thickTop="1" thickBot="1">
      <c r="A51" s="131" t="s">
        <v>1444</v>
      </c>
      <c r="B51" s="132" t="s">
        <v>1446</v>
      </c>
      <c r="C51" s="133" t="s">
        <v>387</v>
      </c>
      <c r="D51" s="178">
        <f>VLOOKUP('223.3.2'!A88,'223.3.2'!A88:N155,14,FALSE)</f>
        <v>80699.534961798039</v>
      </c>
    </row>
    <row r="52" spans="1:4" ht="54" thickTop="1" thickBot="1">
      <c r="A52" s="131" t="s">
        <v>1445</v>
      </c>
      <c r="B52" s="132" t="s">
        <v>1447</v>
      </c>
      <c r="C52" s="133" t="s">
        <v>387</v>
      </c>
      <c r="D52" s="178">
        <f>VLOOKUP('223.3.3'!A88,'223.3.3'!A88:N156,14,FALSE)</f>
        <v>88965.394127625477</v>
      </c>
    </row>
    <row r="53" spans="1:4" ht="54" thickTop="1" thickBot="1">
      <c r="A53" s="137" t="s">
        <v>1019</v>
      </c>
      <c r="B53" s="138" t="s">
        <v>1956</v>
      </c>
      <c r="C53" s="133" t="s">
        <v>233</v>
      </c>
      <c r="D53" s="178">
        <f>VLOOKUP('230.1'!A88,'230.1'!A88:N157,14,FALSE)</f>
        <v>3153.9671710837347</v>
      </c>
    </row>
    <row r="54" spans="1:4" ht="54" thickTop="1" thickBot="1">
      <c r="A54" s="137" t="s">
        <v>1020</v>
      </c>
      <c r="B54" s="138" t="s">
        <v>1198</v>
      </c>
      <c r="C54" s="133" t="s">
        <v>233</v>
      </c>
      <c r="D54" s="178">
        <f>VLOOKUP('231.1'!A88,'231.1'!A88:N159,14,FALSE)</f>
        <v>8325.6491695081568</v>
      </c>
    </row>
    <row r="55" spans="1:4" ht="54" thickTop="1" thickBot="1">
      <c r="A55" s="137" t="s">
        <v>1021</v>
      </c>
      <c r="B55" s="138" t="s">
        <v>1448</v>
      </c>
      <c r="C55" s="133" t="s">
        <v>233</v>
      </c>
      <c r="D55" s="178">
        <f>VLOOKUP('232.1'!A88,'232.1'!A88:N160,14,FALSE)</f>
        <v>7543.1950438657186</v>
      </c>
    </row>
    <row r="56" spans="1:4" ht="54" thickTop="1" thickBot="1">
      <c r="A56" s="137" t="s">
        <v>1449</v>
      </c>
      <c r="B56" s="138" t="s">
        <v>1872</v>
      </c>
      <c r="C56" s="133" t="s">
        <v>233</v>
      </c>
      <c r="D56" s="178">
        <f>VLOOKUP('233.1'!A88,'233.1'!A88:N161,14,FALSE)</f>
        <v>14042.365922868745</v>
      </c>
    </row>
    <row r="57" spans="1:4" ht="54" thickTop="1" thickBot="1">
      <c r="A57" s="137" t="s">
        <v>1451</v>
      </c>
      <c r="B57" s="138" t="s">
        <v>1452</v>
      </c>
      <c r="C57" s="133" t="s">
        <v>233</v>
      </c>
      <c r="D57" s="178">
        <f>VLOOKUP('233.10'!A88,'233.10'!A88:N162,14,FALSE)</f>
        <v>19624.722469052438</v>
      </c>
    </row>
    <row r="58" spans="1:4" ht="54" thickTop="1" thickBot="1">
      <c r="A58" s="137" t="s">
        <v>1022</v>
      </c>
      <c r="B58" s="138" t="s">
        <v>1453</v>
      </c>
      <c r="C58" s="133" t="s">
        <v>233</v>
      </c>
      <c r="D58" s="178">
        <f>VLOOKUP('234.1'!A88,'234.1'!A88:N163,14,FALSE)</f>
        <v>1044.3474942051569</v>
      </c>
    </row>
    <row r="59" spans="1:4" ht="54" thickTop="1" thickBot="1">
      <c r="A59" s="137" t="s">
        <v>1456</v>
      </c>
      <c r="B59" s="138" t="s">
        <v>1457</v>
      </c>
      <c r="C59" s="133" t="s">
        <v>387</v>
      </c>
      <c r="D59" s="178">
        <f>VLOOKUP('235.1'!A88,'235.1'!A88:N164,14,FALSE)</f>
        <v>66167.875561152614</v>
      </c>
    </row>
    <row r="60" spans="1:4" ht="54" thickTop="1" thickBot="1">
      <c r="A60" s="139" t="s">
        <v>1458</v>
      </c>
      <c r="B60" s="138" t="s">
        <v>1459</v>
      </c>
      <c r="C60" s="133" t="s">
        <v>387</v>
      </c>
      <c r="D60" s="178">
        <f>VLOOKUP('235.10'!A88,'235.10'!A88:N165,14,FALSE)</f>
        <v>17652.668356481088</v>
      </c>
    </row>
    <row r="61" spans="1:4" ht="54" thickTop="1" thickBot="1">
      <c r="A61" s="139" t="s">
        <v>1460</v>
      </c>
      <c r="B61" s="138" t="s">
        <v>1461</v>
      </c>
      <c r="C61" s="133" t="s">
        <v>377</v>
      </c>
      <c r="D61" s="178">
        <f>VLOOKUP('235.11'!A88,'235.11'!A88:N166,14,FALSE)</f>
        <v>606.44009005839416</v>
      </c>
    </row>
    <row r="62" spans="1:4" ht="54" thickTop="1" thickBot="1">
      <c r="A62" s="139" t="s">
        <v>1462</v>
      </c>
      <c r="B62" s="138" t="s">
        <v>1873</v>
      </c>
      <c r="C62" s="133" t="s">
        <v>387</v>
      </c>
      <c r="D62" s="178">
        <f>VLOOKUP('236.1'!A88,'236.1'!A88:N167,14,FALSE)</f>
        <v>106019.65290784711</v>
      </c>
    </row>
    <row r="63" spans="1:4" ht="54" thickTop="1" thickBot="1">
      <c r="A63" s="139" t="s">
        <v>1465</v>
      </c>
      <c r="B63" s="138" t="s">
        <v>1874</v>
      </c>
      <c r="C63" s="133" t="s">
        <v>387</v>
      </c>
      <c r="D63" s="178">
        <f>VLOOKUP('236.10'!A87,'236.10'!A87:N168,14,FALSE)</f>
        <v>17652.668356481088</v>
      </c>
    </row>
    <row r="64" spans="1:4" ht="54" thickTop="1" thickBot="1">
      <c r="A64" s="139" t="s">
        <v>1466</v>
      </c>
      <c r="B64" s="140" t="s">
        <v>1467</v>
      </c>
      <c r="C64" s="174" t="s">
        <v>377</v>
      </c>
      <c r="D64" s="178">
        <f>VLOOKUP('236.11'!A88,'236.11'!A88:N169,14,FALSE)</f>
        <v>1104.5873068920753</v>
      </c>
    </row>
    <row r="65" spans="1:4" ht="54" thickTop="1" thickBot="1">
      <c r="A65" s="137" t="s">
        <v>1023</v>
      </c>
      <c r="B65" s="138" t="s">
        <v>1199</v>
      </c>
      <c r="C65" s="133" t="s">
        <v>233</v>
      </c>
      <c r="D65" s="178">
        <f>VLOOKUP('310.1'!A87,'310.1'!A87:N170,14,FALSE)</f>
        <v>1167.2492711223119</v>
      </c>
    </row>
    <row r="66" spans="1:4" ht="54" thickTop="1" thickBot="1">
      <c r="A66" s="137" t="s">
        <v>1024</v>
      </c>
      <c r="B66" s="138" t="s">
        <v>1200</v>
      </c>
      <c r="C66" s="133" t="s">
        <v>387</v>
      </c>
      <c r="D66" s="178">
        <f>VLOOKUP('311.1'!A87,'311.1'!A87:N171,14,FALSE)</f>
        <v>51871.777349440861</v>
      </c>
    </row>
    <row r="67" spans="1:4" ht="54" thickTop="1" thickBot="1">
      <c r="A67" s="137" t="s">
        <v>1025</v>
      </c>
      <c r="B67" s="138" t="s">
        <v>1201</v>
      </c>
      <c r="C67" s="133" t="s">
        <v>998</v>
      </c>
      <c r="D67" s="178">
        <f>VLOOKUP('312.1'!A88,'312.1'!A88:N172,14,FALSE)</f>
        <v>6978.4624527572159</v>
      </c>
    </row>
    <row r="68" spans="1:4" ht="54" thickTop="1" thickBot="1">
      <c r="A68" s="137" t="s">
        <v>1026</v>
      </c>
      <c r="B68" s="138" t="s">
        <v>1202</v>
      </c>
      <c r="C68" s="133" t="s">
        <v>998</v>
      </c>
      <c r="D68" s="178">
        <f>VLOOKUP('312.2'!A88,'312.2'!A88:N173,14,FALSE)</f>
        <v>4871.4187935420132</v>
      </c>
    </row>
    <row r="69" spans="1:4" ht="54" thickTop="1" thickBot="1">
      <c r="A69" s="137" t="s">
        <v>1027</v>
      </c>
      <c r="B69" s="138" t="s">
        <v>1203</v>
      </c>
      <c r="C69" s="133" t="s">
        <v>1464</v>
      </c>
      <c r="D69" s="178">
        <f>VLOOKUP('312.3'!A87,'312.3'!A87:N174,14,FALSE)</f>
        <v>1843.2842371263923</v>
      </c>
    </row>
    <row r="70" spans="1:4" ht="54" thickTop="1" thickBot="1">
      <c r="A70" s="137" t="s">
        <v>1028</v>
      </c>
      <c r="B70" s="138" t="s">
        <v>1204</v>
      </c>
      <c r="C70" s="133" t="s">
        <v>387</v>
      </c>
      <c r="D70" s="179">
        <f>VLOOKUP('312.4'!A88,'312.4'!A88:N175,14,FALSE)</f>
        <v>51864.015329532565</v>
      </c>
    </row>
    <row r="71" spans="1:4" ht="54" thickTop="1" thickBot="1">
      <c r="A71" s="137" t="s">
        <v>1029</v>
      </c>
      <c r="B71" s="138" t="s">
        <v>1469</v>
      </c>
      <c r="C71" s="133" t="s">
        <v>387</v>
      </c>
      <c r="D71" s="179">
        <f>VLOOKUP('320.1'!A88,'320.1'!A88:N176,14,FALSE)</f>
        <v>61809.009281258375</v>
      </c>
    </row>
    <row r="72" spans="1:4" ht="54" thickTop="1" thickBot="1">
      <c r="A72" s="137" t="s">
        <v>1030</v>
      </c>
      <c r="B72" s="138" t="s">
        <v>1470</v>
      </c>
      <c r="C72" s="133" t="s">
        <v>387</v>
      </c>
      <c r="D72" s="179">
        <f>VLOOKUP('320.2'!A88,'320.2'!A88:N177,14,FALSE)</f>
        <v>75438.898977149394</v>
      </c>
    </row>
    <row r="73" spans="1:4" ht="54" thickTop="1" thickBot="1">
      <c r="A73" s="137" t="s">
        <v>1473</v>
      </c>
      <c r="B73" s="138" t="s">
        <v>1474</v>
      </c>
      <c r="C73" s="133" t="s">
        <v>387</v>
      </c>
      <c r="D73" s="179">
        <f>VLOOKUP('320.3'!A88,'320.3'!A88:N178,14,FALSE)</f>
        <v>81368.662787223293</v>
      </c>
    </row>
    <row r="74" spans="1:4" ht="54" thickTop="1" thickBot="1">
      <c r="A74" s="137" t="s">
        <v>1475</v>
      </c>
      <c r="B74" s="138" t="s">
        <v>1476</v>
      </c>
      <c r="C74" s="133" t="s">
        <v>387</v>
      </c>
      <c r="D74" s="179">
        <f>VLOOKUP('320.4'!A88,'320.4'!A88:N179,14,FALSE)</f>
        <v>78434.925554851565</v>
      </c>
    </row>
    <row r="75" spans="1:4" ht="54" thickTop="1" thickBot="1">
      <c r="A75" s="137" t="s">
        <v>1477</v>
      </c>
      <c r="B75" s="138" t="s">
        <v>1478</v>
      </c>
      <c r="C75" s="133" t="s">
        <v>387</v>
      </c>
      <c r="D75" s="179">
        <f>VLOOKUP('320.5'!A88,'320.5'!A88:N180,14,FALSE)</f>
        <v>92064.815250742584</v>
      </c>
    </row>
    <row r="76" spans="1:4" ht="54" thickTop="1" thickBot="1">
      <c r="A76" s="137" t="s">
        <v>1479</v>
      </c>
      <c r="B76" s="138" t="s">
        <v>1480</v>
      </c>
      <c r="C76" s="133" t="s">
        <v>387</v>
      </c>
      <c r="D76" s="179">
        <f>VLOOKUP('320.6'!A88,'320.6'!A88:N181,14,FALSE)</f>
        <v>97994.579060816483</v>
      </c>
    </row>
    <row r="77" spans="1:4" ht="54" thickTop="1" thickBot="1">
      <c r="A77" s="137" t="s">
        <v>1031</v>
      </c>
      <c r="B77" s="138" t="s">
        <v>1481</v>
      </c>
      <c r="C77" s="133" t="s">
        <v>387</v>
      </c>
      <c r="D77" s="179">
        <f>VLOOKUP('330.1'!A88,'330.1'!A88:N182,14,FALSE)</f>
        <v>108210.24924231014</v>
      </c>
    </row>
    <row r="78" spans="1:4" ht="54" thickTop="1" thickBot="1">
      <c r="A78" s="139" t="s">
        <v>1032</v>
      </c>
      <c r="B78" s="138" t="s">
        <v>1482</v>
      </c>
      <c r="C78" s="133" t="s">
        <v>387</v>
      </c>
      <c r="D78" s="179">
        <f>VLOOKUP('330.2'!A88,'330.1'!A88:N183,14,FALSE)</f>
        <v>108210.24924231014</v>
      </c>
    </row>
    <row r="79" spans="1:4" ht="54" thickTop="1" thickBot="1">
      <c r="A79" s="139" t="s">
        <v>1483</v>
      </c>
      <c r="B79" s="140" t="s">
        <v>1484</v>
      </c>
      <c r="C79" s="133" t="s">
        <v>387</v>
      </c>
      <c r="D79" s="179">
        <f>VLOOKUP('330.3'!A88,'330.3'!A88:N184,14,FALSE)</f>
        <v>106655.25377791614</v>
      </c>
    </row>
    <row r="80" spans="1:4" ht="54" thickTop="1" thickBot="1">
      <c r="A80" s="139" t="s">
        <v>1485</v>
      </c>
      <c r="B80" s="140" t="s">
        <v>1486</v>
      </c>
      <c r="C80" s="133" t="s">
        <v>387</v>
      </c>
      <c r="D80" s="179">
        <f>VLOOKUP('330.4'!A88,'330.4'!A88:N185,14,FALSE)</f>
        <v>124836.1655159033</v>
      </c>
    </row>
    <row r="81" spans="1:4" ht="54" thickTop="1" thickBot="1">
      <c r="A81" s="139" t="s">
        <v>1487</v>
      </c>
      <c r="B81" s="140" t="s">
        <v>1488</v>
      </c>
      <c r="C81" s="133" t="s">
        <v>387</v>
      </c>
      <c r="D81" s="179">
        <f>VLOOKUP('330.5'!A88,'330.5'!A88:N186,14,FALSE)</f>
        <v>123281.1700515093</v>
      </c>
    </row>
    <row r="82" spans="1:4" ht="54" thickTop="1" thickBot="1">
      <c r="A82" s="139" t="s">
        <v>1489</v>
      </c>
      <c r="B82" s="140" t="s">
        <v>1490</v>
      </c>
      <c r="C82" s="133" t="s">
        <v>387</v>
      </c>
      <c r="D82" s="179">
        <f>VLOOKUP('330.6'!A88,'330.6'!A88:N187,14,FALSE)</f>
        <v>123281.1700515093</v>
      </c>
    </row>
    <row r="83" spans="1:4" ht="54" thickTop="1" thickBot="1">
      <c r="A83" s="137" t="s">
        <v>1033</v>
      </c>
      <c r="B83" s="138" t="s">
        <v>1491</v>
      </c>
      <c r="C83" s="133" t="s">
        <v>387</v>
      </c>
      <c r="D83" s="179">
        <f>VLOOKUP('340.1'!A88,'340.1'!A88:N188,14,FALSE)</f>
        <v>107912.86869792284</v>
      </c>
    </row>
    <row r="84" spans="1:4" ht="54" thickTop="1" thickBot="1">
      <c r="A84" s="137" t="s">
        <v>1034</v>
      </c>
      <c r="B84" s="138" t="s">
        <v>1492</v>
      </c>
      <c r="C84" s="133" t="s">
        <v>387</v>
      </c>
      <c r="D84" s="179">
        <f>VLOOKUP('340.2'!A88,'340.2'!A88:N190,14,FALSE)</f>
        <v>106417.68075139014</v>
      </c>
    </row>
    <row r="85" spans="1:4" ht="54" thickTop="1" thickBot="1">
      <c r="A85" s="137" t="s">
        <v>1035</v>
      </c>
      <c r="B85" s="138" t="s">
        <v>1493</v>
      </c>
      <c r="C85" s="133" t="s">
        <v>387</v>
      </c>
      <c r="D85" s="179">
        <f>VLOOKUP('340.3'!A88,'340.3'!A88:N191,14,FALSE)</f>
        <v>106417.68075139014</v>
      </c>
    </row>
    <row r="86" spans="1:4" ht="54" thickTop="1" thickBot="1">
      <c r="A86" s="137" t="s">
        <v>1494</v>
      </c>
      <c r="B86" s="138" t="s">
        <v>2021</v>
      </c>
      <c r="C86" s="133" t="s">
        <v>387</v>
      </c>
      <c r="D86" s="179">
        <f>VLOOKUP('350.1'!A88,'350.1'!A88:N192,14,FALSE)</f>
        <v>159749.61202149672</v>
      </c>
    </row>
    <row r="87" spans="1:4" ht="54" thickTop="1" thickBot="1">
      <c r="A87" s="195" t="s">
        <v>1495</v>
      </c>
      <c r="B87" s="138" t="s">
        <v>2022</v>
      </c>
      <c r="C87" s="133" t="s">
        <v>387</v>
      </c>
      <c r="D87" s="179">
        <f>VLOOKUP('350.2'!A88,'350.2'!A88:N193,14,FALSE)</f>
        <v>158194.61655710271</v>
      </c>
    </row>
    <row r="88" spans="1:4" ht="54" thickTop="1" thickBot="1">
      <c r="A88" s="139" t="s">
        <v>1496</v>
      </c>
      <c r="B88" s="140" t="s">
        <v>1497</v>
      </c>
      <c r="C88" s="133" t="s">
        <v>387</v>
      </c>
      <c r="D88" s="179">
        <f>VLOOKUP('350.3'!A88,'350.3'!A88:N194,14,FALSE)</f>
        <v>159749.61202149672</v>
      </c>
    </row>
    <row r="89" spans="1:4" ht="54" thickTop="1" thickBot="1">
      <c r="A89" s="137" t="s">
        <v>1498</v>
      </c>
      <c r="B89" s="138" t="s">
        <v>1499</v>
      </c>
      <c r="C89" s="133" t="s">
        <v>387</v>
      </c>
      <c r="D89" s="179">
        <f>VLOOKUP('350.4'!A88,'350.4'!A88:N195,14,FALSE)</f>
        <v>158194.61655710271</v>
      </c>
    </row>
    <row r="90" spans="1:4" ht="54" thickTop="1" thickBot="1">
      <c r="A90" s="139" t="s">
        <v>1500</v>
      </c>
      <c r="B90" s="140" t="s">
        <v>1501</v>
      </c>
      <c r="C90" s="133" t="s">
        <v>387</v>
      </c>
      <c r="D90" s="179">
        <f>VLOOKUP('350.10'!A88,'350.10'!A88:N196,14,FALSE)</f>
        <v>105170.00391624124</v>
      </c>
    </row>
    <row r="91" spans="1:4" ht="54" thickTop="1" thickBot="1">
      <c r="A91" s="139" t="s">
        <v>1502</v>
      </c>
      <c r="B91" s="140" t="s">
        <v>1503</v>
      </c>
      <c r="C91" s="133" t="s">
        <v>387</v>
      </c>
      <c r="D91" s="179">
        <f>VLOOKUP('350.11'!A88,'350.11'!A88:N197,14,FALSE)</f>
        <v>103615.00845184724</v>
      </c>
    </row>
    <row r="92" spans="1:4" ht="54" thickTop="1" thickBot="1">
      <c r="A92" s="139" t="s">
        <v>1504</v>
      </c>
      <c r="B92" s="140" t="s">
        <v>1505</v>
      </c>
      <c r="C92" s="133" t="s">
        <v>387</v>
      </c>
      <c r="D92" s="179">
        <f>VLOOKUP('350.12'!A88,'350.12'!A88:N198,14,FALSE)</f>
        <v>105170.00391624124</v>
      </c>
    </row>
    <row r="93" spans="1:4" ht="54" thickTop="1" thickBot="1">
      <c r="A93" s="139" t="s">
        <v>1506</v>
      </c>
      <c r="B93" s="140" t="s">
        <v>1507</v>
      </c>
      <c r="C93" s="133" t="s">
        <v>387</v>
      </c>
      <c r="D93" s="179">
        <f>VLOOKUP('350.13'!A88,'350.13'!A88:N199,14,FALSE)</f>
        <v>103615.00845184724</v>
      </c>
    </row>
    <row r="94" spans="1:4" ht="54" thickTop="1" thickBot="1">
      <c r="A94" s="137" t="s">
        <v>1508</v>
      </c>
      <c r="B94" s="138" t="s">
        <v>1509</v>
      </c>
      <c r="C94" s="133" t="s">
        <v>998</v>
      </c>
      <c r="D94" s="179">
        <f>VLOOKUP('350.14'!A88,'350.14'!A88:N200,14,FALSE)</f>
        <v>606.44009005839416</v>
      </c>
    </row>
    <row r="95" spans="1:4" ht="54" thickTop="1" thickBot="1">
      <c r="A95" s="139" t="s">
        <v>1510</v>
      </c>
      <c r="B95" s="140" t="s">
        <v>1511</v>
      </c>
      <c r="C95" s="133" t="s">
        <v>387</v>
      </c>
      <c r="D95" s="179">
        <f>VLOOKUP('351.1'!A88,'351.1'!A88:N201,14,FALSE)</f>
        <v>158194.61655710271</v>
      </c>
    </row>
    <row r="96" spans="1:4" ht="54" thickTop="1" thickBot="1">
      <c r="A96" s="139" t="s">
        <v>1512</v>
      </c>
      <c r="B96" s="140" t="s">
        <v>1513</v>
      </c>
      <c r="C96" s="133" t="s">
        <v>387</v>
      </c>
      <c r="D96" s="179">
        <f>VLOOKUP('351.2'!A88,'351.2'!A88:N202,14,FALSE)</f>
        <v>158194.61655710271</v>
      </c>
    </row>
    <row r="97" spans="1:4" ht="54" thickTop="1" thickBot="1">
      <c r="A97" s="139" t="s">
        <v>1514</v>
      </c>
      <c r="B97" s="140" t="s">
        <v>1515</v>
      </c>
      <c r="C97" s="133" t="s">
        <v>387</v>
      </c>
      <c r="D97" s="179">
        <f>VLOOKUP('351.10'!A88,'351.10'!A88:N203,14,FALSE)</f>
        <v>103615.00845184724</v>
      </c>
    </row>
    <row r="98" spans="1:4" ht="54" thickTop="1" thickBot="1">
      <c r="A98" s="139" t="s">
        <v>1516</v>
      </c>
      <c r="B98" s="140" t="s">
        <v>1517</v>
      </c>
      <c r="C98" s="133" t="s">
        <v>387</v>
      </c>
      <c r="D98" s="179">
        <f>VLOOKUP('351.11'!A88,'351.11'!A88:N204,14,FALSE)</f>
        <v>103615.00845184724</v>
      </c>
    </row>
    <row r="99" spans="1:4" ht="54" thickTop="1" thickBot="1">
      <c r="A99" s="139" t="s">
        <v>1518</v>
      </c>
      <c r="B99" s="140" t="s">
        <v>1519</v>
      </c>
      <c r="C99" s="133" t="s">
        <v>998</v>
      </c>
      <c r="D99" s="179">
        <f>VLOOKUP('351.12'!A88,'351.12'!A88:N205,14,FALSE)</f>
        <v>606.44009005839416</v>
      </c>
    </row>
    <row r="100" spans="1:4" ht="54" thickTop="1" thickBot="1">
      <c r="A100" s="139" t="s">
        <v>1522</v>
      </c>
      <c r="B100" s="140" t="s">
        <v>1520</v>
      </c>
      <c r="C100" s="133" t="s">
        <v>998</v>
      </c>
      <c r="D100" s="179">
        <f>VLOOKUP('410.1'!A88,'410.1'!A88:N206,14,FALSE)</f>
        <v>2036.7629354611306</v>
      </c>
    </row>
    <row r="101" spans="1:4" ht="54" thickTop="1" thickBot="1">
      <c r="A101" s="139" t="s">
        <v>1523</v>
      </c>
      <c r="B101" s="140" t="s">
        <v>1521</v>
      </c>
      <c r="C101" s="133" t="s">
        <v>998</v>
      </c>
      <c r="D101" s="179">
        <f>VLOOKUP('410.2'!A88,'410.2'!A88:N207,14,FALSE)</f>
        <v>2020.2262945778193</v>
      </c>
    </row>
    <row r="102" spans="1:4" ht="54" thickTop="1" thickBot="1">
      <c r="A102" s="139" t="s">
        <v>1525</v>
      </c>
      <c r="B102" s="140" t="s">
        <v>1524</v>
      </c>
      <c r="C102" s="133" t="s">
        <v>377</v>
      </c>
      <c r="D102" s="179">
        <f>VLOOKUP('410.3'!A88,'410.3'!A88:N208,14,FALSE)</f>
        <v>2003.6896536945085</v>
      </c>
    </row>
    <row r="103" spans="1:4" ht="54" thickTop="1" thickBot="1">
      <c r="A103" s="139" t="s">
        <v>1527</v>
      </c>
      <c r="B103" s="140" t="s">
        <v>1526</v>
      </c>
      <c r="C103" s="133" t="s">
        <v>1464</v>
      </c>
      <c r="D103" s="179">
        <f>VLOOKUP('411.1'!A88,'411.1'!A88:N209,14,FALSE)</f>
        <v>2392.3007144523158</v>
      </c>
    </row>
    <row r="104" spans="1:4" ht="54" thickTop="1" thickBot="1">
      <c r="A104" s="137" t="s">
        <v>1036</v>
      </c>
      <c r="B104" s="138" t="s">
        <v>1958</v>
      </c>
      <c r="C104" s="133" t="s">
        <v>1464</v>
      </c>
      <c r="D104" s="179">
        <f>VLOOKUP('411.2'!A88,'411.2'!A88:N210,14,FALSE)</f>
        <v>2855.3266591850215</v>
      </c>
    </row>
    <row r="105" spans="1:4" ht="54" thickTop="1" thickBot="1">
      <c r="A105" s="137" t="s">
        <v>1037</v>
      </c>
      <c r="B105" s="138" t="s">
        <v>2054</v>
      </c>
      <c r="C105" s="133" t="s">
        <v>1464</v>
      </c>
      <c r="D105" s="179">
        <f>VLOOKUP('411.3'!A88,'411.3'!A88:N211,14,FALSE)</f>
        <v>2549.3988028437693</v>
      </c>
    </row>
    <row r="106" spans="1:4" ht="54" thickTop="1" thickBot="1">
      <c r="A106" s="137" t="s">
        <v>1528</v>
      </c>
      <c r="B106" s="138" t="s">
        <v>2055</v>
      </c>
      <c r="C106" s="133" t="s">
        <v>1464</v>
      </c>
      <c r="D106" s="179">
        <f>VLOOKUP('411.4'!A88,'411.4'!A88:N212,14,FALSE)</f>
        <v>2341.3127383954402</v>
      </c>
    </row>
    <row r="107" spans="1:4" ht="54" thickTop="1" thickBot="1">
      <c r="A107" s="137" t="s">
        <v>1535</v>
      </c>
      <c r="B107" s="191" t="s">
        <v>1606</v>
      </c>
      <c r="C107" s="133" t="s">
        <v>998</v>
      </c>
      <c r="D107" s="179">
        <f>VLOOKUP('413.1'!A88,'413.1'!A88:N213,14,FALSE)</f>
        <v>2756.1068138851565</v>
      </c>
    </row>
    <row r="108" spans="1:4" ht="54" thickTop="1" thickBot="1">
      <c r="A108" s="137" t="s">
        <v>1537</v>
      </c>
      <c r="B108" s="138" t="s">
        <v>1607</v>
      </c>
      <c r="C108" s="133" t="s">
        <v>998</v>
      </c>
      <c r="D108" s="179">
        <f>VLOOKUP('413.2'!A88,'413.2'!A88:N214,14,FALSE)</f>
        <v>3305.9501232552448</v>
      </c>
    </row>
    <row r="109" spans="1:4" ht="54" thickTop="1" thickBot="1">
      <c r="A109" s="137" t="s">
        <v>1539</v>
      </c>
      <c r="B109" s="138" t="s">
        <v>1608</v>
      </c>
      <c r="C109" s="133" t="s">
        <v>998</v>
      </c>
      <c r="D109" s="179">
        <f>VLOOKUP('413.3'!A88,'413.3'!A88:N215,14,FALSE)</f>
        <v>3428.5968764731342</v>
      </c>
    </row>
    <row r="110" spans="1:4" ht="54" thickTop="1" thickBot="1">
      <c r="A110" s="137" t="s">
        <v>1038</v>
      </c>
      <c r="B110" s="138" t="s">
        <v>1205</v>
      </c>
      <c r="C110" s="133" t="s">
        <v>998</v>
      </c>
      <c r="D110" s="179">
        <f>VLOOKUP('414.1'!A88,'414.1'!A88:N216,14,FALSE)</f>
        <v>3463.0482116466987</v>
      </c>
    </row>
    <row r="111" spans="1:4" ht="54" thickTop="1" thickBot="1">
      <c r="A111" s="137" t="s">
        <v>1039</v>
      </c>
      <c r="B111" s="138" t="s">
        <v>1959</v>
      </c>
      <c r="C111" s="133" t="s">
        <v>998</v>
      </c>
      <c r="D111" s="179">
        <f>VLOOKUP('414.2'!A88,'414.2'!A88:N217,14,FALSE)</f>
        <v>3463.0482116466987</v>
      </c>
    </row>
    <row r="112" spans="1:4" ht="54" thickTop="1" thickBot="1">
      <c r="A112" s="137" t="s">
        <v>1040</v>
      </c>
      <c r="B112" s="138" t="s">
        <v>1960</v>
      </c>
      <c r="C112" s="133" t="s">
        <v>998</v>
      </c>
      <c r="D112" s="179">
        <f>VLOOKUP('414.3'!A88,'414.3'!A88:N218,14,FALSE)</f>
        <v>3463.0482116466987</v>
      </c>
    </row>
    <row r="113" spans="1:4" ht="54" thickTop="1" thickBot="1">
      <c r="A113" s="137" t="s">
        <v>1041</v>
      </c>
      <c r="B113" s="138" t="s">
        <v>1206</v>
      </c>
      <c r="C113" s="133" t="s">
        <v>998</v>
      </c>
      <c r="D113" s="179">
        <f>VLOOKUP('414.4'!A88,'414.4'!A88:N219,14,FALSE)</f>
        <v>3315.5964971038429</v>
      </c>
    </row>
    <row r="114" spans="1:4" ht="54" thickTop="1" thickBot="1">
      <c r="A114" s="137" t="s">
        <v>1042</v>
      </c>
      <c r="B114" s="138" t="s">
        <v>1207</v>
      </c>
      <c r="C114" s="133" t="s">
        <v>998</v>
      </c>
      <c r="D114" s="179">
        <f>VLOOKUP('414.5'!A88,'414.5'!A88:N220,14,FALSE)</f>
        <v>3175.0350495957</v>
      </c>
    </row>
    <row r="115" spans="1:4" ht="54" thickTop="1" thickBot="1">
      <c r="A115" s="137" t="s">
        <v>1546</v>
      </c>
      <c r="B115" s="138" t="s">
        <v>2056</v>
      </c>
      <c r="C115" s="133" t="s">
        <v>998</v>
      </c>
      <c r="D115" s="179">
        <f>VLOOKUP('414.6'!A88,'414.6'!A88:N221,14,FALSE)</f>
        <v>3880.5983939502999</v>
      </c>
    </row>
    <row r="116" spans="1:4" ht="54" thickTop="1" thickBot="1">
      <c r="A116" s="137" t="s">
        <v>1043</v>
      </c>
      <c r="B116" s="138" t="s">
        <v>1961</v>
      </c>
      <c r="C116" s="133" t="s">
        <v>1464</v>
      </c>
      <c r="D116" s="179">
        <f>VLOOKUP('415.1'!A88,'415.1'!A88:N222,14,FALSE)</f>
        <v>3463.0482116466987</v>
      </c>
    </row>
    <row r="117" spans="1:4" ht="54" thickTop="1" thickBot="1">
      <c r="A117" s="137" t="s">
        <v>1044</v>
      </c>
      <c r="B117" s="138" t="s">
        <v>2058</v>
      </c>
      <c r="C117" s="133" t="s">
        <v>233</v>
      </c>
      <c r="D117" s="179">
        <f>VLOOKUP('420.1'!A87,'420.1'!A87:N223,14,FALSE)</f>
        <v>2846.094556984006</v>
      </c>
    </row>
    <row r="118" spans="1:4" ht="54" thickTop="1" thickBot="1">
      <c r="A118" s="137" t="s">
        <v>1045</v>
      </c>
      <c r="B118" s="138" t="s">
        <v>2057</v>
      </c>
      <c r="C118" s="142" t="s">
        <v>233</v>
      </c>
      <c r="D118" s="179">
        <f>VLOOKUP('420.2 '!A88,'420.2 '!A59:N107,14,FALSE)</f>
        <v>2770.3016196021645</v>
      </c>
    </row>
    <row r="119" spans="1:4" ht="54" thickTop="1" thickBot="1">
      <c r="A119" s="137" t="s">
        <v>1551</v>
      </c>
      <c r="B119" s="138" t="s">
        <v>1552</v>
      </c>
      <c r="C119" s="133" t="s">
        <v>233</v>
      </c>
      <c r="D119" s="179">
        <f>VLOOKUP('420.3'!A88,'420.3'!A88:N225,14,FALSE)</f>
        <v>2055.8845023746053</v>
      </c>
    </row>
    <row r="120" spans="1:4" ht="54" thickTop="1" thickBot="1">
      <c r="A120" s="137" t="s">
        <v>1046</v>
      </c>
      <c r="B120" s="138" t="s">
        <v>1208</v>
      </c>
      <c r="C120" s="133" t="s">
        <v>233</v>
      </c>
      <c r="D120" s="179">
        <f>VLOOKUP('421.1'!A88,'421.1'!A88:N226,14,FALSE)</f>
        <v>1914.3592536790584</v>
      </c>
    </row>
    <row r="121" spans="1:4" ht="54" thickTop="1" thickBot="1">
      <c r="A121" s="137" t="s">
        <v>1047</v>
      </c>
      <c r="B121" s="138" t="s">
        <v>1209</v>
      </c>
      <c r="C121" s="133" t="s">
        <v>233</v>
      </c>
      <c r="D121" s="179">
        <f>VLOOKUP('421.2'!A88,'421.2'!A88:N227,14,FALSE)</f>
        <v>1536.5304043664742</v>
      </c>
    </row>
    <row r="122" spans="1:4" ht="54" thickTop="1" thickBot="1">
      <c r="A122" s="137" t="s">
        <v>1048</v>
      </c>
      <c r="B122" s="138" t="s">
        <v>1962</v>
      </c>
      <c r="C122" s="133" t="s">
        <v>233</v>
      </c>
      <c r="D122" s="179">
        <f>VLOOKUP('421.3'!A88,'421.3'!A88:N228,14,FALSE)</f>
        <v>1555.1341253601991</v>
      </c>
    </row>
    <row r="123" spans="1:4" ht="54" thickTop="1" thickBot="1">
      <c r="A123" s="137" t="s">
        <v>1049</v>
      </c>
      <c r="B123" s="138" t="s">
        <v>1963</v>
      </c>
      <c r="C123" s="133" t="s">
        <v>233</v>
      </c>
      <c r="D123" s="179">
        <f>VLOOKUP('421.4'!A88,'421.4'!A88:N229,14,FALSE)</f>
        <v>1580.5592107182895</v>
      </c>
    </row>
    <row r="124" spans="1:4" ht="54" thickTop="1" thickBot="1">
      <c r="A124" s="137" t="s">
        <v>1556</v>
      </c>
      <c r="B124" s="140" t="s">
        <v>1557</v>
      </c>
      <c r="C124" s="133" t="s">
        <v>233</v>
      </c>
      <c r="D124" s="179">
        <f>VLOOKUP('430.1.1'!A87,'430.1.1'!A87:N230,14,FALSE)</f>
        <v>7104.912762044667</v>
      </c>
    </row>
    <row r="125" spans="1:4" ht="54" thickTop="1" thickBot="1">
      <c r="A125" s="137" t="s">
        <v>1558</v>
      </c>
      <c r="B125" s="138" t="s">
        <v>1559</v>
      </c>
      <c r="C125" s="133" t="s">
        <v>233</v>
      </c>
      <c r="D125" s="179">
        <f>VLOOKUP('430.1.2'!A88,'430.1.2'!A88:N231,14,FALSE)</f>
        <v>5868.6698276476272</v>
      </c>
    </row>
    <row r="126" spans="1:4" ht="54" thickTop="1" thickBot="1">
      <c r="A126" s="137" t="s">
        <v>1560</v>
      </c>
      <c r="B126" s="138" t="s">
        <v>1609</v>
      </c>
      <c r="C126" s="133" t="s">
        <v>233</v>
      </c>
      <c r="D126" s="179">
        <f>VLOOKUP('430.2.1'!A88,'430.2.1'!A88:N232,14,FALSE)</f>
        <v>7104.912762044667</v>
      </c>
    </row>
    <row r="127" spans="1:4" ht="54" thickTop="1" thickBot="1">
      <c r="A127" s="137" t="s">
        <v>1562</v>
      </c>
      <c r="B127" s="138" t="s">
        <v>1610</v>
      </c>
      <c r="C127" s="133" t="s">
        <v>233</v>
      </c>
      <c r="D127" s="179">
        <f>VLOOKUP('430.2.2'!A88,'430.2.2'!A88:N233,14,FALSE)</f>
        <v>5868.6698276476272</v>
      </c>
    </row>
    <row r="128" spans="1:4" ht="54" thickTop="1" thickBot="1">
      <c r="A128" s="137" t="s">
        <v>1563</v>
      </c>
      <c r="B128" s="138" t="s">
        <v>1611</v>
      </c>
      <c r="C128" s="133" t="s">
        <v>233</v>
      </c>
      <c r="D128" s="179">
        <f>VLOOKUP('431.1.1'!A88,'431.1.1'!A88:N234,14,FALSE)</f>
        <v>14859.282479661426</v>
      </c>
    </row>
    <row r="129" spans="1:4" ht="54" thickTop="1" thickBot="1">
      <c r="A129" s="137" t="s">
        <v>1565</v>
      </c>
      <c r="B129" s="138" t="s">
        <v>1612</v>
      </c>
      <c r="C129" s="133" t="s">
        <v>233</v>
      </c>
      <c r="D129" s="179">
        <f>VLOOKUP('431.1.2'!A88,'431.1.2'!A88:N235,14,FALSE)</f>
        <v>11813.185760062363</v>
      </c>
    </row>
    <row r="130" spans="1:4" ht="54" thickTop="1" thickBot="1">
      <c r="A130" s="137" t="s">
        <v>1568</v>
      </c>
      <c r="B130" s="138" t="s">
        <v>1613</v>
      </c>
      <c r="C130" s="133" t="s">
        <v>233</v>
      </c>
      <c r="D130" s="179">
        <f>VLOOKUP('431.2.1'!A88,'431.2.1'!A88:N236,14,FALSE)</f>
        <v>15274.131677287416</v>
      </c>
    </row>
    <row r="131" spans="1:4" ht="54" thickTop="1" thickBot="1">
      <c r="A131" s="137" t="s">
        <v>1569</v>
      </c>
      <c r="B131" s="138" t="s">
        <v>1614</v>
      </c>
      <c r="C131" s="133" t="s">
        <v>233</v>
      </c>
      <c r="D131" s="179">
        <f>VLOOKUP('431.2.2'!A88,'431.2.2'!A88:N237,14,FALSE)</f>
        <v>12130.193165795434</v>
      </c>
    </row>
    <row r="132" spans="1:4" ht="54" thickTop="1" thickBot="1">
      <c r="A132" s="137" t="s">
        <v>1050</v>
      </c>
      <c r="B132" s="138" t="s">
        <v>1210</v>
      </c>
      <c r="C132" s="133" t="s">
        <v>233</v>
      </c>
      <c r="D132" s="179">
        <f>VLOOKUP('432.1'!A88,'432.1'!A88:N238,14,FALSE)</f>
        <v>4635.4387488534849</v>
      </c>
    </row>
    <row r="133" spans="1:4" ht="54" thickTop="1" thickBot="1">
      <c r="A133" s="137" t="s">
        <v>1051</v>
      </c>
      <c r="B133" s="138" t="s">
        <v>1964</v>
      </c>
      <c r="C133" s="133" t="s">
        <v>233</v>
      </c>
      <c r="D133" s="179">
        <f>VLOOKUP('432.2'!A88,'432.2'!A88:N239,14,FALSE)</f>
        <v>5684.96333027733</v>
      </c>
    </row>
    <row r="134" spans="1:4" ht="54" thickTop="1" thickBot="1">
      <c r="A134" s="137" t="s">
        <v>1052</v>
      </c>
      <c r="B134" s="138" t="s">
        <v>1965</v>
      </c>
      <c r="C134" s="133" t="s">
        <v>233</v>
      </c>
      <c r="D134" s="179">
        <f>VLOOKUP('433.1'!A88,'433.1'!A88:N240,14,FALSE)</f>
        <v>4809.1704691645255</v>
      </c>
    </row>
    <row r="135" spans="1:4" ht="54" thickTop="1" thickBot="1">
      <c r="A135" s="137" t="s">
        <v>1053</v>
      </c>
      <c r="B135" s="138" t="s">
        <v>1966</v>
      </c>
      <c r="C135" s="133" t="s">
        <v>233</v>
      </c>
      <c r="D135" s="179">
        <f>VLOOKUP('433.2'!A88,'433.2'!A88:N241,14,FALSE)</f>
        <v>4504.5454721315382</v>
      </c>
    </row>
    <row r="136" spans="1:4" ht="54" thickTop="1" thickBot="1">
      <c r="A136" s="137" t="s">
        <v>1054</v>
      </c>
      <c r="B136" s="138" t="s">
        <v>1967</v>
      </c>
      <c r="C136" s="133" t="s">
        <v>233</v>
      </c>
      <c r="D136" s="179">
        <f>VLOOKUP('433.3'!A88,'433.3'!A88:N242,14,FALSE)</f>
        <v>5216.9787572330979</v>
      </c>
    </row>
    <row r="137" spans="1:4" ht="54" thickTop="1" thickBot="1">
      <c r="A137" s="137" t="s">
        <v>1055</v>
      </c>
      <c r="B137" s="138" t="s">
        <v>1211</v>
      </c>
      <c r="C137" s="133" t="s">
        <v>233</v>
      </c>
      <c r="D137" s="179">
        <f>VLOOKUP('433.4'!A88,'433.4'!A88:N243,14,FALSE)</f>
        <v>3410.0914951837617</v>
      </c>
    </row>
    <row r="138" spans="1:4" ht="54" thickTop="1" thickBot="1">
      <c r="A138" s="137" t="s">
        <v>1056</v>
      </c>
      <c r="B138" s="138" t="s">
        <v>1968</v>
      </c>
      <c r="C138" s="133" t="s">
        <v>233</v>
      </c>
      <c r="D138" s="179">
        <f>VLOOKUP('433.5'!A88,'433.5'!A88:N244,14,FALSE)</f>
        <v>5113.4963384202074</v>
      </c>
    </row>
    <row r="139" spans="1:4" ht="54" thickTop="1" thickBot="1">
      <c r="A139" s="137" t="s">
        <v>1057</v>
      </c>
      <c r="B139" s="138" t="s">
        <v>1969</v>
      </c>
      <c r="C139" s="133" t="s">
        <v>233</v>
      </c>
      <c r="D139" s="179">
        <f>VLOOKUP('433.6'!A88,'433.6'!A88:N245,14,FALSE)</f>
        <v>4798.1028875520187</v>
      </c>
    </row>
    <row r="140" spans="1:4" ht="54" thickTop="1" thickBot="1">
      <c r="A140" s="137" t="s">
        <v>1058</v>
      </c>
      <c r="B140" s="138" t="s">
        <v>1970</v>
      </c>
      <c r="C140" s="133" t="s">
        <v>233</v>
      </c>
      <c r="D140" s="179">
        <f>VLOOKUP('433.7'!A88,'433.7'!A88:N246,14,FALSE)</f>
        <v>5572.805927439741</v>
      </c>
    </row>
    <row r="141" spans="1:4" ht="54" thickTop="1" thickBot="1">
      <c r="A141" s="137" t="s">
        <v>1059</v>
      </c>
      <c r="B141" s="138" t="s">
        <v>1212</v>
      </c>
      <c r="C141" s="133" t="s">
        <v>233</v>
      </c>
      <c r="D141" s="179">
        <f>VLOOKUP('433.8'!A88,'433.8'!A88:N247,14,FALSE)</f>
        <v>3632.4834765629134</v>
      </c>
    </row>
    <row r="142" spans="1:4" ht="54" thickTop="1" thickBot="1">
      <c r="A142" s="137" t="s">
        <v>1060</v>
      </c>
      <c r="B142" s="138" t="s">
        <v>1971</v>
      </c>
      <c r="C142" s="133" t="s">
        <v>387</v>
      </c>
      <c r="D142" s="179">
        <f>VLOOKUP('440.1'!A89,'440.1'!A89:N248,14,FALSE)</f>
        <v>196711.9695439701</v>
      </c>
    </row>
    <row r="143" spans="1:4" ht="54" thickTop="1" thickBot="1">
      <c r="A143" s="137" t="s">
        <v>1061</v>
      </c>
      <c r="B143" s="138" t="s">
        <v>1972</v>
      </c>
      <c r="C143" s="133" t="s">
        <v>387</v>
      </c>
      <c r="D143" s="179">
        <f>VLOOKUP('440.2'!A93,'440.2'!A93:N250,14,FALSE)</f>
        <v>196711.9695439701</v>
      </c>
    </row>
    <row r="144" spans="1:4" ht="54" thickTop="1" thickBot="1">
      <c r="A144" s="137" t="s">
        <v>1062</v>
      </c>
      <c r="B144" s="138" t="s">
        <v>1973</v>
      </c>
      <c r="C144" s="133" t="s">
        <v>387</v>
      </c>
      <c r="D144" s="179">
        <f>VLOOKUP('440.3'!A93,'440.3'!A93:N252,14,FALSE)</f>
        <v>196711.9695439701</v>
      </c>
    </row>
    <row r="145" spans="1:4" ht="54" thickTop="1" thickBot="1">
      <c r="A145" s="137" t="s">
        <v>1063</v>
      </c>
      <c r="B145" s="138" t="s">
        <v>1213</v>
      </c>
      <c r="C145" s="133" t="s">
        <v>387</v>
      </c>
      <c r="D145" s="179">
        <f>VLOOKUP('440.4'!A93,'440.4'!A93:N254,14,FALSE)</f>
        <v>215555.09899469418</v>
      </c>
    </row>
    <row r="146" spans="1:4" ht="54" thickTop="1" thickBot="1">
      <c r="A146" s="137" t="s">
        <v>1064</v>
      </c>
      <c r="B146" s="138" t="s">
        <v>1974</v>
      </c>
      <c r="C146" s="133" t="s">
        <v>387</v>
      </c>
      <c r="D146" s="179">
        <f>VLOOKUP('441.1'!A93,'441.1'!A93:N256,14,FALSE)</f>
        <v>196711.9695439701</v>
      </c>
    </row>
    <row r="147" spans="1:4" ht="54" thickTop="1" thickBot="1">
      <c r="A147" s="137" t="s">
        <v>1065</v>
      </c>
      <c r="B147" s="138" t="s">
        <v>1975</v>
      </c>
      <c r="C147" s="133" t="s">
        <v>387</v>
      </c>
      <c r="D147" s="179">
        <f>VLOOKUP('441.2'!A92,'441.2'!A92:N258,14,FALSE)</f>
        <v>196711.9695439701</v>
      </c>
    </row>
    <row r="148" spans="1:4" ht="54" thickTop="1" thickBot="1">
      <c r="A148" s="137" t="s">
        <v>1066</v>
      </c>
      <c r="B148" s="138" t="s">
        <v>1976</v>
      </c>
      <c r="C148" s="133" t="s">
        <v>387</v>
      </c>
      <c r="D148" s="179">
        <f>VLOOKUP('441.3'!A93,'441.3'!A93:N260,14,FALSE)</f>
        <v>196711.9695439701</v>
      </c>
    </row>
    <row r="149" spans="1:4" ht="54" thickTop="1" thickBot="1">
      <c r="A149" s="137" t="s">
        <v>1067</v>
      </c>
      <c r="B149" s="138" t="s">
        <v>1977</v>
      </c>
      <c r="C149" s="133" t="s">
        <v>387</v>
      </c>
      <c r="D149" s="179">
        <f>VLOOKUP('441.4'!A92,'441.4'!A92:N262,14,FALSE)</f>
        <v>215555.09899469418</v>
      </c>
    </row>
    <row r="150" spans="1:4" ht="54" thickTop="1" thickBot="1">
      <c r="A150" s="137" t="s">
        <v>1068</v>
      </c>
      <c r="B150" s="138" t="s">
        <v>1957</v>
      </c>
      <c r="C150" s="133" t="s">
        <v>387</v>
      </c>
      <c r="D150" s="179">
        <f>VLOOKUP('450.1'!A95,'450.1'!A95:N264,14,FALSE)</f>
        <v>229021.28989805997</v>
      </c>
    </row>
    <row r="151" spans="1:4" ht="54" thickTop="1" thickBot="1">
      <c r="A151" s="137" t="s">
        <v>1069</v>
      </c>
      <c r="B151" s="138" t="s">
        <v>1978</v>
      </c>
      <c r="C151" s="133" t="s">
        <v>387</v>
      </c>
      <c r="D151" s="179">
        <f>VLOOKUP('450.2'!A93,'450.2'!A93:N266,14,FALSE)</f>
        <v>229021.28989805997</v>
      </c>
    </row>
    <row r="152" spans="1:4" ht="54" thickTop="1" thickBot="1">
      <c r="A152" s="137" t="s">
        <v>1070</v>
      </c>
      <c r="B152" s="138" t="s">
        <v>1979</v>
      </c>
      <c r="C152" s="133" t="s">
        <v>387</v>
      </c>
      <c r="D152" s="179">
        <f>VLOOKUP('450.3'!A93,'450.3'!A93:N268,14,FALSE)</f>
        <v>229021.28989805997</v>
      </c>
    </row>
    <row r="153" spans="1:4" ht="54" thickTop="1" thickBot="1">
      <c r="A153" s="137" t="s">
        <v>1071</v>
      </c>
      <c r="B153" s="138" t="s">
        <v>1980</v>
      </c>
      <c r="C153" s="133" t="s">
        <v>387</v>
      </c>
      <c r="D153" s="179">
        <f>VLOOKUP('450.4'!A92,'450.4'!A92:N270,14,FALSE)</f>
        <v>229021.28989805997</v>
      </c>
    </row>
    <row r="154" spans="1:4" ht="63.75" customHeight="1" thickTop="1" thickBot="1">
      <c r="A154" s="137" t="s">
        <v>1072</v>
      </c>
      <c r="B154" s="138" t="s">
        <v>1981</v>
      </c>
      <c r="C154" s="133" t="s">
        <v>387</v>
      </c>
      <c r="D154" s="179">
        <f>VLOOKUP('450.5'!A92,'450.5'!A92:N272,14,FALSE)</f>
        <v>229021.28989805997</v>
      </c>
    </row>
    <row r="155" spans="1:4" ht="54" thickTop="1" thickBot="1">
      <c r="A155" s="137" t="s">
        <v>1073</v>
      </c>
      <c r="B155" s="138" t="s">
        <v>1982</v>
      </c>
      <c r="C155" s="133" t="s">
        <v>387</v>
      </c>
      <c r="D155" s="179">
        <f>VLOOKUP('450.6'!A93,'450.6'!A93:N274,14,FALSE)</f>
        <v>229021.28989805997</v>
      </c>
    </row>
    <row r="156" spans="1:4" ht="54" thickTop="1" thickBot="1">
      <c r="A156" s="137" t="s">
        <v>1074</v>
      </c>
      <c r="B156" s="138" t="s">
        <v>1983</v>
      </c>
      <c r="C156" s="133" t="s">
        <v>387</v>
      </c>
      <c r="D156" s="179">
        <f>VLOOKUP('450.7'!A93,'450.7'!A93:N275,14,FALSE)</f>
        <v>229021.28989805997</v>
      </c>
    </row>
    <row r="157" spans="1:4" ht="54" thickTop="1" thickBot="1">
      <c r="A157" s="137" t="s">
        <v>1075</v>
      </c>
      <c r="B157" s="138" t="s">
        <v>1984</v>
      </c>
      <c r="C157" s="133" t="s">
        <v>387</v>
      </c>
      <c r="D157" s="179">
        <f>VLOOKUP('450.8'!A93,'450.8'!A93:N276,14,FALSE)</f>
        <v>229021.28989805997</v>
      </c>
    </row>
    <row r="158" spans="1:4" ht="54" thickTop="1" thickBot="1">
      <c r="A158" s="137" t="s">
        <v>1584</v>
      </c>
      <c r="B158" s="138" t="s">
        <v>1615</v>
      </c>
      <c r="C158" s="133" t="s">
        <v>387</v>
      </c>
      <c r="D158" s="179">
        <f>VLOOKUP('450.10'!A92,'450.10'!A92:N277,14,FALSE)</f>
        <v>265443.93953421683</v>
      </c>
    </row>
    <row r="159" spans="1:4" ht="54" thickTop="1" thickBot="1">
      <c r="A159" s="137" t="s">
        <v>1586</v>
      </c>
      <c r="B159" s="138" t="s">
        <v>1616</v>
      </c>
      <c r="C159" s="133" t="s">
        <v>387</v>
      </c>
      <c r="D159" s="179">
        <f>VLOOKUP('450.11'!A92,'450.11'!A92:N278,14,FALSE)</f>
        <v>265443.93953421683</v>
      </c>
    </row>
    <row r="160" spans="1:4" ht="54" thickTop="1" thickBot="1">
      <c r="A160" s="137" t="s">
        <v>1588</v>
      </c>
      <c r="B160" s="138" t="s">
        <v>1617</v>
      </c>
      <c r="C160" s="133" t="s">
        <v>387</v>
      </c>
      <c r="D160" s="179">
        <f>VLOOKUP('450.12'!A92,'450.11'!A92:N279,14,FALSE)</f>
        <v>265443.93953421683</v>
      </c>
    </row>
    <row r="161" spans="1:4" ht="54" thickTop="1" thickBot="1">
      <c r="A161" s="137" t="s">
        <v>1076</v>
      </c>
      <c r="B161" s="138" t="s">
        <v>1985</v>
      </c>
      <c r="C161" s="133" t="s">
        <v>387</v>
      </c>
      <c r="D161" s="179">
        <f>VLOOKUP('451.1'!A92,'451.1'!A92:N280,14,FALSE)</f>
        <v>229021.28989805997</v>
      </c>
    </row>
    <row r="162" spans="1:4" ht="54" thickTop="1" thickBot="1">
      <c r="A162" s="137" t="s">
        <v>1077</v>
      </c>
      <c r="B162" s="138" t="s">
        <v>1986</v>
      </c>
      <c r="C162" s="133" t="s">
        <v>387</v>
      </c>
      <c r="D162" s="179">
        <f>VLOOKUP('451.2'!A93,'451.2'!A93:N281,14,FALSE)</f>
        <v>229021.28989805997</v>
      </c>
    </row>
    <row r="163" spans="1:4" ht="54" thickTop="1" thickBot="1">
      <c r="A163" s="137" t="s">
        <v>1078</v>
      </c>
      <c r="B163" s="138" t="s">
        <v>1987</v>
      </c>
      <c r="C163" s="133" t="s">
        <v>387</v>
      </c>
      <c r="D163" s="179">
        <f>VLOOKUP('451.3'!A92,'451.3'!A92:N282,14,FALSE)</f>
        <v>229021.28989805997</v>
      </c>
    </row>
    <row r="164" spans="1:4" ht="54" thickTop="1" thickBot="1">
      <c r="A164" s="137" t="s">
        <v>1079</v>
      </c>
      <c r="B164" s="138" t="s">
        <v>1988</v>
      </c>
      <c r="C164" s="133" t="s">
        <v>387</v>
      </c>
      <c r="D164" s="179">
        <f>VLOOKUP('451.4'!A92,'451.4'!A92:N283,14,FALSE)</f>
        <v>265443.93953421683</v>
      </c>
    </row>
    <row r="165" spans="1:4" ht="54" thickTop="1" thickBot="1">
      <c r="A165" s="137" t="s">
        <v>1080</v>
      </c>
      <c r="B165" s="138" t="s">
        <v>1989</v>
      </c>
      <c r="C165" s="133" t="s">
        <v>387</v>
      </c>
      <c r="D165" s="179">
        <f>VLOOKUP('452.1'!A93,'452.1'!A93:N284,14,FALSE)</f>
        <v>229021.28989805997</v>
      </c>
    </row>
    <row r="166" spans="1:4" ht="54" thickTop="1" thickBot="1">
      <c r="A166" s="137" t="s">
        <v>1081</v>
      </c>
      <c r="B166" s="138" t="s">
        <v>1990</v>
      </c>
      <c r="C166" s="133" t="s">
        <v>387</v>
      </c>
      <c r="D166" s="179">
        <f>VLOOKUP('452.2'!A93,'452.2'!A93:N285,14,FALSE)</f>
        <v>229021.28989805997</v>
      </c>
    </row>
    <row r="167" spans="1:4" ht="54" thickTop="1" thickBot="1">
      <c r="A167" s="137" t="s">
        <v>1082</v>
      </c>
      <c r="B167" s="138" t="s">
        <v>1991</v>
      </c>
      <c r="C167" s="133" t="s">
        <v>387</v>
      </c>
      <c r="D167" s="179">
        <f>VLOOKUP('452.3'!A92,'452.3'!A92:N286,14,FALSE)</f>
        <v>229021.28989805997</v>
      </c>
    </row>
    <row r="168" spans="1:4" ht="54" thickTop="1" thickBot="1">
      <c r="A168" s="137" t="s">
        <v>1083</v>
      </c>
      <c r="B168" s="138" t="s">
        <v>1992</v>
      </c>
      <c r="C168" s="133" t="s">
        <v>387</v>
      </c>
      <c r="D168" s="179">
        <f>VLOOKUP('452.4'!A93,'452.4'!A93:N287,14,FALSE)</f>
        <v>229021.28989805997</v>
      </c>
    </row>
    <row r="169" spans="1:4" ht="54" thickTop="1" thickBot="1">
      <c r="A169" s="137" t="s">
        <v>1084</v>
      </c>
      <c r="B169" s="138" t="s">
        <v>1214</v>
      </c>
      <c r="C169" s="133" t="s">
        <v>387</v>
      </c>
      <c r="D169" s="179">
        <f>VLOOKUP('453.1'!A92,'453.1'!A92:N288,14,FALSE)</f>
        <v>228794.45289264922</v>
      </c>
    </row>
    <row r="170" spans="1:4" ht="54" thickTop="1" thickBot="1">
      <c r="A170" s="137" t="s">
        <v>1085</v>
      </c>
      <c r="B170" s="138" t="s">
        <v>1993</v>
      </c>
      <c r="C170" s="133" t="s">
        <v>233</v>
      </c>
      <c r="D170" s="179">
        <f>VLOOKUP('460.1'!A87,'460.1'!A87:N289,14,FALSE)</f>
        <v>5761.086653515149</v>
      </c>
    </row>
    <row r="171" spans="1:4" ht="54" thickTop="1" thickBot="1">
      <c r="A171" s="196" t="s">
        <v>2017</v>
      </c>
      <c r="B171" s="138" t="s">
        <v>2073</v>
      </c>
      <c r="C171" s="133" t="s">
        <v>233</v>
      </c>
      <c r="D171" s="179">
        <f>VLOOKUP('460.2'!A87,'460.2'!A87:N290,14,FALSE)</f>
        <v>2880.5433267575745</v>
      </c>
    </row>
    <row r="172" spans="1:4" ht="51.75" customHeight="1" thickTop="1" thickBot="1">
      <c r="A172" s="137" t="s">
        <v>1086</v>
      </c>
      <c r="B172" s="138" t="s">
        <v>1215</v>
      </c>
      <c r="C172" s="133" t="s">
        <v>387</v>
      </c>
      <c r="D172" s="179">
        <f>VLOOKUP('461.1'!A87,'461.1'!A87:N291,14,FALSE)</f>
        <v>84873.02215852309</v>
      </c>
    </row>
    <row r="173" spans="1:4" ht="54" thickTop="1" thickBot="1">
      <c r="A173" s="137" t="s">
        <v>1087</v>
      </c>
      <c r="B173" s="138" t="s">
        <v>1216</v>
      </c>
      <c r="C173" s="133" t="s">
        <v>387</v>
      </c>
      <c r="D173" s="179">
        <f>VLOOKUP('461.2'!A89,'461.2'!A89:N294,14,FALSE)</f>
        <v>103971.8416037126</v>
      </c>
    </row>
    <row r="174" spans="1:4" ht="54" thickTop="1" thickBot="1">
      <c r="A174" s="137" t="s">
        <v>1598</v>
      </c>
      <c r="B174" s="138" t="s">
        <v>2078</v>
      </c>
      <c r="C174" s="133" t="s">
        <v>387</v>
      </c>
      <c r="D174" s="179">
        <f>VLOOKUP('462.1.1'!A88,'462.1.1'!A88:N293,14,FALSE)</f>
        <v>126450.18205623543</v>
      </c>
    </row>
    <row r="175" spans="1:4" ht="54" thickTop="1" thickBot="1">
      <c r="A175" s="137" t="s">
        <v>1599</v>
      </c>
      <c r="B175" s="138" t="s">
        <v>2079</v>
      </c>
      <c r="C175" s="133" t="s">
        <v>387</v>
      </c>
      <c r="D175" s="179">
        <f>VLOOKUP('462.1.2'!A88,'462.1.2'!A88:N294,14,FALSE)</f>
        <v>127899.95289653126</v>
      </c>
    </row>
    <row r="176" spans="1:4" ht="54" thickTop="1" thickBot="1">
      <c r="A176" s="137" t="s">
        <v>1600</v>
      </c>
      <c r="B176" s="138" t="s">
        <v>2082</v>
      </c>
      <c r="C176" s="133" t="s">
        <v>387</v>
      </c>
      <c r="D176" s="179">
        <f>VLOOKUP('462.2.1'!A88,'462.2.1'!A88:N295,14,FALSE)</f>
        <v>139019.76470433793</v>
      </c>
    </row>
    <row r="177" spans="1:4" ht="54" thickTop="1" thickBot="1">
      <c r="A177" s="137" t="s">
        <v>1601</v>
      </c>
      <c r="B177" s="138" t="s">
        <v>2083</v>
      </c>
      <c r="C177" s="133" t="s">
        <v>387</v>
      </c>
      <c r="D177" s="179">
        <f>VLOOKUP('462.2.2'!A88,'462.2.2'!A88:N296,14,FALSE)</f>
        <v>140469.53554463375</v>
      </c>
    </row>
    <row r="178" spans="1:4" ht="54" thickTop="1" thickBot="1">
      <c r="A178" s="137" t="s">
        <v>1088</v>
      </c>
      <c r="B178" s="138" t="s">
        <v>1618</v>
      </c>
      <c r="C178" s="133" t="s">
        <v>233</v>
      </c>
      <c r="D178" s="179">
        <f>VLOOKUP('464.1'!A88,'464.1'!A88:N297,14,FALSE)</f>
        <v>7159.7162273769609</v>
      </c>
    </row>
    <row r="179" spans="1:4" ht="54" thickTop="1" thickBot="1">
      <c r="A179" s="137" t="s">
        <v>1089</v>
      </c>
      <c r="B179" s="138" t="s">
        <v>1619</v>
      </c>
      <c r="C179" s="133" t="s">
        <v>387</v>
      </c>
      <c r="D179" s="179">
        <f>VLOOKUP('465.1'!A92,'465.1'!A92:N298,14,FALSE)</f>
        <v>89041.164929584018</v>
      </c>
    </row>
    <row r="180" spans="1:4" ht="54" thickTop="1" thickBot="1">
      <c r="A180" s="137" t="s">
        <v>1602</v>
      </c>
      <c r="B180" s="138" t="s">
        <v>1620</v>
      </c>
      <c r="C180" s="133" t="s">
        <v>387</v>
      </c>
      <c r="D180" s="179">
        <f>VLOOKUP('465.2'!A92,'465.2'!A92:N299,14,FALSE)</f>
        <v>26592.701440783683</v>
      </c>
    </row>
    <row r="181" spans="1:4" ht="54" thickTop="1" thickBot="1">
      <c r="A181" s="137" t="s">
        <v>1090</v>
      </c>
      <c r="B181" s="138" t="s">
        <v>1621</v>
      </c>
      <c r="C181" s="133" t="s">
        <v>144</v>
      </c>
      <c r="D181" s="179">
        <f>VLOOKUP('466.1'!A92,'466.1'!A92:N300,14,FALSE)</f>
        <v>3368.0336219846486</v>
      </c>
    </row>
    <row r="182" spans="1:4" ht="54" thickTop="1" thickBot="1">
      <c r="A182" s="137" t="s">
        <v>1091</v>
      </c>
      <c r="B182" s="138" t="s">
        <v>1622</v>
      </c>
      <c r="C182" s="133" t="s">
        <v>144</v>
      </c>
      <c r="D182" s="179">
        <f>VLOOKUP('466.2'!A96,'466.2'!A96:N301,14,FALSE)</f>
        <v>3826.3538417425225</v>
      </c>
    </row>
    <row r="183" spans="1:4" ht="54" thickTop="1" thickBot="1">
      <c r="A183" s="139" t="s">
        <v>1092</v>
      </c>
      <c r="B183" s="140" t="s">
        <v>1735</v>
      </c>
      <c r="C183" s="133" t="s">
        <v>387</v>
      </c>
      <c r="D183" s="179">
        <f>VLOOKUP('500.1'!A95,'500.1'!A95:N302,14,FALSE)</f>
        <v>810716.15546412626</v>
      </c>
    </row>
    <row r="184" spans="1:4" ht="54" thickTop="1" thickBot="1">
      <c r="A184" s="137" t="s">
        <v>1624</v>
      </c>
      <c r="B184" s="138" t="s">
        <v>1736</v>
      </c>
      <c r="C184" s="133" t="s">
        <v>387</v>
      </c>
      <c r="D184" s="179">
        <f>VLOOKUP('500.2'!A95,'500.2'!A95:N303,14,FALSE)</f>
        <v>830028.96761892759</v>
      </c>
    </row>
    <row r="185" spans="1:4" ht="57.75" thickTop="1" thickBot="1">
      <c r="A185" s="137" t="s">
        <v>1093</v>
      </c>
      <c r="B185" s="138" t="s">
        <v>1875</v>
      </c>
      <c r="C185" s="133" t="s">
        <v>377</v>
      </c>
      <c r="D185" s="179">
        <f>VLOOKUP('501.1'!A88,'501.1'!A88:N304,14,FALSE)</f>
        <v>909.51524858210155</v>
      </c>
    </row>
    <row r="186" spans="1:4" ht="57.75" thickTop="1" thickBot="1">
      <c r="A186" s="137" t="s">
        <v>1626</v>
      </c>
      <c r="B186" s="138" t="s">
        <v>1876</v>
      </c>
      <c r="C186" s="133" t="s">
        <v>377</v>
      </c>
      <c r="D186" s="179">
        <f>VLOOKUP('501.10'!A88,'501.10'!A88:N305,14,FALSE)</f>
        <v>1033.5400552069336</v>
      </c>
    </row>
    <row r="187" spans="1:4" ht="57.75" thickTop="1" thickBot="1">
      <c r="A187" s="137" t="s">
        <v>1627</v>
      </c>
      <c r="B187" s="138" t="s">
        <v>1877</v>
      </c>
      <c r="C187" s="133" t="s">
        <v>377</v>
      </c>
      <c r="D187" s="179">
        <f>VLOOKUP('501.20'!A88,'501.20'!A88:N306,14,FALSE)</f>
        <v>606.44009005839416</v>
      </c>
    </row>
    <row r="188" spans="1:4" ht="54" thickTop="1" thickBot="1">
      <c r="A188" s="137" t="s">
        <v>1628</v>
      </c>
      <c r="B188" s="138" t="s">
        <v>1737</v>
      </c>
      <c r="C188" s="133" t="s">
        <v>387</v>
      </c>
      <c r="D188" s="179">
        <f>VLOOKUP('505.1'!A84,'505.1'!A84:N307,14,FALSE)</f>
        <v>723894.61833303794</v>
      </c>
    </row>
    <row r="189" spans="1:4" ht="54" thickTop="1" thickBot="1">
      <c r="A189" s="137" t="s">
        <v>1094</v>
      </c>
      <c r="B189" s="138" t="s">
        <v>1738</v>
      </c>
      <c r="C189" s="133" t="s">
        <v>233</v>
      </c>
      <c r="D189" s="179">
        <f>VLOOKUP('510.1'!A84,'510.1'!A84:N308,14,FALSE)</f>
        <v>88647.379939264763</v>
      </c>
    </row>
    <row r="190" spans="1:4" ht="54" thickTop="1" thickBot="1">
      <c r="A190" s="137" t="s">
        <v>1632</v>
      </c>
      <c r="B190" s="138" t="s">
        <v>1217</v>
      </c>
      <c r="C190" s="133" t="s">
        <v>387</v>
      </c>
      <c r="D190" s="179">
        <f>VLOOKUP('600.1.1'!A85,'600.1.1'!A85:N311,14,FALSE)</f>
        <v>20655.979723443499</v>
      </c>
    </row>
    <row r="191" spans="1:4" ht="54" thickTop="1" thickBot="1">
      <c r="A191" s="137" t="s">
        <v>1633</v>
      </c>
      <c r="B191" s="138" t="s">
        <v>1739</v>
      </c>
      <c r="C191" s="133" t="s">
        <v>387</v>
      </c>
      <c r="D191" s="179">
        <f>VLOOKUP('600.2.1'!A88,'600.2.1'!A88:N310,14,FALSE)</f>
        <v>104104.70228007025</v>
      </c>
    </row>
    <row r="192" spans="1:4" ht="54" thickTop="1" thickBot="1">
      <c r="A192" s="137" t="s">
        <v>1634</v>
      </c>
      <c r="B192" s="138" t="s">
        <v>1740</v>
      </c>
      <c r="C192" s="133" t="s">
        <v>387</v>
      </c>
      <c r="D192" s="179">
        <f>VLOOKUP('600.2.2'!A90,'600.2.2'!A90:N312,14,FALSE)</f>
        <v>148299.20038163921</v>
      </c>
    </row>
    <row r="193" spans="1:4" ht="54" thickTop="1" thickBot="1">
      <c r="A193" s="137" t="s">
        <v>1635</v>
      </c>
      <c r="B193" s="138" t="s">
        <v>1741</v>
      </c>
      <c r="C193" s="133" t="s">
        <v>387</v>
      </c>
      <c r="D193" s="179">
        <f>VLOOKUP('600.2.3'!A89,'600.2.3'!A89:N312,14,FALSE)</f>
        <v>18901.726099464871</v>
      </c>
    </row>
    <row r="194" spans="1:4" ht="54" thickTop="1" thickBot="1">
      <c r="A194" s="137" t="s">
        <v>1636</v>
      </c>
      <c r="B194" s="138" t="s">
        <v>1742</v>
      </c>
      <c r="C194" s="133" t="s">
        <v>387</v>
      </c>
      <c r="D194" s="179">
        <f>VLOOKUP('600.2.4'!A88,'600.2.4'!A88:N312,14,FALSE)</f>
        <v>25315.155257390696</v>
      </c>
    </row>
    <row r="195" spans="1:4" ht="54" thickTop="1" thickBot="1">
      <c r="A195" s="137" t="s">
        <v>1095</v>
      </c>
      <c r="B195" s="138" t="s">
        <v>2094</v>
      </c>
      <c r="C195" s="133" t="s">
        <v>387</v>
      </c>
      <c r="D195" s="179">
        <f>VLOOKUP('610.1'!A89,'610.1'!A89:N314,14,FALSE)</f>
        <v>57438.034367466273</v>
      </c>
    </row>
    <row r="196" spans="1:4" ht="54" thickTop="1" thickBot="1">
      <c r="A196" s="137" t="s">
        <v>1096</v>
      </c>
      <c r="B196" s="138" t="s">
        <v>1743</v>
      </c>
      <c r="C196" s="133" t="s">
        <v>387</v>
      </c>
      <c r="D196" s="179">
        <f>VLOOKUP('610.2'!A89,'610.2'!A89:N315,14,FALSE)</f>
        <v>54466.01118931346</v>
      </c>
    </row>
    <row r="197" spans="1:4" ht="54" thickTop="1" thickBot="1">
      <c r="A197" s="137" t="s">
        <v>1638</v>
      </c>
      <c r="B197" s="138" t="s">
        <v>1744</v>
      </c>
      <c r="C197" s="133" t="s">
        <v>387</v>
      </c>
      <c r="D197" s="179">
        <f>VLOOKUP('610.3'!A89,'610.3'!A89:N316,14,FALSE)</f>
        <v>85857.929994124701</v>
      </c>
    </row>
    <row r="198" spans="1:4" ht="54" thickTop="1" thickBot="1">
      <c r="A198" s="137" t="s">
        <v>1640</v>
      </c>
      <c r="B198" s="138" t="s">
        <v>1745</v>
      </c>
      <c r="C198" s="133" t="s">
        <v>387</v>
      </c>
      <c r="D198" s="179">
        <f>VLOOKUP('610.4'!A89,'610.4'!A89:N317,14,FALSE)</f>
        <v>93982.243854754677</v>
      </c>
    </row>
    <row r="199" spans="1:4" ht="54" thickTop="1" thickBot="1">
      <c r="A199" s="137" t="s">
        <v>1642</v>
      </c>
      <c r="B199" s="138" t="s">
        <v>1218</v>
      </c>
      <c r="C199" s="133" t="s">
        <v>387</v>
      </c>
      <c r="D199" s="179">
        <f>VLOOKUP('610.5'!A89,'610.5'!A89:N318,14,FALSE)</f>
        <v>82931.287806361652</v>
      </c>
    </row>
    <row r="200" spans="1:4" ht="54" thickTop="1" thickBot="1">
      <c r="A200" s="137" t="s">
        <v>1644</v>
      </c>
      <c r="B200" s="138" t="s">
        <v>1746</v>
      </c>
      <c r="C200" s="133" t="s">
        <v>387</v>
      </c>
      <c r="D200" s="179">
        <f>VLOOKUP('610.6'!A89,'610.6'!A89:N319,14,FALSE)</f>
        <v>129152.55105557811</v>
      </c>
    </row>
    <row r="201" spans="1:4" ht="54" thickTop="1" thickBot="1">
      <c r="A201" s="137" t="s">
        <v>1646</v>
      </c>
      <c r="B201" s="138" t="s">
        <v>1747</v>
      </c>
      <c r="C201" s="133" t="s">
        <v>387</v>
      </c>
      <c r="D201" s="179">
        <f>VLOOKUP('610.7'!A89,'610.7'!A89:N320,14,FALSE)</f>
        <v>91670.733859467582</v>
      </c>
    </row>
    <row r="202" spans="1:4" ht="54" thickTop="1" thickBot="1">
      <c r="A202" s="137" t="s">
        <v>1097</v>
      </c>
      <c r="B202" s="138" t="s">
        <v>1748</v>
      </c>
      <c r="C202" s="133" t="s">
        <v>144</v>
      </c>
      <c r="D202" s="179">
        <f>VLOOKUP('620.1'!A88,'620.1'!A88:N321,14,FALSE)</f>
        <v>328723.73990658234</v>
      </c>
    </row>
    <row r="203" spans="1:4" ht="54" thickTop="1" thickBot="1">
      <c r="A203" s="137" t="s">
        <v>1098</v>
      </c>
      <c r="B203" s="138" t="s">
        <v>1878</v>
      </c>
      <c r="C203" s="133" t="s">
        <v>144</v>
      </c>
      <c r="D203" s="179">
        <f>VLOOKUP('620.2'!A88,'620.2'!A88:N322,14,FALSE)</f>
        <v>328723.73990658234</v>
      </c>
    </row>
    <row r="204" spans="1:4" ht="54" thickTop="1" thickBot="1">
      <c r="A204" s="137" t="s">
        <v>1099</v>
      </c>
      <c r="B204" s="138" t="s">
        <v>1749</v>
      </c>
      <c r="C204" s="133" t="s">
        <v>1845</v>
      </c>
      <c r="D204" s="179">
        <f>VLOOKUP('620.3'!A91,'620.3'!A91:N321,14,FALSE)</f>
        <v>88213851.197964177</v>
      </c>
    </row>
    <row r="205" spans="1:4" ht="54" thickTop="1" thickBot="1">
      <c r="A205" s="137" t="s">
        <v>1650</v>
      </c>
      <c r="B205" s="138" t="s">
        <v>1750</v>
      </c>
      <c r="C205" s="133" t="s">
        <v>144</v>
      </c>
      <c r="D205" s="179">
        <f>VLOOKUP('621.1.1'!A95,'621.1.1'!A95:N325,14,FALSE)</f>
        <v>2285079.4172809948</v>
      </c>
    </row>
    <row r="206" spans="1:4" ht="54" thickTop="1" thickBot="1">
      <c r="A206" s="137" t="s">
        <v>1652</v>
      </c>
      <c r="B206" s="138" t="s">
        <v>1751</v>
      </c>
      <c r="C206" s="133" t="s">
        <v>144</v>
      </c>
      <c r="D206" s="179">
        <f>VLOOKUP('621.1.2'!A99,'621.1.2'!A99:N326,14,FALSE)</f>
        <v>3770550.5615326241</v>
      </c>
    </row>
    <row r="207" spans="1:4" ht="54" thickTop="1" thickBot="1">
      <c r="A207" s="137" t="s">
        <v>1100</v>
      </c>
      <c r="B207" s="138" t="s">
        <v>1752</v>
      </c>
      <c r="C207" s="133" t="s">
        <v>387</v>
      </c>
      <c r="D207" s="179">
        <f>VLOOKUP('621.2'!A89,'621.2'!A89:N326,14,FALSE)</f>
        <v>2666710.1034645699</v>
      </c>
    </row>
    <row r="208" spans="1:4" ht="54" thickTop="1" thickBot="1">
      <c r="A208" s="137" t="s">
        <v>1101</v>
      </c>
      <c r="B208" s="138" t="s">
        <v>1753</v>
      </c>
      <c r="C208" s="133" t="s">
        <v>144</v>
      </c>
      <c r="D208" s="179">
        <f>VLOOKUP('621.3'!A93,'621.3'!A93:N327,14,FALSE)</f>
        <v>75898679.256814748</v>
      </c>
    </row>
    <row r="209" spans="1:4" ht="54" thickTop="1" thickBot="1">
      <c r="A209" s="137" t="s">
        <v>1102</v>
      </c>
      <c r="B209" s="138" t="s">
        <v>1754</v>
      </c>
      <c r="C209" s="133" t="s">
        <v>387</v>
      </c>
      <c r="D209" s="179">
        <f>VLOOKUP('621.4'!A93,'621.4'!A93:N328,14,FALSE)</f>
        <v>69617715.658566669</v>
      </c>
    </row>
    <row r="210" spans="1:4" ht="54" thickTop="1" thickBot="1">
      <c r="A210" s="137" t="s">
        <v>1103</v>
      </c>
      <c r="B210" s="138" t="s">
        <v>1755</v>
      </c>
      <c r="C210" s="133" t="s">
        <v>144</v>
      </c>
      <c r="D210" s="179">
        <f>VLOOKUP('621.5'!A89,'621.5'!A89:N329,14,FALSE)</f>
        <v>3857357.5553191439</v>
      </c>
    </row>
    <row r="211" spans="1:4" ht="54" thickTop="1" thickBot="1">
      <c r="A211" s="137" t="s">
        <v>1656</v>
      </c>
      <c r="B211" s="138" t="s">
        <v>1756</v>
      </c>
      <c r="C211" s="133" t="s">
        <v>144</v>
      </c>
      <c r="D211" s="179">
        <f>VLOOKUP('621.5.1'!A89,'621.5.1'!A89:N330,14,FALSE)</f>
        <v>589302.66384194244</v>
      </c>
    </row>
    <row r="212" spans="1:4" ht="54" thickTop="1" thickBot="1">
      <c r="A212" s="137" t="s">
        <v>1104</v>
      </c>
      <c r="B212" s="138" t="s">
        <v>1757</v>
      </c>
      <c r="C212" s="133" t="s">
        <v>1845</v>
      </c>
      <c r="D212" s="179">
        <f>VLOOKUP('621.6'!A98,'621.6'!A98:N331,14,FALSE)</f>
        <v>77945169.568654299</v>
      </c>
    </row>
    <row r="213" spans="1:4" ht="54" thickTop="1" thickBot="1">
      <c r="A213" s="137" t="s">
        <v>1731</v>
      </c>
      <c r="B213" s="138" t="s">
        <v>1758</v>
      </c>
      <c r="C213" s="133" t="s">
        <v>1845</v>
      </c>
      <c r="D213" s="179">
        <f>VLOOKUP('621.7'!A89,'621.7'!A89:N332,14,FALSE)</f>
        <v>669269.39451228653</v>
      </c>
    </row>
    <row r="214" spans="1:4" ht="54" thickTop="1" thickBot="1">
      <c r="A214" s="137" t="s">
        <v>1105</v>
      </c>
      <c r="B214" s="138" t="s">
        <v>1994</v>
      </c>
      <c r="C214" s="133" t="s">
        <v>233</v>
      </c>
      <c r="D214" s="179">
        <f>VLOOKUP('622.1'!A89,'622.1'!A89:N333,14,FALSE)</f>
        <v>87515.01078860485</v>
      </c>
    </row>
    <row r="215" spans="1:4" ht="54" thickTop="1" thickBot="1">
      <c r="A215" s="137" t="s">
        <v>1106</v>
      </c>
      <c r="B215" s="138" t="s">
        <v>1759</v>
      </c>
      <c r="C215" s="133" t="s">
        <v>233</v>
      </c>
      <c r="D215" s="179">
        <f>VLOOKUP('622.2'!A89,'622.2'!A89:N335,14,FALSE)</f>
        <v>460479.6243943664</v>
      </c>
    </row>
    <row r="216" spans="1:4" ht="54" thickTop="1" thickBot="1">
      <c r="A216" s="137" t="s">
        <v>1107</v>
      </c>
      <c r="B216" s="138" t="s">
        <v>1760</v>
      </c>
      <c r="C216" s="133" t="s">
        <v>233</v>
      </c>
      <c r="D216" s="179">
        <f>VLOOKUP('622.3'!A89,'622.3'!A89:N336,14,FALSE)</f>
        <v>821356.90196591709</v>
      </c>
    </row>
    <row r="217" spans="1:4" ht="54" thickTop="1" thickBot="1">
      <c r="A217" s="137" t="s">
        <v>1108</v>
      </c>
      <c r="B217" s="138" t="s">
        <v>1761</v>
      </c>
      <c r="C217" s="133" t="s">
        <v>233</v>
      </c>
      <c r="D217" s="179">
        <f>VLOOKUP('622.4'!A89,'622.4'!A89:N337,14,FALSE)</f>
        <v>806831.59893270931</v>
      </c>
    </row>
    <row r="218" spans="1:4" ht="54" thickTop="1" thickBot="1">
      <c r="A218" s="137" t="s">
        <v>1109</v>
      </c>
      <c r="B218" s="138" t="s">
        <v>1762</v>
      </c>
      <c r="C218" s="133" t="s">
        <v>144</v>
      </c>
      <c r="D218" s="179">
        <f>VLOOKUP('622.5'!A89,'622.5'!A89:N338,14,FALSE)</f>
        <v>81041.973516453596</v>
      </c>
    </row>
    <row r="219" spans="1:4" ht="54" thickTop="1" thickBot="1">
      <c r="A219" s="137" t="s">
        <v>1110</v>
      </c>
      <c r="B219" s="138" t="s">
        <v>1763</v>
      </c>
      <c r="C219" s="133" t="s">
        <v>144</v>
      </c>
      <c r="D219" s="179">
        <f>VLOOKUP('623.1'!A103,'623.1'!A103:N339,14,FALSE)</f>
        <v>447490.62951702171</v>
      </c>
    </row>
    <row r="220" spans="1:4" ht="54" thickTop="1" thickBot="1">
      <c r="A220" s="137" t="s">
        <v>1111</v>
      </c>
      <c r="B220" s="138" t="s">
        <v>1219</v>
      </c>
      <c r="C220" s="133" t="s">
        <v>1995</v>
      </c>
      <c r="D220" s="179">
        <f>VLOOKUP('623.2'!A89,'623.2'!A89:N340,14,FALSE)</f>
        <v>3047726.3499810537</v>
      </c>
    </row>
    <row r="221" spans="1:4" ht="54" thickTop="1" thickBot="1">
      <c r="A221" s="137" t="s">
        <v>1112</v>
      </c>
      <c r="B221" s="138" t="s">
        <v>2114</v>
      </c>
      <c r="C221" s="133" t="s">
        <v>387</v>
      </c>
      <c r="D221" s="179">
        <f>VLOOKUP('630.1'!A89,'630.1'!A89:N341,14,FALSE)</f>
        <v>1120092.7266837065</v>
      </c>
    </row>
    <row r="222" spans="1:4" ht="54" thickTop="1" thickBot="1">
      <c r="A222" s="137" t="s">
        <v>1113</v>
      </c>
      <c r="B222" s="138" t="s">
        <v>2115</v>
      </c>
      <c r="C222" s="133" t="s">
        <v>387</v>
      </c>
      <c r="D222" s="179">
        <f>VLOOKUP('630.2'!A89,'630.2'!A89:N342,14,FALSE)</f>
        <v>1088287.626645973</v>
      </c>
    </row>
    <row r="223" spans="1:4" ht="54" thickTop="1" thickBot="1">
      <c r="A223" s="137" t="s">
        <v>1114</v>
      </c>
      <c r="B223" s="138" t="s">
        <v>2116</v>
      </c>
      <c r="C223" s="133" t="s">
        <v>387</v>
      </c>
      <c r="D223" s="179">
        <f>VLOOKUP('630.3'!A89,'630.3'!A89:N343,14,FALSE)</f>
        <v>758022.24469538918</v>
      </c>
    </row>
    <row r="224" spans="1:4" ht="54" thickTop="1" thickBot="1">
      <c r="A224" s="137" t="s">
        <v>1115</v>
      </c>
      <c r="B224" s="138" t="s">
        <v>2117</v>
      </c>
      <c r="C224" s="133" t="s">
        <v>387</v>
      </c>
      <c r="D224" s="179">
        <f>VLOOKUP('630.4'!A89,'630.4'!A89:N344,14,FALSE)</f>
        <v>637824.8436029997</v>
      </c>
    </row>
    <row r="225" spans="1:4" ht="54" thickTop="1" thickBot="1">
      <c r="A225" s="137" t="s">
        <v>1116</v>
      </c>
      <c r="B225" s="138" t="s">
        <v>2118</v>
      </c>
      <c r="C225" s="133" t="s">
        <v>387</v>
      </c>
      <c r="D225" s="179">
        <f>VLOOKUP('630.5'!A93,'630.5'!A93:N345,14,FALSE)</f>
        <v>481133.57554081018</v>
      </c>
    </row>
    <row r="226" spans="1:4" ht="54" thickTop="1" thickBot="1">
      <c r="A226" s="137" t="s">
        <v>1117</v>
      </c>
      <c r="B226" s="138" t="s">
        <v>2119</v>
      </c>
      <c r="C226" s="133" t="s">
        <v>387</v>
      </c>
      <c r="D226" s="179">
        <f>VLOOKUP('630.6'!A93,'630.6'!A89:N346,14,FALSE)</f>
        <v>409988.71404928993</v>
      </c>
    </row>
    <row r="227" spans="1:4" ht="54" thickTop="1" thickBot="1">
      <c r="A227" s="137" t="s">
        <v>1118</v>
      </c>
      <c r="B227" s="138" t="s">
        <v>2120</v>
      </c>
      <c r="C227" s="133" t="s">
        <v>387</v>
      </c>
      <c r="D227" s="179">
        <f>VLOOKUP('630.7'!A93,'630.7'!A90:N347,14,FALSE)</f>
        <v>293562.53194891865</v>
      </c>
    </row>
    <row r="228" spans="1:4" ht="54" thickTop="1" thickBot="1">
      <c r="A228" s="137" t="s">
        <v>1119</v>
      </c>
      <c r="B228" s="138" t="s">
        <v>1764</v>
      </c>
      <c r="C228" s="133" t="s">
        <v>144</v>
      </c>
      <c r="D228" s="179">
        <f>VLOOKUP('632.1'!A90,'632.1'!A90:N349,14,FALSE)</f>
        <v>376601.04133781046</v>
      </c>
    </row>
    <row r="229" spans="1:4" ht="54" thickTop="1" thickBot="1">
      <c r="A229" s="137" t="s">
        <v>1659</v>
      </c>
      <c r="B229" s="138" t="s">
        <v>1765</v>
      </c>
      <c r="C229" s="133" t="s">
        <v>144</v>
      </c>
      <c r="D229" s="179">
        <f>VLOOKUP('632.2'!A90,'632.2'!A90:N350,14,FALSE)</f>
        <v>383852.20126705384</v>
      </c>
    </row>
    <row r="230" spans="1:4" ht="54" thickTop="1" thickBot="1">
      <c r="A230" s="137" t="s">
        <v>1662</v>
      </c>
      <c r="B230" s="138" t="s">
        <v>1766</v>
      </c>
      <c r="C230" s="133" t="s">
        <v>377</v>
      </c>
      <c r="D230" s="179">
        <f>VLOOKUP('640.1'!A90,'640.1'!A90:N351,14,FALSE)</f>
        <v>5725.7997370461571</v>
      </c>
    </row>
    <row r="231" spans="1:4" ht="54" thickTop="1" thickBot="1">
      <c r="A231" s="137" t="s">
        <v>1663</v>
      </c>
      <c r="B231" s="138" t="s">
        <v>1767</v>
      </c>
      <c r="C231" s="133" t="s">
        <v>377</v>
      </c>
      <c r="D231" s="179">
        <f>VLOOKUP('640.2'!A90,'640.2'!A90:N352,14,FALSE)</f>
        <v>6340.7560698942834</v>
      </c>
    </row>
    <row r="232" spans="1:4" ht="54" thickTop="1" thickBot="1">
      <c r="A232" s="137" t="s">
        <v>1120</v>
      </c>
      <c r="B232" s="138" t="s">
        <v>1768</v>
      </c>
      <c r="C232" s="133" t="s">
        <v>1664</v>
      </c>
      <c r="D232" s="179">
        <f>VLOOKUP('641.1'!A90,'641.1'!A90:N353,14,FALSE)</f>
        <v>2001.9707911518108</v>
      </c>
    </row>
    <row r="233" spans="1:4" ht="54" thickTop="1" thickBot="1">
      <c r="A233" s="137" t="s">
        <v>1121</v>
      </c>
      <c r="B233" s="138" t="s">
        <v>1768</v>
      </c>
      <c r="C233" s="133" t="s">
        <v>377</v>
      </c>
      <c r="D233" s="179">
        <f>VLOOKUP('641.2'!A90,'641.2'!A90:N354,14,FALSE)</f>
        <v>46737.842565535364</v>
      </c>
    </row>
    <row r="234" spans="1:4" ht="54" thickTop="1" thickBot="1">
      <c r="A234" s="137" t="s">
        <v>1122</v>
      </c>
      <c r="B234" s="138" t="s">
        <v>1769</v>
      </c>
      <c r="C234" s="133" t="s">
        <v>1845</v>
      </c>
      <c r="D234" s="179">
        <f>VLOOKUP('642.1'!A90,'642.1'!A90:N355,14,FALSE)</f>
        <v>564407.59632982337</v>
      </c>
    </row>
    <row r="235" spans="1:4" ht="54" thickTop="1" thickBot="1">
      <c r="A235" s="137" t="s">
        <v>1123</v>
      </c>
      <c r="B235" s="138" t="s">
        <v>1770</v>
      </c>
      <c r="C235" s="133" t="s">
        <v>144</v>
      </c>
      <c r="D235" s="179">
        <f>VLOOKUP('642.2'!A90,'642.2'!A90:N356,14,FALSE)</f>
        <v>51329.75403086227</v>
      </c>
    </row>
    <row r="236" spans="1:4" ht="54" thickTop="1" thickBot="1">
      <c r="A236" s="137" t="s">
        <v>1124</v>
      </c>
      <c r="B236" s="138" t="s">
        <v>1771</v>
      </c>
      <c r="C236" s="133" t="s">
        <v>377</v>
      </c>
      <c r="D236" s="179">
        <f>VLOOKUP('650.1'!A95,'650.1'!A95:N358,14,FALSE)</f>
        <v>10229.462037541874</v>
      </c>
    </row>
    <row r="237" spans="1:4" ht="54" thickTop="1" thickBot="1">
      <c r="A237" s="137" t="s">
        <v>1125</v>
      </c>
      <c r="B237" s="138" t="s">
        <v>2127</v>
      </c>
      <c r="C237" s="133" t="s">
        <v>377</v>
      </c>
      <c r="D237" s="179">
        <f>VLOOKUP('650.2'!A93,'650.2'!A93:N359,14,FALSE)</f>
        <v>10049.353975661405</v>
      </c>
    </row>
    <row r="238" spans="1:4" ht="54" thickTop="1" thickBot="1">
      <c r="A238" s="137" t="s">
        <v>1126</v>
      </c>
      <c r="B238" s="138" t="s">
        <v>1772</v>
      </c>
      <c r="C238" s="133" t="s">
        <v>377</v>
      </c>
      <c r="D238" s="201">
        <f>VLOOKUP('650.3'!A90,'650.3'!A90:N360,14,FALSE)</f>
        <v>0.54504431003958875</v>
      </c>
    </row>
    <row r="239" spans="1:4" ht="54" thickTop="1" thickBot="1">
      <c r="A239" s="137" t="s">
        <v>1127</v>
      </c>
      <c r="B239" s="138" t="s">
        <v>2131</v>
      </c>
      <c r="C239" s="133" t="s">
        <v>377</v>
      </c>
      <c r="D239" s="179">
        <f>VLOOKUP('650.4'!A93,'650.4'!A93:N361,14,FALSE)</f>
        <v>4594.4041265385085</v>
      </c>
    </row>
    <row r="240" spans="1:4" ht="57.75" thickTop="1" thickBot="1">
      <c r="A240" s="137" t="s">
        <v>1128</v>
      </c>
      <c r="B240" s="138" t="s">
        <v>1773</v>
      </c>
      <c r="C240" s="133" t="s">
        <v>233</v>
      </c>
      <c r="D240" s="179">
        <f>VLOOKUP('660.1'!A87,'660.1'!A87:N362,14,FALSE)</f>
        <v>331490.44366253132</v>
      </c>
    </row>
    <row r="241" spans="1:4" ht="76.5" thickTop="1" thickBot="1">
      <c r="A241" s="137" t="s">
        <v>1129</v>
      </c>
      <c r="B241" s="138" t="s">
        <v>1880</v>
      </c>
      <c r="C241" s="133" t="s">
        <v>144</v>
      </c>
      <c r="D241" s="179">
        <f>VLOOKUP('660.2'!A87,'660.2'!A87:N363,14,FALSE)</f>
        <v>381948.57885523839</v>
      </c>
    </row>
    <row r="242" spans="1:4" ht="54" thickTop="1" thickBot="1">
      <c r="A242" s="137" t="s">
        <v>1677</v>
      </c>
      <c r="B242" s="138" t="s">
        <v>1774</v>
      </c>
      <c r="C242" s="133" t="s">
        <v>144</v>
      </c>
      <c r="D242" s="179">
        <f>VLOOKUP('661.1'!A87,'661.1'!A87:N364,14,FALSE)</f>
        <v>684407.61994906934</v>
      </c>
    </row>
    <row r="243" spans="1:4" ht="54" thickTop="1" thickBot="1">
      <c r="A243" s="137" t="s">
        <v>1130</v>
      </c>
      <c r="B243" s="138" t="s">
        <v>1775</v>
      </c>
      <c r="C243" s="133" t="s">
        <v>144</v>
      </c>
      <c r="D243" s="179">
        <f>VLOOKUP('662.1'!A87,'662.1'!A87:N365,14,FALSE)</f>
        <v>447016.25979451311</v>
      </c>
    </row>
    <row r="244" spans="1:4" ht="54" thickTop="1" thickBot="1">
      <c r="A244" s="137" t="s">
        <v>1131</v>
      </c>
      <c r="B244" s="138" t="s">
        <v>1776</v>
      </c>
      <c r="C244" s="133" t="s">
        <v>144</v>
      </c>
      <c r="D244" s="179">
        <f>VLOOKUP('662.2'!A87,'662.2'!A87:N366,14,FALSE)</f>
        <v>425409.94262500049</v>
      </c>
    </row>
    <row r="245" spans="1:4" ht="54" thickTop="1" thickBot="1">
      <c r="A245" s="137" t="s">
        <v>1678</v>
      </c>
      <c r="B245" s="138" t="s">
        <v>1777</v>
      </c>
      <c r="C245" s="133" t="s">
        <v>144</v>
      </c>
      <c r="D245" s="179">
        <f>VLOOKUP('663.1'!A87,'663.1'!A87:N367,14,FALSE)</f>
        <v>28382.807315224032</v>
      </c>
    </row>
    <row r="246" spans="1:4" ht="54" thickTop="1" thickBot="1">
      <c r="A246" s="137" t="s">
        <v>1132</v>
      </c>
      <c r="B246" s="138" t="s">
        <v>1778</v>
      </c>
      <c r="C246" s="133" t="s">
        <v>387</v>
      </c>
      <c r="D246" s="179">
        <f>VLOOKUP('670.1'!A87,'670.1'!A87:N368,14,FALSE)</f>
        <v>268134.31579008681</v>
      </c>
    </row>
    <row r="247" spans="1:4" ht="54" thickTop="1" thickBot="1">
      <c r="A247" s="137" t="s">
        <v>1133</v>
      </c>
      <c r="B247" s="138" t="s">
        <v>1779</v>
      </c>
      <c r="C247" s="133" t="s">
        <v>387</v>
      </c>
      <c r="D247" s="179">
        <f>VLOOKUP('670.2'!A87,'670.2'!A87:N369,14,FALSE)</f>
        <v>304875.28669928631</v>
      </c>
    </row>
    <row r="248" spans="1:4" ht="54" thickTop="1" thickBot="1">
      <c r="A248" s="137" t="s">
        <v>1680</v>
      </c>
      <c r="B248" s="138" t="s">
        <v>1780</v>
      </c>
      <c r="C248" s="133" t="s">
        <v>387</v>
      </c>
      <c r="D248" s="179">
        <f>VLOOKUP('670.3'!A87,'670.3'!A87:N370,14,FALSE)</f>
        <v>314219.17782506044</v>
      </c>
    </row>
    <row r="249" spans="1:4" ht="54" thickTop="1" thickBot="1">
      <c r="A249" s="137" t="s">
        <v>1681</v>
      </c>
      <c r="B249" s="138" t="s">
        <v>1781</v>
      </c>
      <c r="C249" s="133" t="s">
        <v>387</v>
      </c>
      <c r="D249" s="179">
        <f>VLOOKUP('670.4'!A87,'670.4'!A87:N371,14,FALSE)</f>
        <v>315569.67016386421</v>
      </c>
    </row>
    <row r="250" spans="1:4" ht="54" thickTop="1" thickBot="1">
      <c r="A250" s="137" t="s">
        <v>1682</v>
      </c>
      <c r="B250" s="138" t="s">
        <v>1782</v>
      </c>
      <c r="C250" s="133" t="s">
        <v>387</v>
      </c>
      <c r="D250" s="179">
        <f>VLOOKUP('670.5'!A89,'670.5'!A89:N372,14,FALSE)</f>
        <v>333012.81410901796</v>
      </c>
    </row>
    <row r="251" spans="1:4" ht="54" thickTop="1" thickBot="1">
      <c r="A251" s="137" t="s">
        <v>1134</v>
      </c>
      <c r="B251" s="138" t="s">
        <v>1783</v>
      </c>
      <c r="C251" s="133" t="s">
        <v>387</v>
      </c>
      <c r="D251" s="179">
        <f>VLOOKUP('671.1'!A89,'671.1'!A89:N373,14,FALSE)</f>
        <v>522028.38206244714</v>
      </c>
    </row>
    <row r="252" spans="1:4" ht="54" thickTop="1" thickBot="1">
      <c r="A252" s="137" t="s">
        <v>1135</v>
      </c>
      <c r="B252" s="138" t="s">
        <v>1784</v>
      </c>
      <c r="C252" s="133" t="s">
        <v>144</v>
      </c>
      <c r="D252" s="179">
        <f>VLOOKUP('671.2'!A89,'671.2'!A89:N374,14,FALSE)</f>
        <v>49759.737066344293</v>
      </c>
    </row>
    <row r="253" spans="1:4" ht="54" thickTop="1" thickBot="1">
      <c r="A253" s="137" t="s">
        <v>1683</v>
      </c>
      <c r="B253" s="138" t="s">
        <v>1785</v>
      </c>
      <c r="C253" s="133" t="s">
        <v>387</v>
      </c>
      <c r="D253" s="179">
        <f>VLOOKUP('671.3'!A87,'671.3'!A87:N375,14,FALSE)</f>
        <v>559937.18221225229</v>
      </c>
    </row>
    <row r="254" spans="1:4" ht="54" thickTop="1" thickBot="1">
      <c r="A254" s="137" t="s">
        <v>1684</v>
      </c>
      <c r="B254" s="138" t="s">
        <v>1786</v>
      </c>
      <c r="C254" s="133" t="s">
        <v>144</v>
      </c>
      <c r="D254" s="179">
        <f>VLOOKUP('671.4'!A87,'671.4'!A87:N376,14,FALSE)</f>
        <v>52762.891769537782</v>
      </c>
    </row>
    <row r="255" spans="1:4" ht="54" thickTop="1" thickBot="1">
      <c r="A255" s="137" t="s">
        <v>1136</v>
      </c>
      <c r="B255" s="138" t="s">
        <v>1787</v>
      </c>
      <c r="C255" s="133" t="s">
        <v>144</v>
      </c>
      <c r="D255" s="179">
        <f>VLOOKUP('672.1'!A87,'672.1'!A87:N377,14,FALSE)</f>
        <v>40173.642225800271</v>
      </c>
    </row>
    <row r="256" spans="1:4" ht="54" thickTop="1" thickBot="1">
      <c r="A256" s="137" t="s">
        <v>1685</v>
      </c>
      <c r="B256" s="138" t="s">
        <v>1788</v>
      </c>
      <c r="C256" s="133" t="s">
        <v>144</v>
      </c>
      <c r="D256" s="179">
        <f>VLOOKUP('672.2'!A87,'672.2'!A87:N378,14,FALSE)</f>
        <v>47781.472498007868</v>
      </c>
    </row>
    <row r="257" spans="1:4" ht="54" thickTop="1" thickBot="1">
      <c r="A257" s="137" t="s">
        <v>1686</v>
      </c>
      <c r="B257" s="138" t="s">
        <v>1789</v>
      </c>
      <c r="C257" s="133" t="s">
        <v>144</v>
      </c>
      <c r="D257" s="179">
        <f>VLOOKUP('672.3'!A87,'672.3'!A87:N379,14,FALSE)</f>
        <v>41984.216617165679</v>
      </c>
    </row>
    <row r="258" spans="1:4" ht="54" thickTop="1" thickBot="1">
      <c r="A258" s="137" t="s">
        <v>1687</v>
      </c>
      <c r="B258" s="138" t="s">
        <v>1790</v>
      </c>
      <c r="C258" s="133" t="s">
        <v>144</v>
      </c>
      <c r="D258" s="179">
        <f>VLOOKUP('672.4'!A87,'672.3'!A87:N380,14,FALSE)</f>
        <v>41984.216617165679</v>
      </c>
    </row>
    <row r="259" spans="1:4" ht="54" thickTop="1" thickBot="1">
      <c r="A259" s="137" t="s">
        <v>1732</v>
      </c>
      <c r="B259" s="138" t="s">
        <v>1791</v>
      </c>
      <c r="C259" s="133" t="s">
        <v>233</v>
      </c>
      <c r="D259" s="179">
        <f>VLOOKUP('673.1.1'!A87,'673.1.1'!A87:N381,14,FALSE)</f>
        <v>7124.8375873525738</v>
      </c>
    </row>
    <row r="260" spans="1:4" ht="54" thickTop="1" thickBot="1">
      <c r="A260" s="137" t="s">
        <v>1733</v>
      </c>
      <c r="B260" s="138" t="s">
        <v>2046</v>
      </c>
      <c r="C260" s="133" t="s">
        <v>233</v>
      </c>
      <c r="D260" s="179">
        <f>VLOOKUP('673.1.2'!A87,'673.1.2'!A87:N382,14,FALSE)</f>
        <v>7988.8770735055696</v>
      </c>
    </row>
    <row r="261" spans="1:4" ht="54" thickTop="1" thickBot="1">
      <c r="A261" s="137" t="s">
        <v>1137</v>
      </c>
      <c r="B261" s="138" t="s">
        <v>1792</v>
      </c>
      <c r="C261" s="133" t="s">
        <v>387</v>
      </c>
      <c r="D261" s="179">
        <f>VLOOKUP('673.2'!A87,'673.2'!A87:N383,14,FALSE)</f>
        <v>72506.357063158808</v>
      </c>
    </row>
    <row r="262" spans="1:4" ht="54" thickTop="1" thickBot="1">
      <c r="A262" s="137" t="s">
        <v>1138</v>
      </c>
      <c r="B262" s="138" t="s">
        <v>1793</v>
      </c>
      <c r="C262" s="133" t="s">
        <v>387</v>
      </c>
      <c r="D262" s="179">
        <f>VLOOKUP('673.3'!A89,'673.3'!A89:N384,14,FALSE)</f>
        <v>55984.834835973656</v>
      </c>
    </row>
    <row r="263" spans="1:4" ht="54" thickTop="1" thickBot="1">
      <c r="A263" s="137" t="s">
        <v>1139</v>
      </c>
      <c r="B263" s="138" t="s">
        <v>1996</v>
      </c>
      <c r="C263" s="133" t="s">
        <v>144</v>
      </c>
      <c r="D263" s="179">
        <f>VLOOKUP('674.1'!A89,'674.1'!A89:N385,14,FALSE)</f>
        <v>98680.424557892489</v>
      </c>
    </row>
    <row r="264" spans="1:4" ht="54" thickTop="1" thickBot="1">
      <c r="A264" s="137" t="s">
        <v>1140</v>
      </c>
      <c r="B264" s="138" t="s">
        <v>1794</v>
      </c>
      <c r="C264" s="133" t="s">
        <v>144</v>
      </c>
      <c r="D264" s="179">
        <f>VLOOKUP('674.2'!A89,'674.2'!A89:N386,14,FALSE)</f>
        <v>183421.26730371709</v>
      </c>
    </row>
    <row r="265" spans="1:4" ht="54" thickTop="1" thickBot="1">
      <c r="A265" s="137" t="s">
        <v>1141</v>
      </c>
      <c r="B265" s="138" t="s">
        <v>1795</v>
      </c>
      <c r="C265" s="133" t="s">
        <v>233</v>
      </c>
      <c r="D265" s="179">
        <f>VLOOKUP('680.1'!A87,'680.1'!A87:N387,14,FALSE)</f>
        <v>171503.83576548586</v>
      </c>
    </row>
    <row r="266" spans="1:4" ht="54" thickTop="1" thickBot="1">
      <c r="A266" s="137" t="s">
        <v>1142</v>
      </c>
      <c r="B266" s="138" t="s">
        <v>1796</v>
      </c>
      <c r="C266" s="133" t="s">
        <v>144</v>
      </c>
      <c r="D266" s="179">
        <f>VLOOKUP('680.2'!A87,'680.2'!A87:N388,14,FALSE)</f>
        <v>13401.055552364123</v>
      </c>
    </row>
    <row r="267" spans="1:4" ht="54" thickTop="1" thickBot="1">
      <c r="A267" s="137" t="s">
        <v>1143</v>
      </c>
      <c r="B267" s="138" t="s">
        <v>1797</v>
      </c>
      <c r="C267" s="133" t="s">
        <v>387</v>
      </c>
      <c r="D267" s="179">
        <f>VLOOKUP('680.3'!A89,'680.3'!A89:N389,14,FALSE)</f>
        <v>63353.811895954626</v>
      </c>
    </row>
    <row r="268" spans="1:4" ht="54" thickTop="1" thickBot="1">
      <c r="A268" s="137" t="s">
        <v>1144</v>
      </c>
      <c r="B268" s="138" t="s">
        <v>1798</v>
      </c>
      <c r="C268" s="133" t="s">
        <v>387</v>
      </c>
      <c r="D268" s="179">
        <f>VLOOKUP('681.1'!A89,'681.1'!A89:N390,14,FALSE)</f>
        <v>175708.56154974777</v>
      </c>
    </row>
    <row r="269" spans="1:4" ht="54" thickTop="1" thickBot="1">
      <c r="A269" s="137" t="s">
        <v>1692</v>
      </c>
      <c r="B269" s="138" t="s">
        <v>1799</v>
      </c>
      <c r="C269" s="133" t="s">
        <v>387</v>
      </c>
      <c r="D269" s="179">
        <f>VLOOKUP('681.2'!A89,'681.2'!A89:N391,14,FALSE)</f>
        <v>212449.53245894733</v>
      </c>
    </row>
    <row r="270" spans="1:4" ht="54" thickTop="1" thickBot="1">
      <c r="A270" s="137" t="s">
        <v>1693</v>
      </c>
      <c r="B270" s="138" t="s">
        <v>1800</v>
      </c>
      <c r="C270" s="133" t="s">
        <v>387</v>
      </c>
      <c r="D270" s="179">
        <f>VLOOKUP('681.3'!A89,'681.3'!A89:N392,14,FALSE)</f>
        <v>221793.42358472146</v>
      </c>
    </row>
    <row r="271" spans="1:4" ht="54" thickTop="1" thickBot="1">
      <c r="A271" s="137" t="s">
        <v>1694</v>
      </c>
      <c r="B271" s="138" t="s">
        <v>1801</v>
      </c>
      <c r="C271" s="133" t="s">
        <v>387</v>
      </c>
      <c r="D271" s="179">
        <f>VLOOKUP('681.4'!A89,'681.4'!A89:N393,14,FALSE)</f>
        <v>223143.91592352523</v>
      </c>
    </row>
    <row r="272" spans="1:4" ht="54" thickTop="1" thickBot="1">
      <c r="A272" s="137" t="s">
        <v>1145</v>
      </c>
      <c r="B272" s="138" t="s">
        <v>1802</v>
      </c>
      <c r="C272" s="133" t="s">
        <v>387</v>
      </c>
      <c r="D272" s="179">
        <f>VLOOKUP('682.1'!A89,'682.1'!A89:N394,14,FALSE)</f>
        <v>239239.7175219552</v>
      </c>
    </row>
    <row r="273" spans="1:4" ht="54" thickTop="1" thickBot="1">
      <c r="A273" s="137" t="s">
        <v>1695</v>
      </c>
      <c r="B273" s="138" t="s">
        <v>1803</v>
      </c>
      <c r="C273" s="133" t="s">
        <v>387</v>
      </c>
      <c r="D273" s="179">
        <f>VLOOKUP('682.2'!A89,'682.2'!A89:N395,14,FALSE)</f>
        <v>239239.7175219552</v>
      </c>
    </row>
    <row r="274" spans="1:4" ht="54" thickTop="1" thickBot="1">
      <c r="A274" s="137" t="s">
        <v>1697</v>
      </c>
      <c r="B274" s="138" t="s">
        <v>1804</v>
      </c>
      <c r="C274" s="133" t="s">
        <v>387</v>
      </c>
      <c r="D274" s="179">
        <f>VLOOKUP('682.3'!A89,'682.3'!A89:N396,14,FALSE)</f>
        <v>239239.7175219552</v>
      </c>
    </row>
    <row r="275" spans="1:4" ht="54" thickTop="1" thickBot="1">
      <c r="A275" s="137" t="s">
        <v>1699</v>
      </c>
      <c r="B275" s="138" t="s">
        <v>1997</v>
      </c>
      <c r="C275" s="133" t="s">
        <v>387</v>
      </c>
      <c r="D275" s="179">
        <f>VLOOKUP('682.4'!A89,'682.4'!A89:N397,14,FALSE)</f>
        <v>239239.7175219552</v>
      </c>
    </row>
    <row r="276" spans="1:4" ht="54" thickTop="1" thickBot="1">
      <c r="A276" s="137" t="s">
        <v>1701</v>
      </c>
      <c r="B276" s="138" t="s">
        <v>1805</v>
      </c>
      <c r="C276" s="133" t="s">
        <v>233</v>
      </c>
      <c r="D276" s="179">
        <f>VLOOKUP('683.1'!A89,'683.1'!A89:N398,14,FALSE)</f>
        <v>11986.194892855543</v>
      </c>
    </row>
    <row r="277" spans="1:4" ht="54" thickTop="1" thickBot="1">
      <c r="A277" s="137" t="s">
        <v>1703</v>
      </c>
      <c r="B277" s="138" t="s">
        <v>1806</v>
      </c>
      <c r="C277" s="133" t="s">
        <v>233</v>
      </c>
      <c r="D277" s="179">
        <f>VLOOKUP('683.2'!A89,'683.2'!A89:N399,14,FALSE)</f>
        <v>21443.362008680371</v>
      </c>
    </row>
    <row r="278" spans="1:4" ht="54" thickTop="1" thickBot="1">
      <c r="A278" s="137" t="s">
        <v>1705</v>
      </c>
      <c r="B278" s="138" t="s">
        <v>1807</v>
      </c>
      <c r="C278" s="133" t="s">
        <v>233</v>
      </c>
      <c r="D278" s="179">
        <f>VLOOKUP('683.3'!A89,'683.3'!A89:N400,14,FALSE)</f>
        <v>11986.194892855543</v>
      </c>
    </row>
    <row r="279" spans="1:4" ht="54" thickTop="1" thickBot="1">
      <c r="A279" s="137" t="s">
        <v>1706</v>
      </c>
      <c r="B279" s="138" t="s">
        <v>1808</v>
      </c>
      <c r="C279" s="133" t="s">
        <v>233</v>
      </c>
      <c r="D279" s="179">
        <f>VLOOKUP('683.4'!A89,'683.4'!A89:N401,14,FALSE)</f>
        <v>21443.362008680371</v>
      </c>
    </row>
    <row r="280" spans="1:4" ht="54" thickTop="1" thickBot="1">
      <c r="A280" s="137" t="s">
        <v>1707</v>
      </c>
      <c r="B280" s="138" t="s">
        <v>1809</v>
      </c>
      <c r="C280" s="133" t="s">
        <v>233</v>
      </c>
      <c r="D280" s="179">
        <f>VLOOKUP('683.5'!A87,'683.5'!A87:N402,14,FALSE)</f>
        <v>71754.554434579928</v>
      </c>
    </row>
    <row r="281" spans="1:4" ht="54" thickTop="1" thickBot="1">
      <c r="A281" s="137" t="s">
        <v>2047</v>
      </c>
      <c r="B281" s="138" t="s">
        <v>1810</v>
      </c>
      <c r="C281" s="133" t="s">
        <v>233</v>
      </c>
      <c r="D281" s="179">
        <f>VLOOKUP('690.1.1'!A89,'690.1.1'!A89:N403,14,FALSE)</f>
        <v>16777.26758326331</v>
      </c>
    </row>
    <row r="282" spans="1:4" ht="54" thickTop="1" thickBot="1">
      <c r="A282" s="137" t="s">
        <v>1710</v>
      </c>
      <c r="B282" s="138" t="s">
        <v>1811</v>
      </c>
      <c r="C282" s="133" t="s">
        <v>233</v>
      </c>
      <c r="D282" s="179">
        <f>VLOOKUP('690.1.2'!A89,'690.1.2'!A89:N404,14,FALSE)</f>
        <v>26375.60997326464</v>
      </c>
    </row>
    <row r="283" spans="1:4" ht="54" thickTop="1" thickBot="1">
      <c r="A283" s="137" t="s">
        <v>1146</v>
      </c>
      <c r="B283" s="138" t="s">
        <v>1812</v>
      </c>
      <c r="C283" s="133" t="s">
        <v>144</v>
      </c>
      <c r="D283" s="179">
        <f>VLOOKUP('700.1'!A89,'700.1'!A89:N405,14,FALSE)</f>
        <v>1868.5202283828396</v>
      </c>
    </row>
    <row r="284" spans="1:4" ht="54" thickTop="1" thickBot="1">
      <c r="A284" s="137" t="s">
        <v>1147</v>
      </c>
      <c r="B284" s="138" t="s">
        <v>1813</v>
      </c>
      <c r="C284" s="133" t="s">
        <v>144</v>
      </c>
      <c r="D284" s="179">
        <f>VLOOKUP('700.2'!A89,'700.2'!A89:N406,14,FALSE)</f>
        <v>1842.0662775242245</v>
      </c>
    </row>
    <row r="285" spans="1:4" ht="54" thickTop="1" thickBot="1">
      <c r="A285" s="137" t="s">
        <v>1148</v>
      </c>
      <c r="B285" s="138" t="s">
        <v>1814</v>
      </c>
      <c r="C285" s="133" t="s">
        <v>233</v>
      </c>
      <c r="D285" s="179">
        <f>VLOOKUP('700.3'!A89,'700.3'!A89:N407,14,FALSE)</f>
        <v>39301.728705571863</v>
      </c>
    </row>
    <row r="286" spans="1:4" ht="54" thickTop="1" thickBot="1">
      <c r="A286" s="137" t="s">
        <v>1149</v>
      </c>
      <c r="B286" s="138" t="s">
        <v>1815</v>
      </c>
      <c r="C286" s="133" t="s">
        <v>233</v>
      </c>
      <c r="D286" s="179">
        <f>VLOOKUP('700.4'!A89,'700.4'!A89:N408,14,FALSE)</f>
        <v>44875.030299524136</v>
      </c>
    </row>
    <row r="287" spans="1:4" ht="54" thickTop="1" thickBot="1">
      <c r="A287" s="137" t="s">
        <v>1150</v>
      </c>
      <c r="B287" s="138" t="s">
        <v>1816</v>
      </c>
      <c r="C287" s="133" t="s">
        <v>1845</v>
      </c>
      <c r="D287" s="179">
        <f>VLOOKUP('701.1'!A89,'701.1'!A89:N409,14,FALSE)</f>
        <v>8606.0480075672531</v>
      </c>
    </row>
    <row r="288" spans="1:4" ht="54" thickTop="1" thickBot="1">
      <c r="A288" s="137" t="s">
        <v>1713</v>
      </c>
      <c r="B288" s="138" t="s">
        <v>1817</v>
      </c>
      <c r="C288" s="133" t="s">
        <v>1845</v>
      </c>
      <c r="D288" s="179">
        <f>VLOOKUP('710.1'!A89,'710.1'!A89:N410,14,FALSE)</f>
        <v>569046.53381509369</v>
      </c>
    </row>
    <row r="289" spans="1:4" ht="54" thickTop="1" thickBot="1">
      <c r="A289" s="137" t="s">
        <v>1151</v>
      </c>
      <c r="B289" s="138" t="s">
        <v>1818</v>
      </c>
      <c r="C289" s="133" t="s">
        <v>233</v>
      </c>
      <c r="D289" s="179">
        <f>VLOOKUP('710.2'!A89,'710.2'!A89:N411,14,FALSE)</f>
        <v>570813.1982827941</v>
      </c>
    </row>
    <row r="290" spans="1:4" ht="54" thickTop="1" thickBot="1">
      <c r="A290" s="137" t="s">
        <v>1152</v>
      </c>
      <c r="B290" s="138" t="s">
        <v>1819</v>
      </c>
      <c r="C290" s="133" t="s">
        <v>1845</v>
      </c>
      <c r="D290" s="179">
        <f>VLOOKUP('720.1'!A89,'720.1'!A89:N412,14,FALSE)</f>
        <v>172927.57928740996</v>
      </c>
    </row>
    <row r="291" spans="1:4" ht="54" thickTop="1" thickBot="1">
      <c r="A291" s="137" t="s">
        <v>1153</v>
      </c>
      <c r="B291" s="138" t="s">
        <v>1820</v>
      </c>
      <c r="C291" s="133" t="s">
        <v>144</v>
      </c>
      <c r="D291" s="179">
        <f>VLOOKUP('730.1'!A89,'730.1'!A89:N413,14,FALSE)</f>
        <v>176061.35063416517</v>
      </c>
    </row>
    <row r="292" spans="1:4" ht="54" thickTop="1" thickBot="1">
      <c r="A292" s="137" t="s">
        <v>1154</v>
      </c>
      <c r="B292" s="138" t="s">
        <v>1821</v>
      </c>
      <c r="C292" s="133" t="s">
        <v>1845</v>
      </c>
      <c r="D292" s="179">
        <f>VLOOKUP('730.2'!A89,'730.2'!A89:N414,14,FALSE)</f>
        <v>98529.959796585463</v>
      </c>
    </row>
    <row r="293" spans="1:4" ht="54" thickTop="1" thickBot="1">
      <c r="A293" s="137" t="s">
        <v>1155</v>
      </c>
      <c r="B293" s="138" t="s">
        <v>1822</v>
      </c>
      <c r="C293" s="133" t="s">
        <v>1845</v>
      </c>
      <c r="D293" s="179">
        <f>VLOOKUP('730.3'!A89,'730.3'!A89:N415,14,FALSE)</f>
        <v>97305.648528437974</v>
      </c>
    </row>
    <row r="294" spans="1:4" ht="54" thickTop="1" thickBot="1">
      <c r="A294" s="137" t="s">
        <v>1714</v>
      </c>
      <c r="B294" s="138" t="s">
        <v>1823</v>
      </c>
      <c r="C294" s="133" t="s">
        <v>1845</v>
      </c>
      <c r="D294" s="179">
        <f>VLOOKUP('730.4'!A89,'730.4'!A89:N416,14,FALSE)</f>
        <v>45818.817138249367</v>
      </c>
    </row>
    <row r="295" spans="1:4" ht="54" thickTop="1" thickBot="1">
      <c r="A295" s="137" t="s">
        <v>1156</v>
      </c>
      <c r="B295" s="138" t="s">
        <v>1824</v>
      </c>
      <c r="C295" s="133" t="s">
        <v>144</v>
      </c>
      <c r="D295" s="179">
        <f>VLOOKUP('731.1'!A89,'731.1'!A89:N417,14,FALSE)</f>
        <v>168202.55239039648</v>
      </c>
    </row>
    <row r="296" spans="1:4" ht="54" thickTop="1" thickBot="1">
      <c r="A296" s="137" t="s">
        <v>1157</v>
      </c>
      <c r="B296" s="138" t="s">
        <v>1825</v>
      </c>
      <c r="C296" s="133" t="s">
        <v>1995</v>
      </c>
      <c r="D296" s="179">
        <f>VLOOKUP('740.1'!A89,'740.1'!A89:N418,14,FALSE)</f>
        <v>14243.277553241807</v>
      </c>
    </row>
    <row r="297" spans="1:4" ht="54" thickTop="1" thickBot="1">
      <c r="A297" s="137" t="s">
        <v>1717</v>
      </c>
      <c r="B297" s="138" t="s">
        <v>1826</v>
      </c>
      <c r="C297" s="133" t="s">
        <v>1845</v>
      </c>
      <c r="D297" s="179">
        <f>VLOOKUP('741.1'!A89,'741.1'!A89:N419,14,FALSE)</f>
        <v>54992.826506765334</v>
      </c>
    </row>
    <row r="298" spans="1:4" ht="54" thickTop="1" thickBot="1">
      <c r="A298" s="137" t="s">
        <v>1158</v>
      </c>
      <c r="B298" s="138" t="s">
        <v>1827</v>
      </c>
      <c r="C298" s="133" t="s">
        <v>144</v>
      </c>
      <c r="D298" s="179">
        <f>VLOOKUP('800.1'!A89,'800.1'!A89:N420,14,FALSE)</f>
        <v>10630.715240641677</v>
      </c>
    </row>
    <row r="299" spans="1:4" ht="54" thickTop="1" thickBot="1">
      <c r="A299" s="137" t="s">
        <v>1159</v>
      </c>
      <c r="B299" s="138" t="s">
        <v>1828</v>
      </c>
      <c r="C299" s="133" t="s">
        <v>144</v>
      </c>
      <c r="D299" s="179">
        <f>VLOOKUP('800.2'!A89,'800.2'!A89:N421,14,FALSE)</f>
        <v>15394.493724558566</v>
      </c>
    </row>
    <row r="300" spans="1:4" ht="54" thickTop="1" thickBot="1">
      <c r="A300" s="137" t="s">
        <v>1160</v>
      </c>
      <c r="B300" s="138" t="s">
        <v>1829</v>
      </c>
      <c r="C300" s="133" t="s">
        <v>144</v>
      </c>
      <c r="D300" s="179">
        <f>VLOOKUP('800.3'!A89,'800.3'!A89:N422,14,FALSE)</f>
        <v>42816.4032378673</v>
      </c>
    </row>
    <row r="301" spans="1:4" ht="54" thickTop="1" thickBot="1">
      <c r="A301" s="137" t="s">
        <v>1161</v>
      </c>
      <c r="B301" s="138" t="s">
        <v>1830</v>
      </c>
      <c r="C301" s="133" t="s">
        <v>144</v>
      </c>
      <c r="D301" s="179">
        <f>VLOOKUP('800.4'!A89,'800.4'!A89:N423,14,FALSE)</f>
        <v>47242.957714562435</v>
      </c>
    </row>
    <row r="302" spans="1:4" ht="54" thickTop="1" thickBot="1">
      <c r="A302" s="137" t="s">
        <v>1718</v>
      </c>
      <c r="B302" s="138" t="s">
        <v>1831</v>
      </c>
      <c r="C302" s="133" t="s">
        <v>1845</v>
      </c>
      <c r="D302" s="179">
        <f>VLOOKUP('802.1'!A89,'802.1'!A89:N424,14,FALSE)</f>
        <v>337092.5865409752</v>
      </c>
    </row>
    <row r="303" spans="1:4" ht="54" thickTop="1" thickBot="1">
      <c r="A303" s="137" t="s">
        <v>1719</v>
      </c>
      <c r="B303" s="138" t="s">
        <v>1881</v>
      </c>
      <c r="C303" s="133" t="s">
        <v>1845</v>
      </c>
      <c r="D303" s="179">
        <f>VLOOKUP('802.2'!A89,'802.2'!A89:N425,14,FALSE)</f>
        <v>70183.950997649459</v>
      </c>
    </row>
    <row r="304" spans="1:4" ht="54" thickTop="1" thickBot="1">
      <c r="A304" s="137" t="s">
        <v>1720</v>
      </c>
      <c r="B304" s="138" t="s">
        <v>1832</v>
      </c>
      <c r="C304" s="133" t="s">
        <v>1845</v>
      </c>
      <c r="D304" s="179">
        <f>VLOOKUP('802.3'!A89,'802.3'!A89:N426,14,FALSE)</f>
        <v>44492.467176468228</v>
      </c>
    </row>
    <row r="305" spans="1:4" ht="54" thickTop="1" thickBot="1">
      <c r="A305" s="137" t="s">
        <v>1721</v>
      </c>
      <c r="B305" s="138" t="s">
        <v>1833</v>
      </c>
      <c r="C305" s="133" t="s">
        <v>1845</v>
      </c>
      <c r="D305" s="179">
        <f>VLOOKUP('802.4'!A89,'802.4'!A89:N427,14,FALSE)</f>
        <v>37797.725005561151</v>
      </c>
    </row>
    <row r="306" spans="1:4" ht="54" thickTop="1" thickBot="1">
      <c r="A306" s="137" t="s">
        <v>1722</v>
      </c>
      <c r="B306" s="138" t="s">
        <v>1834</v>
      </c>
      <c r="C306" s="133" t="s">
        <v>1845</v>
      </c>
      <c r="D306" s="179">
        <f>VLOOKUP('802.5'!A89,'802.5'!A89:N428,14,FALSE)</f>
        <v>271134.77234110556</v>
      </c>
    </row>
    <row r="307" spans="1:4" ht="54" thickTop="1" thickBot="1">
      <c r="A307" s="137" t="s">
        <v>1723</v>
      </c>
      <c r="B307" s="138" t="s">
        <v>1835</v>
      </c>
      <c r="C307" s="133" t="s">
        <v>1845</v>
      </c>
      <c r="D307" s="179">
        <f>VLOOKUP('802.6'!A89,'802.6'!A89:N429,14,FALSE)</f>
        <v>264432.88520712173</v>
      </c>
    </row>
    <row r="308" spans="1:4" ht="54" thickTop="1" thickBot="1">
      <c r="A308" s="137" t="s">
        <v>1724</v>
      </c>
      <c r="B308" s="138" t="s">
        <v>1836</v>
      </c>
      <c r="C308" s="133" t="s">
        <v>1845</v>
      </c>
      <c r="D308" s="179">
        <f>VLOOKUP('802.7'!A89,'802.7'!A89:N430,14,FALSE)</f>
        <v>173014.06527585338</v>
      </c>
    </row>
    <row r="309" spans="1:4" ht="54" thickTop="1" thickBot="1">
      <c r="A309" s="137" t="s">
        <v>1725</v>
      </c>
      <c r="B309" s="138" t="s">
        <v>1837</v>
      </c>
      <c r="C309" s="133" t="s">
        <v>1845</v>
      </c>
      <c r="D309" s="179">
        <f>VLOOKUP('802.8'!A89,'802.8'!A89:N431,14,FALSE)</f>
        <v>148020.03907969204</v>
      </c>
    </row>
    <row r="310" spans="1:4" ht="54" thickTop="1" thickBot="1">
      <c r="A310" s="137" t="s">
        <v>1162</v>
      </c>
      <c r="B310" s="138" t="s">
        <v>1838</v>
      </c>
      <c r="C310" s="133" t="s">
        <v>233</v>
      </c>
      <c r="D310" s="179">
        <f>VLOOKUP('810.1'!A89,'810.1'!A89:N432,14,FALSE)</f>
        <v>16477.210339622332</v>
      </c>
    </row>
    <row r="311" spans="1:4" ht="54" thickTop="1" thickBot="1">
      <c r="A311" s="137" t="s">
        <v>1163</v>
      </c>
      <c r="B311" s="138" t="s">
        <v>1839</v>
      </c>
      <c r="C311" s="133" t="s">
        <v>233</v>
      </c>
      <c r="D311" s="179">
        <f>VLOOKUP('810.2'!A89,'810.2'!A89:N433,14,FALSE)</f>
        <v>11139.639471666556</v>
      </c>
    </row>
    <row r="312" spans="1:4" ht="54" thickTop="1" thickBot="1">
      <c r="A312" s="137" t="s">
        <v>1164</v>
      </c>
      <c r="B312" s="138" t="s">
        <v>1840</v>
      </c>
      <c r="C312" s="133" t="s">
        <v>233</v>
      </c>
      <c r="D312" s="179">
        <f>VLOOKUP('810.3'!A89,'810.3'!A89:N435,14,FALSE)</f>
        <v>7244.5552428377778</v>
      </c>
    </row>
    <row r="313" spans="1:4" ht="57.75" thickTop="1" thickBot="1">
      <c r="A313" s="137" t="s">
        <v>1726</v>
      </c>
      <c r="B313" s="138" t="s">
        <v>2050</v>
      </c>
      <c r="C313" s="133" t="s">
        <v>233</v>
      </c>
      <c r="D313" s="179">
        <f>VLOOKUP('811.1'!A89,'811.1'!A89:N436,14,FALSE)</f>
        <v>39193.890032874333</v>
      </c>
    </row>
    <row r="314" spans="1:4" ht="57.75" thickTop="1" thickBot="1">
      <c r="A314" s="137" t="s">
        <v>1727</v>
      </c>
      <c r="B314" s="138" t="s">
        <v>2051</v>
      </c>
      <c r="C314" s="133" t="s">
        <v>233</v>
      </c>
      <c r="D314" s="179">
        <f>VLOOKUP('811.2'!A89,'811.2'!A89:N437,14,FALSE)</f>
        <v>48073.859479201259</v>
      </c>
    </row>
    <row r="315" spans="1:4" ht="54" thickTop="1" thickBot="1">
      <c r="A315" s="137" t="s">
        <v>1165</v>
      </c>
      <c r="B315" s="138" t="s">
        <v>2053</v>
      </c>
      <c r="C315" s="133" t="s">
        <v>233</v>
      </c>
      <c r="D315" s="179">
        <f>VLOOKUP('812.1'!A89,'812.1'!A89:N438,14,FALSE)</f>
        <v>73637.807786585472</v>
      </c>
    </row>
    <row r="316" spans="1:4" ht="54" thickTop="1" thickBot="1">
      <c r="A316" s="137" t="s">
        <v>1728</v>
      </c>
      <c r="B316" s="138" t="s">
        <v>1841</v>
      </c>
      <c r="C316" s="133" t="s">
        <v>1995</v>
      </c>
      <c r="D316" s="179">
        <f>VLOOKUP('820.1'!A89,'820.1'!A89:N439,14,FALSE)</f>
        <v>70787.150179940043</v>
      </c>
    </row>
    <row r="317" spans="1:4" ht="54" thickTop="1" thickBot="1">
      <c r="A317" s="137" t="s">
        <v>1729</v>
      </c>
      <c r="B317" s="138" t="s">
        <v>1842</v>
      </c>
      <c r="C317" s="133" t="s">
        <v>984</v>
      </c>
      <c r="D317" s="179">
        <f>VLOOKUP('820.1.2'!A88,'820.1.2'!A88:N440,14,FALSE)</f>
        <v>3549831.2220556121</v>
      </c>
    </row>
    <row r="318" spans="1:4" ht="57.75" thickTop="1" thickBot="1">
      <c r="A318" s="137" t="s">
        <v>1166</v>
      </c>
      <c r="B318" s="138" t="s">
        <v>1843</v>
      </c>
      <c r="C318" s="133" t="s">
        <v>1998</v>
      </c>
      <c r="D318" s="179">
        <f>VLOOKUP('900.1'!A88,'900.1'!A88:N441,14,FALSE)</f>
        <v>1079.5277018953263</v>
      </c>
    </row>
    <row r="319" spans="1:4" ht="57.75" thickTop="1" thickBot="1">
      <c r="A319" s="137" t="s">
        <v>1167</v>
      </c>
      <c r="B319" s="138" t="s">
        <v>2195</v>
      </c>
      <c r="C319" s="133" t="s">
        <v>1999</v>
      </c>
      <c r="D319" s="179">
        <f>VLOOKUP('900.2'!A88,'900.2'!A88:N442,14,FALSE)</f>
        <v>1324.874906871537</v>
      </c>
    </row>
    <row r="320" spans="1:4" ht="54" thickTop="1" thickBot="1">
      <c r="A320" s="137" t="s">
        <v>1168</v>
      </c>
      <c r="B320" s="138" t="s">
        <v>1844</v>
      </c>
      <c r="C320" s="133" t="s">
        <v>1999</v>
      </c>
      <c r="D320" s="179">
        <f>VLOOKUP('900.3'!A88,'900.3'!A88:N443,14,FALSE)</f>
        <v>1324.874906871537</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D6" sqref="D6"/>
    </sheetView>
  </sheetViews>
  <sheetFormatPr baseColWidth="10" defaultColWidth="9.140625" defaultRowHeight="15"/>
  <cols>
    <col min="1" max="1" width="11.5703125" customWidth="1"/>
    <col min="2" max="2" width="9.140625" style="2"/>
    <col min="3" max="3" width="84.5703125" style="1" customWidth="1"/>
    <col min="4" max="4" width="18.5703125" style="183" customWidth="1"/>
  </cols>
  <sheetData>
    <row r="1" spans="1:4" ht="66" customHeight="1" thickTop="1">
      <c r="A1" s="675" t="s">
        <v>1850</v>
      </c>
      <c r="B1" s="676"/>
      <c r="C1" s="676"/>
      <c r="D1" s="677"/>
    </row>
    <row r="2" spans="1:4" ht="20.25" customHeight="1" thickBot="1">
      <c r="A2" s="678"/>
      <c r="B2" s="679"/>
      <c r="C2" s="679"/>
      <c r="D2" s="680"/>
    </row>
    <row r="3" spans="1:4" ht="16.5" thickTop="1" thickBot="1">
      <c r="A3" s="674" t="s">
        <v>2223</v>
      </c>
      <c r="B3" s="674"/>
      <c r="C3" s="674"/>
      <c r="D3" s="674"/>
    </row>
    <row r="4" spans="1:4" ht="16.5" thickTop="1" thickBot="1">
      <c r="A4" s="674"/>
      <c r="B4" s="674"/>
      <c r="C4" s="674"/>
      <c r="D4" s="674"/>
    </row>
    <row r="5" spans="1:4" ht="16.5" thickTop="1" thickBot="1">
      <c r="A5" s="674"/>
      <c r="B5" s="674"/>
      <c r="C5" s="674"/>
      <c r="D5" s="674"/>
    </row>
    <row r="6" spans="1:4" ht="16.5" thickTop="1" thickBot="1">
      <c r="A6" s="654" t="s">
        <v>2237</v>
      </c>
      <c r="B6" s="655" t="s">
        <v>1882</v>
      </c>
      <c r="C6" s="656" t="s">
        <v>2238</v>
      </c>
      <c r="D6" s="657">
        <v>29260</v>
      </c>
    </row>
    <row r="7" spans="1:4" ht="16.5" thickTop="1" thickBot="1">
      <c r="A7" s="658"/>
      <c r="B7" s="659"/>
      <c r="C7" s="660"/>
      <c r="D7" s="661" t="s">
        <v>1848</v>
      </c>
    </row>
    <row r="8" spans="1:4" ht="16.5" thickTop="1" thickBot="1">
      <c r="A8" s="662" t="s">
        <v>98</v>
      </c>
      <c r="B8" s="663" t="s">
        <v>1882</v>
      </c>
      <c r="C8" s="664" t="s">
        <v>99</v>
      </c>
      <c r="D8" s="665">
        <v>58677.433987924393</v>
      </c>
    </row>
    <row r="9" spans="1:4" ht="16.5" thickTop="1" thickBot="1">
      <c r="A9" s="662" t="s">
        <v>102</v>
      </c>
      <c r="B9" s="663" t="s">
        <v>1882</v>
      </c>
      <c r="C9" s="664" t="s">
        <v>103</v>
      </c>
      <c r="D9" s="665">
        <f>$D$6*1.85</f>
        <v>54131</v>
      </c>
    </row>
    <row r="10" spans="1:4" ht="16.5" thickTop="1" thickBot="1">
      <c r="A10" s="662" t="s">
        <v>0</v>
      </c>
      <c r="B10" s="663" t="s">
        <v>1882</v>
      </c>
      <c r="C10" s="664" t="s">
        <v>1</v>
      </c>
      <c r="D10" s="665">
        <v>69346.058349365194</v>
      </c>
    </row>
    <row r="11" spans="1:4" ht="16.5" thickTop="1" thickBot="1">
      <c r="A11" s="662" t="s">
        <v>1674</v>
      </c>
      <c r="B11" s="663" t="s">
        <v>1882</v>
      </c>
      <c r="C11" s="664" t="s">
        <v>1673</v>
      </c>
      <c r="D11" s="665">
        <v>320058.73084322392</v>
      </c>
    </row>
    <row r="12" spans="1:4" ht="16.5" thickTop="1" thickBot="1">
      <c r="A12" s="662" t="s">
        <v>100</v>
      </c>
      <c r="B12" s="663" t="s">
        <v>1882</v>
      </c>
      <c r="C12" s="664" t="s">
        <v>101</v>
      </c>
      <c r="D12" s="665">
        <v>80014.682710805981</v>
      </c>
    </row>
    <row r="13" spans="1:4" ht="16.5" thickTop="1" thickBot="1">
      <c r="A13" s="662" t="s">
        <v>62</v>
      </c>
      <c r="B13" s="663" t="s">
        <v>1882</v>
      </c>
      <c r="C13" s="664" t="s">
        <v>63</v>
      </c>
      <c r="D13" s="665">
        <v>586774.33987924387</v>
      </c>
    </row>
    <row r="14" spans="1:4" ht="16.5" thickTop="1" thickBot="1">
      <c r="A14" s="662" t="s">
        <v>108</v>
      </c>
      <c r="B14" s="663" t="s">
        <v>1882</v>
      </c>
      <c r="C14" s="664" t="s">
        <v>109</v>
      </c>
      <c r="D14" s="665">
        <v>320058.73084322392</v>
      </c>
    </row>
    <row r="15" spans="1:4" ht="16.5" thickTop="1" thickBot="1">
      <c r="A15" s="662" t="s">
        <v>41</v>
      </c>
      <c r="B15" s="663" t="s">
        <v>1882</v>
      </c>
      <c r="C15" s="664" t="s">
        <v>42</v>
      </c>
      <c r="D15" s="665">
        <v>213372.48722881597</v>
      </c>
    </row>
    <row r="16" spans="1:4" ht="16.5" thickTop="1" thickBot="1">
      <c r="A16" s="662" t="s">
        <v>43</v>
      </c>
      <c r="B16" s="663" t="s">
        <v>1882</v>
      </c>
      <c r="C16" s="664" t="s">
        <v>44</v>
      </c>
      <c r="D16" s="665">
        <v>320058.73084322392</v>
      </c>
    </row>
    <row r="17" spans="1:4" ht="16.5" thickTop="1" thickBot="1">
      <c r="A17" s="662" t="s">
        <v>106</v>
      </c>
      <c r="B17" s="663" t="s">
        <v>1882</v>
      </c>
      <c r="C17" s="664" t="s">
        <v>107</v>
      </c>
      <c r="D17" s="665">
        <v>106686.24361440798</v>
      </c>
    </row>
    <row r="18" spans="1:4" ht="16.5" thickTop="1" thickBot="1">
      <c r="A18" s="662" t="s">
        <v>1675</v>
      </c>
      <c r="B18" s="663" t="s">
        <v>1882</v>
      </c>
      <c r="C18" s="664" t="s">
        <v>2000</v>
      </c>
      <c r="D18" s="665">
        <v>96017.619252967183</v>
      </c>
    </row>
    <row r="19" spans="1:4" ht="16.5" thickTop="1" thickBot="1">
      <c r="A19" s="662" t="s">
        <v>96</v>
      </c>
      <c r="B19" s="663" t="s">
        <v>92</v>
      </c>
      <c r="C19" s="664" t="s">
        <v>97</v>
      </c>
      <c r="D19" s="665">
        <v>2133724.8722881596</v>
      </c>
    </row>
    <row r="20" spans="1:4" ht="16.5" thickTop="1" thickBot="1">
      <c r="A20" s="662" t="s">
        <v>76</v>
      </c>
      <c r="B20" s="663" t="s">
        <v>1882</v>
      </c>
      <c r="C20" s="664" t="s">
        <v>77</v>
      </c>
      <c r="D20" s="665">
        <v>485912.31941843667</v>
      </c>
    </row>
    <row r="21" spans="1:4" ht="16.5" thickTop="1" thickBot="1">
      <c r="A21" s="662" t="s">
        <v>74</v>
      </c>
      <c r="B21" s="663" t="s">
        <v>1882</v>
      </c>
      <c r="C21" s="664" t="s">
        <v>75</v>
      </c>
      <c r="D21" s="665">
        <v>477235.31371453602</v>
      </c>
    </row>
    <row r="22" spans="1:4" ht="16.5" thickTop="1" thickBot="1">
      <c r="A22" s="662" t="s">
        <v>84</v>
      </c>
      <c r="B22" s="663" t="s">
        <v>1882</v>
      </c>
      <c r="C22" s="664" t="s">
        <v>85</v>
      </c>
      <c r="D22" s="665">
        <v>544482.10791976599</v>
      </c>
    </row>
    <row r="23" spans="1:4" ht="16.5" thickTop="1" thickBot="1">
      <c r="A23" s="662" t="s">
        <v>78</v>
      </c>
      <c r="B23" s="663" t="s">
        <v>1882</v>
      </c>
      <c r="C23" s="664" t="s">
        <v>79</v>
      </c>
      <c r="D23" s="665">
        <v>605221.14784707059</v>
      </c>
    </row>
    <row r="24" spans="1:4" ht="16.5" thickTop="1" thickBot="1">
      <c r="A24" s="662" t="s">
        <v>64</v>
      </c>
      <c r="B24" s="663" t="s">
        <v>1882</v>
      </c>
      <c r="C24" s="664" t="s">
        <v>65</v>
      </c>
      <c r="D24" s="665">
        <v>468558.30801063532</v>
      </c>
    </row>
    <row r="25" spans="1:4" ht="16.5" thickTop="1" thickBot="1">
      <c r="A25" s="662" t="s">
        <v>80</v>
      </c>
      <c r="B25" s="663" t="s">
        <v>1882</v>
      </c>
      <c r="C25" s="664" t="s">
        <v>81</v>
      </c>
      <c r="D25" s="665">
        <v>557497.61647561705</v>
      </c>
    </row>
    <row r="26" spans="1:4" ht="16.5" thickTop="1" thickBot="1">
      <c r="A26" s="662" t="s">
        <v>82</v>
      </c>
      <c r="B26" s="663" t="s">
        <v>1882</v>
      </c>
      <c r="C26" s="664" t="s">
        <v>83</v>
      </c>
      <c r="D26" s="665">
        <v>577020.87930939358</v>
      </c>
    </row>
    <row r="27" spans="1:4" ht="16.5" thickTop="1" thickBot="1">
      <c r="A27" s="662" t="s">
        <v>104</v>
      </c>
      <c r="B27" s="663" t="s">
        <v>1882</v>
      </c>
      <c r="C27" s="664" t="s">
        <v>105</v>
      </c>
      <c r="D27" s="665">
        <v>145339.84554033595</v>
      </c>
    </row>
    <row r="28" spans="1:4" ht="16.5" thickTop="1" thickBot="1">
      <c r="A28" s="662" t="s">
        <v>4</v>
      </c>
      <c r="B28" s="663" t="s">
        <v>1882</v>
      </c>
      <c r="C28" s="664" t="s">
        <v>5</v>
      </c>
      <c r="D28" s="665">
        <v>162693.85694813728</v>
      </c>
    </row>
    <row r="29" spans="1:4" ht="16.5" customHeight="1" thickTop="1" thickBot="1">
      <c r="A29" s="662" t="s">
        <v>45</v>
      </c>
      <c r="B29" s="663" t="s">
        <v>1882</v>
      </c>
      <c r="C29" s="664" t="s">
        <v>2226</v>
      </c>
      <c r="D29" s="665">
        <f>$D$43+$D$64</f>
        <v>160817.24361440798</v>
      </c>
    </row>
    <row r="30" spans="1:4" ht="16.5" thickTop="1" thickBot="1">
      <c r="A30" s="662" t="s">
        <v>66</v>
      </c>
      <c r="B30" s="663" t="s">
        <v>1882</v>
      </c>
      <c r="C30" s="664" t="s">
        <v>67</v>
      </c>
      <c r="D30" s="665">
        <v>160029.36542161196</v>
      </c>
    </row>
    <row r="31" spans="1:4" ht="16.5" thickTop="1" thickBot="1">
      <c r="A31" s="662" t="s">
        <v>23</v>
      </c>
      <c r="B31" s="663" t="s">
        <v>1882</v>
      </c>
      <c r="C31" s="664" t="s">
        <v>24</v>
      </c>
      <c r="D31" s="665">
        <f>$D$64*10</f>
        <v>541310</v>
      </c>
    </row>
    <row r="32" spans="1:4" ht="16.5" thickTop="1" thickBot="1">
      <c r="A32" s="662" t="s">
        <v>7</v>
      </c>
      <c r="B32" s="663" t="s">
        <v>1882</v>
      </c>
      <c r="C32" s="664" t="s">
        <v>8</v>
      </c>
      <c r="D32" s="665">
        <f>$D$64*2</f>
        <v>108262</v>
      </c>
    </row>
    <row r="33" spans="1:4" ht="16.5" thickTop="1" thickBot="1">
      <c r="A33" s="662" t="s">
        <v>9</v>
      </c>
      <c r="B33" s="663" t="s">
        <v>1882</v>
      </c>
      <c r="C33" s="664" t="s">
        <v>10</v>
      </c>
      <c r="D33" s="665">
        <f>$D$64*3</f>
        <v>162393</v>
      </c>
    </row>
    <row r="34" spans="1:4" ht="16.5" thickTop="1" thickBot="1">
      <c r="A34" s="662" t="s">
        <v>11</v>
      </c>
      <c r="B34" s="663" t="s">
        <v>1882</v>
      </c>
      <c r="C34" s="664" t="s">
        <v>12</v>
      </c>
      <c r="D34" s="665">
        <f>$D$64*4</f>
        <v>216524</v>
      </c>
    </row>
    <row r="35" spans="1:4" ht="16.5" thickTop="1" thickBot="1">
      <c r="A35" s="662" t="s">
        <v>13</v>
      </c>
      <c r="B35" s="663" t="s">
        <v>1882</v>
      </c>
      <c r="C35" s="664" t="s">
        <v>14</v>
      </c>
      <c r="D35" s="665">
        <f>$D$64*5</f>
        <v>270655</v>
      </c>
    </row>
    <row r="36" spans="1:4" ht="16.5" thickTop="1" thickBot="1">
      <c r="A36" s="662" t="s">
        <v>15</v>
      </c>
      <c r="B36" s="663" t="s">
        <v>1882</v>
      </c>
      <c r="C36" s="664" t="s">
        <v>16</v>
      </c>
      <c r="D36" s="665">
        <f>$D$64*6</f>
        <v>324786</v>
      </c>
    </row>
    <row r="37" spans="1:4" ht="16.5" thickTop="1" thickBot="1">
      <c r="A37" s="662" t="s">
        <v>17</v>
      </c>
      <c r="B37" s="663" t="s">
        <v>1882</v>
      </c>
      <c r="C37" s="664" t="s">
        <v>18</v>
      </c>
      <c r="D37" s="665">
        <f>$D$64*7</f>
        <v>378917</v>
      </c>
    </row>
    <row r="38" spans="1:4" ht="16.5" thickTop="1" thickBot="1">
      <c r="A38" s="662" t="s">
        <v>19</v>
      </c>
      <c r="B38" s="663" t="s">
        <v>1882</v>
      </c>
      <c r="C38" s="664" t="s">
        <v>20</v>
      </c>
      <c r="D38" s="665">
        <f>$D$64*8</f>
        <v>433048</v>
      </c>
    </row>
    <row r="39" spans="1:4" ht="16.5" thickTop="1" thickBot="1">
      <c r="A39" s="662" t="s">
        <v>21</v>
      </c>
      <c r="B39" s="663" t="s">
        <v>1882</v>
      </c>
      <c r="C39" s="664" t="s">
        <v>22</v>
      </c>
      <c r="D39" s="665">
        <f>$D$64*9</f>
        <v>487179</v>
      </c>
    </row>
    <row r="40" spans="1:4" ht="16.5" thickTop="1" thickBot="1">
      <c r="A40" s="662" t="s">
        <v>72</v>
      </c>
      <c r="B40" s="663" t="s">
        <v>1882</v>
      </c>
      <c r="C40" s="664" t="s">
        <v>73</v>
      </c>
      <c r="D40" s="665">
        <v>58677.433987924393</v>
      </c>
    </row>
    <row r="41" spans="1:4" ht="16.5" thickTop="1" thickBot="1">
      <c r="A41" s="662" t="s">
        <v>27</v>
      </c>
      <c r="B41" s="663" t="s">
        <v>1882</v>
      </c>
      <c r="C41" s="664" t="s">
        <v>28</v>
      </c>
      <c r="D41" s="665">
        <v>117354.86797584879</v>
      </c>
    </row>
    <row r="42" spans="1:4" ht="16.5" thickTop="1" thickBot="1">
      <c r="A42" s="662" t="s">
        <v>25</v>
      </c>
      <c r="B42" s="663" t="s">
        <v>1882</v>
      </c>
      <c r="C42" s="664" t="s">
        <v>26</v>
      </c>
      <c r="D42" s="665">
        <v>117354.86797584879</v>
      </c>
    </row>
    <row r="43" spans="1:4" ht="16.5" thickTop="1" thickBot="1">
      <c r="A43" s="662" t="s">
        <v>30</v>
      </c>
      <c r="B43" s="663" t="s">
        <v>1882</v>
      </c>
      <c r="C43" s="664" t="s">
        <v>31</v>
      </c>
      <c r="D43" s="665">
        <v>106686.24361440798</v>
      </c>
    </row>
    <row r="44" spans="1:4" ht="17.25" customHeight="1" thickTop="1" thickBot="1">
      <c r="A44" s="662" t="s">
        <v>40</v>
      </c>
      <c r="B44" s="663" t="s">
        <v>1882</v>
      </c>
      <c r="C44" s="664" t="s">
        <v>2225</v>
      </c>
      <c r="D44" s="665">
        <v>266715.60903601995</v>
      </c>
    </row>
    <row r="45" spans="1:4" ht="16.5" thickTop="1" thickBot="1">
      <c r="A45" s="662" t="s">
        <v>32</v>
      </c>
      <c r="B45" s="663" t="s">
        <v>1882</v>
      </c>
      <c r="C45" s="664" t="s">
        <v>33</v>
      </c>
      <c r="D45" s="665">
        <f>D43*2</f>
        <v>213372.48722881597</v>
      </c>
    </row>
    <row r="46" spans="1:4" ht="16.5" thickTop="1" thickBot="1">
      <c r="A46" s="662" t="s">
        <v>34</v>
      </c>
      <c r="B46" s="663" t="s">
        <v>1882</v>
      </c>
      <c r="C46" s="664" t="s">
        <v>35</v>
      </c>
      <c r="D46" s="665">
        <f>D43*3</f>
        <v>320058.73084322398</v>
      </c>
    </row>
    <row r="47" spans="1:4" ht="16.5" thickTop="1" thickBot="1">
      <c r="A47" s="662" t="s">
        <v>70</v>
      </c>
      <c r="B47" s="663" t="s">
        <v>1882</v>
      </c>
      <c r="C47" s="664" t="s">
        <v>71</v>
      </c>
      <c r="D47" s="665">
        <f>D43+(3*D8)</f>
        <v>282718.54557818116</v>
      </c>
    </row>
    <row r="48" spans="1:4" ht="16.5" thickTop="1" thickBot="1">
      <c r="A48" s="662" t="s">
        <v>36</v>
      </c>
      <c r="B48" s="663" t="s">
        <v>1882</v>
      </c>
      <c r="C48" s="664" t="s">
        <v>37</v>
      </c>
      <c r="D48" s="665">
        <v>117354.86797584879</v>
      </c>
    </row>
    <row r="49" spans="1:4" ht="16.5" thickTop="1" thickBot="1">
      <c r="A49" s="662" t="s">
        <v>38</v>
      </c>
      <c r="B49" s="663" t="s">
        <v>1882</v>
      </c>
      <c r="C49" s="664" t="s">
        <v>39</v>
      </c>
      <c r="D49" s="665">
        <v>128023.49233728957</v>
      </c>
    </row>
    <row r="50" spans="1:4" ht="16.5" thickTop="1" thickBot="1">
      <c r="A50" s="662" t="s">
        <v>89</v>
      </c>
      <c r="B50" s="663" t="s">
        <v>1882</v>
      </c>
      <c r="C50" s="664" t="s">
        <v>90</v>
      </c>
      <c r="D50" s="665">
        <v>133357.80451800997</v>
      </c>
    </row>
    <row r="51" spans="1:4" ht="16.5" thickTop="1" thickBot="1">
      <c r="A51" s="662" t="s">
        <v>46</v>
      </c>
      <c r="B51" s="663" t="s">
        <v>1882</v>
      </c>
      <c r="C51" s="664" t="s">
        <v>47</v>
      </c>
      <c r="D51" s="665">
        <f>$D$6*1.85</f>
        <v>54131</v>
      </c>
    </row>
    <row r="52" spans="1:4" ht="16.5" thickTop="1" thickBot="1">
      <c r="A52" s="662" t="s">
        <v>48</v>
      </c>
      <c r="B52" s="663" t="s">
        <v>1882</v>
      </c>
      <c r="C52" s="664" t="s">
        <v>49</v>
      </c>
      <c r="D52" s="665">
        <f>D51*2</f>
        <v>108262</v>
      </c>
    </row>
    <row r="53" spans="1:4" ht="16.5" thickTop="1" thickBot="1">
      <c r="A53" s="662" t="s">
        <v>50</v>
      </c>
      <c r="B53" s="663" t="s">
        <v>1882</v>
      </c>
      <c r="C53" s="664" t="s">
        <v>51</v>
      </c>
      <c r="D53" s="665">
        <v>106686.24361440798</v>
      </c>
    </row>
    <row r="54" spans="1:4" ht="16.5" thickTop="1" thickBot="1">
      <c r="A54" s="662" t="s">
        <v>68</v>
      </c>
      <c r="B54" s="663" t="s">
        <v>1882</v>
      </c>
      <c r="C54" s="664" t="s">
        <v>69</v>
      </c>
      <c r="D54" s="665">
        <v>213372.48722881597</v>
      </c>
    </row>
    <row r="55" spans="1:4" ht="46.5" thickTop="1" thickBot="1">
      <c r="A55" s="662" t="s">
        <v>29</v>
      </c>
      <c r="B55" s="663" t="s">
        <v>1882</v>
      </c>
      <c r="C55" s="664" t="s">
        <v>1883</v>
      </c>
      <c r="D55" s="666">
        <v>800146.82710805978</v>
      </c>
    </row>
    <row r="56" spans="1:4" ht="16.5" thickTop="1" thickBot="1">
      <c r="A56" s="662" t="s">
        <v>52</v>
      </c>
      <c r="B56" s="663" t="s">
        <v>1882</v>
      </c>
      <c r="C56" s="664" t="s">
        <v>53</v>
      </c>
      <c r="D56" s="665">
        <v>80014.682710805981</v>
      </c>
    </row>
    <row r="57" spans="1:4" ht="16.5" thickTop="1" thickBot="1">
      <c r="A57" s="662" t="s">
        <v>54</v>
      </c>
      <c r="B57" s="663" t="s">
        <v>1882</v>
      </c>
      <c r="C57" s="664" t="s">
        <v>55</v>
      </c>
      <c r="D57" s="665">
        <v>160029.36542161196</v>
      </c>
    </row>
    <row r="58" spans="1:4" ht="16.5" thickTop="1" thickBot="1">
      <c r="A58" s="662" t="s">
        <v>56</v>
      </c>
      <c r="B58" s="663" t="s">
        <v>1882</v>
      </c>
      <c r="C58" s="664" t="s">
        <v>57</v>
      </c>
      <c r="D58" s="665">
        <v>106686.24361440798</v>
      </c>
    </row>
    <row r="59" spans="1:4" ht="16.5" thickTop="1" thickBot="1">
      <c r="A59" s="662" t="s">
        <v>2</v>
      </c>
      <c r="B59" s="663" t="s">
        <v>1882</v>
      </c>
      <c r="C59" s="664" t="s">
        <v>3</v>
      </c>
      <c r="D59" s="665">
        <v>213372.48722881597</v>
      </c>
    </row>
    <row r="60" spans="1:4" ht="16.5" thickTop="1" thickBot="1">
      <c r="A60" s="662" t="s">
        <v>58</v>
      </c>
      <c r="B60" s="663" t="s">
        <v>1882</v>
      </c>
      <c r="C60" s="664" t="s">
        <v>59</v>
      </c>
      <c r="D60" s="665">
        <v>133357.80451800997</v>
      </c>
    </row>
    <row r="61" spans="1:4" ht="16.5" thickTop="1" thickBot="1">
      <c r="A61" s="662" t="s">
        <v>86</v>
      </c>
      <c r="B61" s="663" t="s">
        <v>1882</v>
      </c>
      <c r="C61" s="664" t="s">
        <v>87</v>
      </c>
      <c r="D61" s="665">
        <v>160029.36542161196</v>
      </c>
    </row>
    <row r="62" spans="1:4" ht="16.5" thickTop="1" thickBot="1">
      <c r="A62" s="662" t="s">
        <v>88</v>
      </c>
      <c r="B62" s="663" t="s">
        <v>1882</v>
      </c>
      <c r="C62" s="664" t="s">
        <v>87</v>
      </c>
      <c r="D62" s="665">
        <v>160029.36542161196</v>
      </c>
    </row>
    <row r="63" spans="1:4" ht="16.5" thickTop="1" thickBot="1">
      <c r="A63" s="662" t="s">
        <v>60</v>
      </c>
      <c r="B63" s="663" t="s">
        <v>1882</v>
      </c>
      <c r="C63" s="664" t="s">
        <v>61</v>
      </c>
      <c r="D63" s="665">
        <v>160029.36542161196</v>
      </c>
    </row>
    <row r="64" spans="1:4" ht="17.25" customHeight="1" thickTop="1" thickBot="1">
      <c r="A64" s="662" t="s">
        <v>6</v>
      </c>
      <c r="B64" s="663" t="s">
        <v>1882</v>
      </c>
      <c r="C64" s="664" t="s">
        <v>2224</v>
      </c>
      <c r="D64" s="665">
        <f>$D$6*1.85</f>
        <v>54131</v>
      </c>
    </row>
    <row r="65" spans="1:4" ht="16.5" thickTop="1" thickBot="1">
      <c r="A65" s="662" t="s">
        <v>91</v>
      </c>
      <c r="B65" s="663" t="s">
        <v>92</v>
      </c>
      <c r="C65" s="664" t="s">
        <v>93</v>
      </c>
      <c r="D65" s="665">
        <v>533431.21807203989</v>
      </c>
    </row>
    <row r="66" spans="1:4" ht="16.5" thickTop="1" thickBot="1">
      <c r="A66" s="662" t="s">
        <v>94</v>
      </c>
      <c r="B66" s="663" t="s">
        <v>92</v>
      </c>
      <c r="C66" s="664" t="s">
        <v>95</v>
      </c>
      <c r="D66" s="665">
        <v>266715.60903601995</v>
      </c>
    </row>
    <row r="67" spans="1:4" ht="16.5" thickTop="1" thickBot="1">
      <c r="A67" s="662" t="s">
        <v>2228</v>
      </c>
      <c r="B67" s="663" t="s">
        <v>1882</v>
      </c>
      <c r="C67" s="664" t="s">
        <v>2227</v>
      </c>
      <c r="D67" s="665">
        <f>$D$6*1.85</f>
        <v>54131</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80" zoomScaleNormal="8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7.140625" style="183" customWidth="1"/>
  </cols>
  <sheetData>
    <row r="1" spans="1:4" ht="15.75" customHeight="1" thickTop="1">
      <c r="A1" s="684" t="s">
        <v>1850</v>
      </c>
      <c r="B1" s="685"/>
      <c r="C1" s="685"/>
      <c r="D1" s="686"/>
    </row>
    <row r="2" spans="1:4" ht="89.25" customHeight="1" thickBot="1">
      <c r="A2" s="687"/>
      <c r="B2" s="688"/>
      <c r="C2" s="688"/>
      <c r="D2" s="689"/>
    </row>
    <row r="3" spans="1:4" ht="39.75" customHeight="1" thickTop="1" thickBot="1">
      <c r="A3" s="681" t="s">
        <v>110</v>
      </c>
      <c r="B3" s="682"/>
      <c r="C3" s="682"/>
      <c r="D3" s="683"/>
    </row>
    <row r="4" spans="1:4" ht="16.5" customHeight="1" thickTop="1" thickBot="1">
      <c r="A4" s="8"/>
      <c r="B4" s="8"/>
      <c r="C4" s="9"/>
      <c r="D4" s="185"/>
    </row>
    <row r="5" spans="1:4" ht="16.5" thickTop="1" thickBot="1">
      <c r="A5" s="8"/>
      <c r="B5" s="8"/>
      <c r="C5" s="9"/>
      <c r="D5" s="185"/>
    </row>
    <row r="6" spans="1:4" ht="16.5" thickTop="1" thickBot="1">
      <c r="A6" s="10"/>
      <c r="B6" s="8"/>
      <c r="C6" s="11" t="s">
        <v>111</v>
      </c>
      <c r="D6" s="186" t="s">
        <v>1846</v>
      </c>
    </row>
    <row r="7" spans="1:4" ht="30" customHeight="1" thickTop="1" thickBot="1">
      <c r="A7" s="10" t="s">
        <v>115</v>
      </c>
      <c r="B7" s="8" t="s">
        <v>92</v>
      </c>
      <c r="C7" s="11" t="s">
        <v>116</v>
      </c>
      <c r="D7" s="652">
        <v>74876.191465840064</v>
      </c>
    </row>
    <row r="8" spans="1:4" ht="30" customHeight="1" thickTop="1" thickBot="1">
      <c r="A8" s="10" t="s">
        <v>112</v>
      </c>
      <c r="B8" s="8" t="s">
        <v>113</v>
      </c>
      <c r="C8" s="11" t="s">
        <v>114</v>
      </c>
      <c r="D8" s="652">
        <v>3000.8299205919689</v>
      </c>
    </row>
    <row r="9" spans="1:4" ht="30" customHeight="1" thickTop="1" thickBot="1">
      <c r="A9" s="10" t="s">
        <v>117</v>
      </c>
      <c r="B9" s="8" t="s">
        <v>113</v>
      </c>
      <c r="C9" s="11" t="s">
        <v>118</v>
      </c>
      <c r="D9" s="652">
        <v>81572.953010529745</v>
      </c>
    </row>
    <row r="10" spans="1:4" ht="30" customHeight="1" thickTop="1" thickBot="1">
      <c r="A10" s="10" t="s">
        <v>119</v>
      </c>
      <c r="B10" s="8" t="s">
        <v>113</v>
      </c>
      <c r="C10" s="11" t="s">
        <v>120</v>
      </c>
      <c r="D10" s="652">
        <v>58200.92714796224</v>
      </c>
    </row>
    <row r="11" spans="1:4" ht="30" customHeight="1" thickTop="1" thickBot="1">
      <c r="A11" s="10" t="s">
        <v>123</v>
      </c>
      <c r="B11" s="8" t="s">
        <v>113</v>
      </c>
      <c r="C11" s="11" t="s">
        <v>124</v>
      </c>
      <c r="D11" s="652">
        <v>18510.414833033141</v>
      </c>
    </row>
    <row r="12" spans="1:4" ht="30" customHeight="1" thickTop="1" thickBot="1">
      <c r="A12" s="10" t="s">
        <v>121</v>
      </c>
      <c r="B12" s="8" t="s">
        <v>113</v>
      </c>
      <c r="C12" s="11" t="s">
        <v>122</v>
      </c>
      <c r="D12" s="652">
        <v>64507.078443336752</v>
      </c>
    </row>
    <row r="13" spans="1:4" ht="30" customHeight="1" thickTop="1" thickBot="1">
      <c r="A13" s="10" t="s">
        <v>125</v>
      </c>
      <c r="B13" s="8" t="s">
        <v>113</v>
      </c>
      <c r="C13" s="11" t="s">
        <v>126</v>
      </c>
      <c r="D13" s="652">
        <v>58575.133817253685</v>
      </c>
    </row>
    <row r="14" spans="1:4" ht="30" customHeight="1" thickTop="1" thickBot="1">
      <c r="A14" s="10" t="s">
        <v>131</v>
      </c>
      <c r="B14" s="8" t="s">
        <v>113</v>
      </c>
      <c r="C14" s="11" t="s">
        <v>132</v>
      </c>
      <c r="D14" s="652">
        <v>207243.85524361584</v>
      </c>
    </row>
    <row r="15" spans="1:4" ht="30" customHeight="1" thickTop="1" thickBot="1">
      <c r="A15" s="10" t="s">
        <v>129</v>
      </c>
      <c r="B15" s="8" t="s">
        <v>113</v>
      </c>
      <c r="C15" s="11" t="s">
        <v>130</v>
      </c>
      <c r="D15" s="652">
        <v>140502.8142457967</v>
      </c>
    </row>
    <row r="16" spans="1:4" ht="30" customHeight="1" thickTop="1" thickBot="1">
      <c r="A16" s="10" t="s">
        <v>127</v>
      </c>
      <c r="B16" s="8" t="s">
        <v>113</v>
      </c>
      <c r="C16" s="11" t="s">
        <v>128</v>
      </c>
      <c r="D16" s="652">
        <v>106443.85599776603</v>
      </c>
    </row>
    <row r="17" spans="1:4" ht="30" customHeight="1" thickTop="1" thickBot="1">
      <c r="A17" s="10" t="s">
        <v>1711</v>
      </c>
      <c r="B17" s="8" t="s">
        <v>113</v>
      </c>
      <c r="C17" s="11" t="s">
        <v>1712</v>
      </c>
      <c r="D17" s="652">
        <v>47552.953265055447</v>
      </c>
    </row>
    <row r="18" spans="1:4" ht="30" customHeight="1" thickTop="1" thickBot="1">
      <c r="A18" s="10" t="s">
        <v>133</v>
      </c>
      <c r="B18" s="8" t="s">
        <v>113</v>
      </c>
      <c r="C18" s="11" t="s">
        <v>134</v>
      </c>
      <c r="D18" s="652">
        <v>70819.38108122017</v>
      </c>
    </row>
    <row r="19" spans="1:4" ht="30" customHeight="1" thickTop="1" thickBot="1">
      <c r="A19" s="10" t="s">
        <v>146</v>
      </c>
      <c r="B19" s="8" t="s">
        <v>113</v>
      </c>
      <c r="C19" s="11" t="s">
        <v>147</v>
      </c>
      <c r="D19" s="652">
        <v>155122.50494195026</v>
      </c>
    </row>
    <row r="20" spans="1:4" ht="30" customHeight="1" thickTop="1" thickBot="1">
      <c r="A20" s="10" t="s">
        <v>135</v>
      </c>
      <c r="B20" s="8" t="s">
        <v>113</v>
      </c>
      <c r="C20" s="11" t="s">
        <v>1884</v>
      </c>
      <c r="D20" s="652">
        <v>59601.382792488592</v>
      </c>
    </row>
    <row r="21" spans="1:4" ht="30" customHeight="1" thickTop="1" thickBot="1">
      <c r="A21" s="10" t="s">
        <v>136</v>
      </c>
      <c r="B21" s="8" t="s">
        <v>113</v>
      </c>
      <c r="C21" s="11" t="s">
        <v>137</v>
      </c>
      <c r="D21" s="652">
        <v>154866.19900407939</v>
      </c>
    </row>
    <row r="22" spans="1:4" ht="30" customHeight="1" thickTop="1" thickBot="1">
      <c r="A22" s="10" t="s">
        <v>138</v>
      </c>
      <c r="B22" s="8" t="s">
        <v>113</v>
      </c>
      <c r="C22" s="11" t="s">
        <v>139</v>
      </c>
      <c r="D22" s="652">
        <v>42668.787312988439</v>
      </c>
    </row>
    <row r="23" spans="1:4" ht="30" customHeight="1" thickTop="1" thickBot="1">
      <c r="A23" s="10" t="s">
        <v>143</v>
      </c>
      <c r="B23" s="8" t="s">
        <v>144</v>
      </c>
      <c r="C23" s="11" t="s">
        <v>145</v>
      </c>
      <c r="D23" s="652">
        <v>34958.079478081636</v>
      </c>
    </row>
    <row r="24" spans="1:4" ht="30" customHeight="1" thickTop="1" thickBot="1">
      <c r="A24" s="10" t="s">
        <v>140</v>
      </c>
      <c r="B24" s="8" t="s">
        <v>998</v>
      </c>
      <c r="C24" s="11" t="s">
        <v>142</v>
      </c>
      <c r="D24" s="652">
        <v>36730.691344396473</v>
      </c>
    </row>
    <row r="25" spans="1:4" ht="30" customHeight="1" thickTop="1" thickBot="1">
      <c r="A25" s="10" t="s">
        <v>148</v>
      </c>
      <c r="B25" s="8" t="s">
        <v>113</v>
      </c>
      <c r="C25" s="11" t="s">
        <v>149</v>
      </c>
      <c r="D25" s="652">
        <v>159812.9036049869</v>
      </c>
    </row>
    <row r="26" spans="1:4" ht="30" customHeight="1" thickTop="1" thickBot="1">
      <c r="A26" s="10" t="s">
        <v>150</v>
      </c>
      <c r="B26" s="8" t="s">
        <v>113</v>
      </c>
      <c r="C26" s="11" t="s">
        <v>151</v>
      </c>
      <c r="D26" s="652">
        <v>171669.61629089265</v>
      </c>
    </row>
    <row r="27" spans="1:4" ht="30" customHeight="1" thickTop="1" thickBot="1">
      <c r="A27" s="10" t="s">
        <v>152</v>
      </c>
      <c r="B27" s="8" t="s">
        <v>113</v>
      </c>
      <c r="C27" s="11" t="s">
        <v>153</v>
      </c>
      <c r="D27" s="652">
        <v>68829.421779590848</v>
      </c>
    </row>
    <row r="28" spans="1:4" ht="30" customHeight="1" thickTop="1" thickBot="1">
      <c r="A28" s="10" t="s">
        <v>154</v>
      </c>
      <c r="B28" s="8" t="s">
        <v>113</v>
      </c>
      <c r="C28" s="11" t="s">
        <v>155</v>
      </c>
      <c r="D28" s="652">
        <v>87668.933436850159</v>
      </c>
    </row>
    <row r="29" spans="1:4" ht="30" customHeight="1" thickTop="1" thickBot="1">
      <c r="A29" s="10" t="s">
        <v>156</v>
      </c>
      <c r="B29" s="8" t="s">
        <v>113</v>
      </c>
      <c r="C29" s="11" t="s">
        <v>157</v>
      </c>
      <c r="D29" s="652">
        <v>768.9178136125646</v>
      </c>
    </row>
    <row r="30" spans="1:4" ht="30" customHeight="1" thickTop="1" thickBot="1">
      <c r="A30" s="10" t="s">
        <v>166</v>
      </c>
      <c r="B30" s="8" t="s">
        <v>113</v>
      </c>
      <c r="C30" s="11" t="s">
        <v>167</v>
      </c>
      <c r="D30" s="652">
        <v>120612.44824326687</v>
      </c>
    </row>
    <row r="31" spans="1:4" ht="30" customHeight="1" thickTop="1" thickBot="1">
      <c r="A31" s="10" t="s">
        <v>162</v>
      </c>
      <c r="B31" s="8" t="s">
        <v>113</v>
      </c>
      <c r="C31" s="11" t="s">
        <v>163</v>
      </c>
      <c r="D31" s="652">
        <v>12590.772891967874</v>
      </c>
    </row>
    <row r="32" spans="1:4" ht="30" customHeight="1" thickTop="1" thickBot="1">
      <c r="A32" s="10" t="s">
        <v>164</v>
      </c>
      <c r="B32" s="8" t="s">
        <v>113</v>
      </c>
      <c r="C32" s="11" t="s">
        <v>165</v>
      </c>
      <c r="D32" s="652">
        <v>20041.073893997884</v>
      </c>
    </row>
    <row r="33" spans="1:4" ht="30" customHeight="1" thickTop="1" thickBot="1">
      <c r="A33" s="10" t="s">
        <v>171</v>
      </c>
      <c r="B33" s="8" t="s">
        <v>113</v>
      </c>
      <c r="C33" s="11" t="s">
        <v>172</v>
      </c>
      <c r="D33" s="652">
        <v>12809.145551033842</v>
      </c>
    </row>
    <row r="34" spans="1:4" ht="30" customHeight="1" thickTop="1" thickBot="1">
      <c r="A34" s="10" t="s">
        <v>160</v>
      </c>
      <c r="B34" s="8" t="s">
        <v>113</v>
      </c>
      <c r="C34" s="11" t="s">
        <v>161</v>
      </c>
      <c r="D34" s="652">
        <v>8513.4580323183145</v>
      </c>
    </row>
    <row r="35" spans="1:4" ht="30" customHeight="1" thickTop="1" thickBot="1">
      <c r="A35" s="10" t="s">
        <v>173</v>
      </c>
      <c r="B35" s="8" t="s">
        <v>113</v>
      </c>
      <c r="C35" s="11" t="s">
        <v>1886</v>
      </c>
      <c r="D35" s="652">
        <v>126356.77692282847</v>
      </c>
    </row>
    <row r="36" spans="1:4" ht="30" customHeight="1" thickTop="1" thickBot="1">
      <c r="A36" s="10" t="s">
        <v>170</v>
      </c>
      <c r="B36" s="8" t="s">
        <v>113</v>
      </c>
      <c r="C36" s="11" t="s">
        <v>1885</v>
      </c>
      <c r="D36" s="652">
        <v>96606.834102282606</v>
      </c>
    </row>
    <row r="37" spans="1:4" ht="30" customHeight="1" thickTop="1" thickBot="1">
      <c r="A37" s="10" t="s">
        <v>168</v>
      </c>
      <c r="B37" s="8" t="s">
        <v>113</v>
      </c>
      <c r="C37" s="11" t="s">
        <v>169</v>
      </c>
      <c r="D37" s="652">
        <v>93690.072529312281</v>
      </c>
    </row>
    <row r="38" spans="1:4" ht="30" customHeight="1" thickTop="1" thickBot="1">
      <c r="A38" s="10" t="s">
        <v>174</v>
      </c>
      <c r="B38" s="8" t="s">
        <v>113</v>
      </c>
      <c r="C38" s="11" t="s">
        <v>175</v>
      </c>
      <c r="D38" s="652">
        <v>72154.22240565157</v>
      </c>
    </row>
    <row r="39" spans="1:4" ht="30" customHeight="1" thickTop="1" thickBot="1">
      <c r="A39" s="10" t="s">
        <v>176</v>
      </c>
      <c r="B39" s="8" t="s">
        <v>113</v>
      </c>
      <c r="C39" s="11" t="s">
        <v>177</v>
      </c>
      <c r="D39" s="652">
        <v>69071.374584940946</v>
      </c>
    </row>
    <row r="40" spans="1:4" ht="30" customHeight="1" thickTop="1" thickBot="1">
      <c r="A40" s="10" t="s">
        <v>180</v>
      </c>
      <c r="B40" s="8" t="s">
        <v>113</v>
      </c>
      <c r="C40" s="11" t="s">
        <v>181</v>
      </c>
      <c r="D40" s="652">
        <v>96405.890246991868</v>
      </c>
    </row>
    <row r="41" spans="1:4" ht="30" customHeight="1" thickTop="1" thickBot="1">
      <c r="A41" s="10" t="s">
        <v>178</v>
      </c>
      <c r="B41" s="8" t="s">
        <v>113</v>
      </c>
      <c r="C41" s="11" t="s">
        <v>179</v>
      </c>
      <c r="D41" s="652">
        <v>82418.76260550358</v>
      </c>
    </row>
    <row r="42" spans="1:4" ht="30" customHeight="1" thickTop="1" thickBot="1">
      <c r="A42" s="10" t="s">
        <v>182</v>
      </c>
      <c r="B42" s="8" t="s">
        <v>113</v>
      </c>
      <c r="C42" s="11" t="s">
        <v>183</v>
      </c>
      <c r="D42" s="652">
        <v>95303.774714147192</v>
      </c>
    </row>
    <row r="43" spans="1:4" ht="30" customHeight="1" thickTop="1" thickBot="1">
      <c r="A43" s="10" t="s">
        <v>1672</v>
      </c>
      <c r="B43" s="8" t="s">
        <v>113</v>
      </c>
      <c r="C43" s="11" t="s">
        <v>1671</v>
      </c>
      <c r="D43" s="652">
        <v>6993.3359330992798</v>
      </c>
    </row>
    <row r="44" spans="1:4" ht="30" customHeight="1" thickTop="1" thickBot="1">
      <c r="A44" s="10" t="s">
        <v>184</v>
      </c>
      <c r="B44" s="8" t="s">
        <v>113</v>
      </c>
      <c r="C44" s="11" t="s">
        <v>185</v>
      </c>
      <c r="D44" s="652">
        <v>22587.7296926827</v>
      </c>
    </row>
    <row r="45" spans="1:4" ht="30" customHeight="1" thickTop="1" thickBot="1">
      <c r="A45" s="10" t="s">
        <v>1603</v>
      </c>
      <c r="B45" s="8" t="s">
        <v>113</v>
      </c>
      <c r="C45" s="11" t="s">
        <v>1604</v>
      </c>
      <c r="D45" s="652">
        <v>2474.8901360809746</v>
      </c>
    </row>
    <row r="46" spans="1:4" ht="30" customHeight="1" thickTop="1" thickBot="1">
      <c r="A46" s="10" t="s">
        <v>188</v>
      </c>
      <c r="B46" s="8" t="s">
        <v>113</v>
      </c>
      <c r="C46" s="11" t="s">
        <v>189</v>
      </c>
      <c r="D46" s="652">
        <v>4842.13177825619</v>
      </c>
    </row>
    <row r="47" spans="1:4" ht="30" customHeight="1" thickTop="1" thickBot="1">
      <c r="A47" s="10" t="s">
        <v>186</v>
      </c>
      <c r="B47" s="8" t="s">
        <v>113</v>
      </c>
      <c r="C47" s="11" t="s">
        <v>187</v>
      </c>
      <c r="D47" s="652">
        <v>4939.5280346471154</v>
      </c>
    </row>
    <row r="48" spans="1:4" ht="30" customHeight="1" thickTop="1" thickBot="1">
      <c r="A48" s="10" t="s">
        <v>190</v>
      </c>
      <c r="B48" s="8" t="s">
        <v>113</v>
      </c>
      <c r="C48" s="11" t="s">
        <v>191</v>
      </c>
      <c r="D48" s="652">
        <v>6599.3652882987708</v>
      </c>
    </row>
    <row r="49" spans="1:4" ht="30" customHeight="1" thickTop="1" thickBot="1">
      <c r="A49" s="10" t="s">
        <v>201</v>
      </c>
      <c r="B49" s="8" t="s">
        <v>113</v>
      </c>
      <c r="C49" s="11" t="s">
        <v>1888</v>
      </c>
      <c r="D49" s="652">
        <v>111970.83724201313</v>
      </c>
    </row>
    <row r="50" spans="1:4" ht="30" customHeight="1" thickTop="1" thickBot="1">
      <c r="A50" s="10" t="s">
        <v>192</v>
      </c>
      <c r="B50" s="8" t="s">
        <v>113</v>
      </c>
      <c r="C50" s="11" t="s">
        <v>193</v>
      </c>
      <c r="D50" s="652">
        <v>36183.221861104321</v>
      </c>
    </row>
    <row r="51" spans="1:4" ht="30" customHeight="1" thickTop="1" thickBot="1">
      <c r="A51" s="10" t="s">
        <v>194</v>
      </c>
      <c r="B51" s="8" t="s">
        <v>113</v>
      </c>
      <c r="C51" s="11" t="s">
        <v>1887</v>
      </c>
      <c r="D51" s="652">
        <v>2831.6680015972047</v>
      </c>
    </row>
    <row r="52" spans="1:4" ht="30" customHeight="1" thickTop="1" thickBot="1">
      <c r="A52" s="10" t="s">
        <v>224</v>
      </c>
      <c r="B52" s="8" t="s">
        <v>92</v>
      </c>
      <c r="C52" s="11" t="s">
        <v>1891</v>
      </c>
      <c r="D52" s="652">
        <v>185770.54376879561</v>
      </c>
    </row>
    <row r="53" spans="1:4" ht="30" customHeight="1" thickTop="1" thickBot="1">
      <c r="A53" s="10" t="s">
        <v>195</v>
      </c>
      <c r="B53" s="8" t="s">
        <v>113</v>
      </c>
      <c r="C53" s="11" t="s">
        <v>196</v>
      </c>
      <c r="D53" s="652">
        <v>16673.213870374853</v>
      </c>
    </row>
    <row r="54" spans="1:4" ht="30" customHeight="1" thickTop="1" thickBot="1">
      <c r="A54" s="10" t="s">
        <v>214</v>
      </c>
      <c r="B54" s="8" t="s">
        <v>113</v>
      </c>
      <c r="C54" s="11" t="s">
        <v>215</v>
      </c>
      <c r="D54" s="652">
        <v>13581.139035900858</v>
      </c>
    </row>
    <row r="55" spans="1:4" ht="30" customHeight="1" thickTop="1" thickBot="1">
      <c r="A55" s="10" t="s">
        <v>197</v>
      </c>
      <c r="B55" s="8" t="s">
        <v>113</v>
      </c>
      <c r="C55" s="11" t="s">
        <v>198</v>
      </c>
      <c r="D55" s="652">
        <v>127646.50840219462</v>
      </c>
    </row>
    <row r="56" spans="1:4" ht="30" customHeight="1" thickTop="1" thickBot="1">
      <c r="A56" s="10" t="s">
        <v>199</v>
      </c>
      <c r="B56" s="8" t="s">
        <v>113</v>
      </c>
      <c r="C56" s="11" t="s">
        <v>200</v>
      </c>
      <c r="D56" s="652">
        <v>17296.549911276772</v>
      </c>
    </row>
    <row r="57" spans="1:4" ht="30" customHeight="1" thickTop="1" thickBot="1">
      <c r="A57" s="10" t="s">
        <v>202</v>
      </c>
      <c r="B57" s="8" t="s">
        <v>113</v>
      </c>
      <c r="C57" s="11" t="s">
        <v>203</v>
      </c>
      <c r="D57" s="652">
        <v>69114.433982503237</v>
      </c>
    </row>
    <row r="58" spans="1:4" ht="30" customHeight="1" thickTop="1" thickBot="1">
      <c r="A58" s="10" t="s">
        <v>212</v>
      </c>
      <c r="B58" s="8" t="s">
        <v>113</v>
      </c>
      <c r="C58" s="11" t="s">
        <v>213</v>
      </c>
      <c r="D58" s="652">
        <v>26174.987599123182</v>
      </c>
    </row>
    <row r="59" spans="1:4" ht="30" customHeight="1" thickTop="1" thickBot="1">
      <c r="A59" s="10" t="s">
        <v>206</v>
      </c>
      <c r="B59" s="8" t="s">
        <v>113</v>
      </c>
      <c r="C59" s="11" t="s">
        <v>207</v>
      </c>
      <c r="D59" s="652">
        <v>9789.8616029151726</v>
      </c>
    </row>
    <row r="60" spans="1:4" ht="30" customHeight="1" thickTop="1" thickBot="1">
      <c r="A60" s="10" t="s">
        <v>204</v>
      </c>
      <c r="B60" s="8" t="s">
        <v>113</v>
      </c>
      <c r="C60" s="11" t="s">
        <v>205</v>
      </c>
      <c r="D60" s="652">
        <v>16015.020221922496</v>
      </c>
    </row>
    <row r="61" spans="1:4" ht="30" customHeight="1" thickTop="1" thickBot="1">
      <c r="A61" s="10" t="s">
        <v>208</v>
      </c>
      <c r="B61" s="8" t="s">
        <v>113</v>
      </c>
      <c r="C61" s="11" t="s">
        <v>209</v>
      </c>
      <c r="D61" s="652">
        <v>19841.155262458618</v>
      </c>
    </row>
    <row r="62" spans="1:4" ht="30" customHeight="1" thickTop="1" thickBot="1">
      <c r="A62" s="10" t="s">
        <v>210</v>
      </c>
      <c r="B62" s="8" t="s">
        <v>113</v>
      </c>
      <c r="C62" s="11" t="s">
        <v>211</v>
      </c>
      <c r="D62" s="652">
        <v>20161.025072921442</v>
      </c>
    </row>
    <row r="63" spans="1:4" ht="30" customHeight="1" thickTop="1" thickBot="1">
      <c r="A63" s="10" t="s">
        <v>217</v>
      </c>
      <c r="B63" s="8" t="s">
        <v>113</v>
      </c>
      <c r="C63" s="11" t="s">
        <v>218</v>
      </c>
      <c r="D63" s="652">
        <v>30133.376503600663</v>
      </c>
    </row>
    <row r="64" spans="1:4" ht="30" customHeight="1" thickTop="1" thickBot="1">
      <c r="A64" s="10" t="s">
        <v>219</v>
      </c>
      <c r="B64" s="8" t="s">
        <v>113</v>
      </c>
      <c r="C64" s="11" t="s">
        <v>220</v>
      </c>
      <c r="D64" s="652">
        <v>15314.79239965932</v>
      </c>
    </row>
    <row r="65" spans="1:4" ht="30" customHeight="1" thickTop="1" thickBot="1">
      <c r="A65" s="10" t="s">
        <v>216</v>
      </c>
      <c r="B65" s="8" t="s">
        <v>113</v>
      </c>
      <c r="C65" s="11" t="s">
        <v>1889</v>
      </c>
      <c r="D65" s="652">
        <v>15626.460420110279</v>
      </c>
    </row>
    <row r="66" spans="1:4" ht="30" customHeight="1" thickTop="1" thickBot="1">
      <c r="A66" s="10" t="s">
        <v>221</v>
      </c>
      <c r="B66" s="8" t="s">
        <v>113</v>
      </c>
      <c r="C66" s="11" t="s">
        <v>1890</v>
      </c>
      <c r="D66" s="652">
        <v>85147.908231952446</v>
      </c>
    </row>
    <row r="67" spans="1:4" ht="30" customHeight="1" thickTop="1" thickBot="1">
      <c r="A67" s="10" t="s">
        <v>222</v>
      </c>
      <c r="B67" s="8" t="s">
        <v>113</v>
      </c>
      <c r="C67" s="11" t="s">
        <v>223</v>
      </c>
      <c r="D67" s="652">
        <v>30642.912708087923</v>
      </c>
    </row>
    <row r="68" spans="1:4" ht="30" customHeight="1" thickTop="1" thickBot="1">
      <c r="A68" s="10" t="s">
        <v>225</v>
      </c>
      <c r="B68" s="8" t="s">
        <v>113</v>
      </c>
      <c r="C68" s="11" t="s">
        <v>226</v>
      </c>
      <c r="D68" s="652">
        <v>89833.18077623166</v>
      </c>
    </row>
    <row r="69" spans="1:4" ht="30" customHeight="1" thickTop="1" thickBot="1">
      <c r="A69" s="10" t="s">
        <v>227</v>
      </c>
      <c r="B69" s="8" t="s">
        <v>113</v>
      </c>
      <c r="C69" s="11" t="s">
        <v>1892</v>
      </c>
      <c r="D69" s="652">
        <v>20639.8045648642</v>
      </c>
    </row>
    <row r="70" spans="1:4" ht="30" customHeight="1" thickTop="1" thickBot="1">
      <c r="A70" s="10" t="s">
        <v>232</v>
      </c>
      <c r="B70" s="8" t="s">
        <v>233</v>
      </c>
      <c r="C70" s="11" t="s">
        <v>1895</v>
      </c>
      <c r="D70" s="652">
        <v>4165.4841022771334</v>
      </c>
    </row>
    <row r="71" spans="1:4" ht="30" customHeight="1" thickTop="1" thickBot="1">
      <c r="A71" s="10" t="s">
        <v>228</v>
      </c>
      <c r="B71" s="8" t="s">
        <v>113</v>
      </c>
      <c r="C71" s="11" t="s">
        <v>1893</v>
      </c>
      <c r="D71" s="652">
        <v>3905.0772694003444</v>
      </c>
    </row>
    <row r="72" spans="1:4" ht="30" customHeight="1" thickTop="1" thickBot="1">
      <c r="A72" s="10" t="s">
        <v>229</v>
      </c>
      <c r="B72" s="8" t="s">
        <v>113</v>
      </c>
      <c r="C72" s="11" t="s">
        <v>1894</v>
      </c>
      <c r="D72" s="652">
        <v>11811.602840840476</v>
      </c>
    </row>
    <row r="73" spans="1:4" ht="30" customHeight="1" thickTop="1" thickBot="1">
      <c r="A73" s="10" t="s">
        <v>230</v>
      </c>
      <c r="B73" s="8" t="s">
        <v>113</v>
      </c>
      <c r="C73" s="11" t="s">
        <v>231</v>
      </c>
      <c r="D73" s="652">
        <v>3912.2538356607288</v>
      </c>
    </row>
    <row r="74" spans="1:4" ht="30" customHeight="1" thickTop="1" thickBot="1">
      <c r="A74" s="10" t="s">
        <v>234</v>
      </c>
      <c r="B74" s="8" t="s">
        <v>113</v>
      </c>
      <c r="C74" s="11" t="s">
        <v>235</v>
      </c>
      <c r="D74" s="652">
        <v>15116.924215623021</v>
      </c>
    </row>
    <row r="75" spans="1:4" ht="30" customHeight="1" thickTop="1" thickBot="1">
      <c r="A75" s="10" t="s">
        <v>236</v>
      </c>
      <c r="B75" s="8" t="s">
        <v>113</v>
      </c>
      <c r="C75" s="11" t="s">
        <v>237</v>
      </c>
      <c r="D75" s="652">
        <v>373805.8068046181</v>
      </c>
    </row>
    <row r="76" spans="1:4" ht="30" customHeight="1" thickTop="1" thickBot="1">
      <c r="A76" s="10" t="s">
        <v>238</v>
      </c>
      <c r="B76" s="8" t="s">
        <v>113</v>
      </c>
      <c r="C76" s="11" t="s">
        <v>239</v>
      </c>
      <c r="D76" s="652">
        <v>469259.26418648183</v>
      </c>
    </row>
    <row r="77" spans="1:4" ht="30" customHeight="1" thickTop="1" thickBot="1">
      <c r="A77" s="10" t="s">
        <v>240</v>
      </c>
      <c r="B77" s="8" t="s">
        <v>113</v>
      </c>
      <c r="C77" s="11" t="s">
        <v>1896</v>
      </c>
      <c r="D77" s="652">
        <v>165246.58948784904</v>
      </c>
    </row>
    <row r="78" spans="1:4" ht="30" customHeight="1" thickTop="1" thickBot="1">
      <c r="A78" s="10" t="s">
        <v>241</v>
      </c>
      <c r="B78" s="8" t="s">
        <v>113</v>
      </c>
      <c r="C78" s="11" t="s">
        <v>1897</v>
      </c>
      <c r="D78" s="652">
        <v>143895.27963945532</v>
      </c>
    </row>
    <row r="79" spans="1:4" ht="30" customHeight="1" thickTop="1" thickBot="1">
      <c r="A79" s="10" t="s">
        <v>246</v>
      </c>
      <c r="B79" s="8" t="s">
        <v>113</v>
      </c>
      <c r="C79" s="11" t="s">
        <v>1902</v>
      </c>
      <c r="D79" s="652">
        <v>145133.74993124729</v>
      </c>
    </row>
    <row r="80" spans="1:4" ht="30" customHeight="1" thickTop="1" thickBot="1">
      <c r="A80" s="10" t="s">
        <v>243</v>
      </c>
      <c r="B80" s="8" t="s">
        <v>113</v>
      </c>
      <c r="C80" s="11" t="s">
        <v>1899</v>
      </c>
      <c r="D80" s="652">
        <v>169543.30223031604</v>
      </c>
    </row>
    <row r="81" spans="1:4" ht="30" customHeight="1" thickTop="1" thickBot="1">
      <c r="A81" s="10" t="s">
        <v>244</v>
      </c>
      <c r="B81" s="8" t="s">
        <v>113</v>
      </c>
      <c r="C81" s="11" t="s">
        <v>1900</v>
      </c>
      <c r="D81" s="652">
        <v>360717.80039318075</v>
      </c>
    </row>
    <row r="82" spans="1:4" ht="30" customHeight="1" thickTop="1" thickBot="1">
      <c r="A82" s="10" t="s">
        <v>245</v>
      </c>
      <c r="B82" s="8" t="s">
        <v>113</v>
      </c>
      <c r="C82" s="11" t="s">
        <v>1901</v>
      </c>
      <c r="D82" s="652">
        <v>165777.65539111744</v>
      </c>
    </row>
    <row r="83" spans="1:4" ht="30" customHeight="1" thickTop="1" thickBot="1">
      <c r="A83" s="10" t="s">
        <v>247</v>
      </c>
      <c r="B83" s="8" t="s">
        <v>113</v>
      </c>
      <c r="C83" s="11" t="s">
        <v>1903</v>
      </c>
      <c r="D83" s="652">
        <v>124088.98198454716</v>
      </c>
    </row>
    <row r="84" spans="1:4" ht="30" customHeight="1" thickTop="1" thickBot="1">
      <c r="A84" s="10" t="s">
        <v>242</v>
      </c>
      <c r="B84" s="8" t="s">
        <v>113</v>
      </c>
      <c r="C84" s="11" t="s">
        <v>1898</v>
      </c>
      <c r="D84" s="652">
        <v>138255.52378254506</v>
      </c>
    </row>
    <row r="85" spans="1:4" ht="30" customHeight="1" thickTop="1" thickBot="1">
      <c r="A85" s="10" t="s">
        <v>248</v>
      </c>
      <c r="B85" s="8" t="s">
        <v>113</v>
      </c>
      <c r="C85" s="11" t="s">
        <v>1904</v>
      </c>
      <c r="D85" s="652">
        <v>298161.72274891695</v>
      </c>
    </row>
    <row r="86" spans="1:4" ht="30" customHeight="1" thickTop="1" thickBot="1">
      <c r="A86" s="10" t="s">
        <v>249</v>
      </c>
      <c r="B86" s="8" t="s">
        <v>113</v>
      </c>
      <c r="C86" s="11" t="s">
        <v>250</v>
      </c>
      <c r="D86" s="652">
        <v>8958.4051404621187</v>
      </c>
    </row>
    <row r="87" spans="1:4" ht="30" customHeight="1" thickTop="1" thickBot="1">
      <c r="A87" s="10" t="s">
        <v>255</v>
      </c>
      <c r="B87" s="8" t="s">
        <v>113</v>
      </c>
      <c r="C87" s="11" t="s">
        <v>256</v>
      </c>
      <c r="D87" s="652">
        <v>1891244.6074939847</v>
      </c>
    </row>
    <row r="88" spans="1:4" ht="30" customHeight="1" thickTop="1" thickBot="1">
      <c r="A88" s="10" t="s">
        <v>253</v>
      </c>
      <c r="B88" s="8" t="s">
        <v>113</v>
      </c>
      <c r="C88" s="11" t="s">
        <v>254</v>
      </c>
      <c r="D88" s="652">
        <v>19217.819221556696</v>
      </c>
    </row>
    <row r="89" spans="1:4" ht="30" customHeight="1" thickTop="1" thickBot="1">
      <c r="A89" s="10" t="s">
        <v>251</v>
      </c>
      <c r="B89" s="8" t="s">
        <v>113</v>
      </c>
      <c r="C89" s="11" t="s">
        <v>252</v>
      </c>
      <c r="D89" s="652">
        <v>24759.153598324581</v>
      </c>
    </row>
    <row r="90" spans="1:4" ht="30" customHeight="1" thickTop="1" thickBot="1">
      <c r="A90" s="10" t="s">
        <v>257</v>
      </c>
      <c r="B90" s="8" t="s">
        <v>113</v>
      </c>
      <c r="C90" s="11" t="s">
        <v>258</v>
      </c>
      <c r="D90" s="652">
        <v>20396.826535762633</v>
      </c>
    </row>
    <row r="91" spans="1:4" ht="30" customHeight="1" thickTop="1" thickBot="1">
      <c r="A91" s="10" t="s">
        <v>259</v>
      </c>
      <c r="B91" s="8" t="s">
        <v>113</v>
      </c>
      <c r="C91" s="11" t="s">
        <v>260</v>
      </c>
      <c r="D91" s="652">
        <v>64650.609768544433</v>
      </c>
    </row>
    <row r="92" spans="1:4" ht="30" customHeight="1" thickTop="1" thickBot="1">
      <c r="A92" s="10" t="s">
        <v>261</v>
      </c>
      <c r="B92" s="8" t="s">
        <v>113</v>
      </c>
      <c r="C92" s="11" t="s">
        <v>262</v>
      </c>
      <c r="D92" s="652">
        <v>15461.399396121449</v>
      </c>
    </row>
    <row r="93" spans="1:4" ht="30" customHeight="1" thickTop="1" thickBot="1">
      <c r="A93" s="10" t="s">
        <v>263</v>
      </c>
      <c r="B93" s="8" t="s">
        <v>113</v>
      </c>
      <c r="C93" s="11" t="s">
        <v>264</v>
      </c>
      <c r="D93" s="652">
        <v>10672.579252942398</v>
      </c>
    </row>
    <row r="94" spans="1:4" ht="30" customHeight="1" thickTop="1" thickBot="1">
      <c r="A94" s="10" t="s">
        <v>265</v>
      </c>
      <c r="B94" s="8" t="s">
        <v>113</v>
      </c>
      <c r="C94" s="11" t="s">
        <v>266</v>
      </c>
      <c r="D94" s="652">
        <v>23168.006336022314</v>
      </c>
    </row>
    <row r="95" spans="1:4" ht="30" customHeight="1" thickTop="1" thickBot="1">
      <c r="A95" s="10" t="s">
        <v>267</v>
      </c>
      <c r="B95" s="8" t="s">
        <v>113</v>
      </c>
      <c r="C95" s="11" t="s">
        <v>268</v>
      </c>
      <c r="D95" s="652">
        <v>87689.437911879824</v>
      </c>
    </row>
    <row r="96" spans="1:4" ht="30" customHeight="1" thickTop="1" thickBot="1">
      <c r="A96" s="10" t="s">
        <v>269</v>
      </c>
      <c r="B96" s="8" t="s">
        <v>113</v>
      </c>
      <c r="C96" s="11" t="s">
        <v>270</v>
      </c>
      <c r="D96" s="652">
        <v>193328.49326473137</v>
      </c>
    </row>
    <row r="97" spans="1:4" ht="30" customHeight="1" thickTop="1" thickBot="1">
      <c r="A97" s="10" t="s">
        <v>271</v>
      </c>
      <c r="B97" s="8" t="s">
        <v>113</v>
      </c>
      <c r="C97" s="11" t="s">
        <v>272</v>
      </c>
      <c r="D97" s="652">
        <v>162504.11595263088</v>
      </c>
    </row>
    <row r="98" spans="1:4" ht="30" customHeight="1" thickTop="1" thickBot="1">
      <c r="A98" s="10" t="s">
        <v>273</v>
      </c>
      <c r="B98" s="8" t="s">
        <v>113</v>
      </c>
      <c r="C98" s="11" t="s">
        <v>274</v>
      </c>
      <c r="D98" s="652">
        <v>11766.492995775205</v>
      </c>
    </row>
    <row r="99" spans="1:4" ht="30" customHeight="1" thickTop="1" thickBot="1">
      <c r="A99" s="10" t="s">
        <v>275</v>
      </c>
      <c r="B99" s="8" t="s">
        <v>113</v>
      </c>
      <c r="C99" s="11" t="s">
        <v>276</v>
      </c>
      <c r="D99" s="652">
        <v>15672.595488927034</v>
      </c>
    </row>
    <row r="100" spans="1:4" ht="30" customHeight="1" thickTop="1" thickBot="1">
      <c r="A100" s="10" t="s">
        <v>277</v>
      </c>
      <c r="B100" s="8" t="s">
        <v>113</v>
      </c>
      <c r="C100" s="11" t="s">
        <v>278</v>
      </c>
      <c r="D100" s="652">
        <v>397159.37863965891</v>
      </c>
    </row>
    <row r="101" spans="1:4" ht="30" customHeight="1" thickTop="1" thickBot="1">
      <c r="A101" s="10" t="s">
        <v>279</v>
      </c>
      <c r="B101" s="8" t="s">
        <v>113</v>
      </c>
      <c r="C101" s="11" t="s">
        <v>1905</v>
      </c>
      <c r="D101" s="652">
        <v>391161.81969348091</v>
      </c>
    </row>
    <row r="102" spans="1:4" ht="30" customHeight="1" thickTop="1" thickBot="1">
      <c r="A102" s="10" t="s">
        <v>280</v>
      </c>
      <c r="B102" s="8" t="s">
        <v>113</v>
      </c>
      <c r="C102" s="11" t="s">
        <v>281</v>
      </c>
      <c r="D102" s="652">
        <v>544707.53050564975</v>
      </c>
    </row>
    <row r="103" spans="1:4" ht="30" customHeight="1" thickTop="1" thickBot="1">
      <c r="A103" s="10" t="s">
        <v>282</v>
      </c>
      <c r="B103" s="8" t="s">
        <v>113</v>
      </c>
      <c r="C103" s="11" t="s">
        <v>283</v>
      </c>
      <c r="D103" s="652">
        <v>512762.5836331778</v>
      </c>
    </row>
    <row r="104" spans="1:4" ht="30" customHeight="1" thickTop="1" thickBot="1">
      <c r="A104" s="10" t="s">
        <v>284</v>
      </c>
      <c r="B104" s="8" t="s">
        <v>113</v>
      </c>
      <c r="C104" s="11" t="s">
        <v>285</v>
      </c>
      <c r="D104" s="652">
        <v>575273.55143237638</v>
      </c>
    </row>
    <row r="105" spans="1:4" ht="30" customHeight="1" thickTop="1" thickBot="1">
      <c r="A105" s="10" t="s">
        <v>286</v>
      </c>
      <c r="B105" s="8" t="s">
        <v>113</v>
      </c>
      <c r="C105" s="11" t="s">
        <v>287</v>
      </c>
      <c r="D105" s="652">
        <v>261100.9093565428</v>
      </c>
    </row>
    <row r="106" spans="1:4" ht="30" customHeight="1" thickTop="1" thickBot="1">
      <c r="A106" s="10" t="s">
        <v>288</v>
      </c>
      <c r="B106" s="8" t="s">
        <v>113</v>
      </c>
      <c r="C106" s="11" t="s">
        <v>289</v>
      </c>
      <c r="D106" s="652">
        <v>15218.421367019879</v>
      </c>
    </row>
    <row r="107" spans="1:4" ht="30" customHeight="1" thickTop="1" thickBot="1">
      <c r="A107" s="10" t="s">
        <v>290</v>
      </c>
      <c r="B107" s="8" t="s">
        <v>113</v>
      </c>
      <c r="C107" s="11" t="s">
        <v>291</v>
      </c>
      <c r="D107" s="652">
        <v>496702.45356619003</v>
      </c>
    </row>
    <row r="108" spans="1:4" ht="30" customHeight="1" thickTop="1" thickBot="1">
      <c r="A108" s="10" t="s">
        <v>292</v>
      </c>
      <c r="B108" s="8" t="s">
        <v>113</v>
      </c>
      <c r="C108" s="11" t="s">
        <v>293</v>
      </c>
      <c r="D108" s="652">
        <v>9188.0552607944046</v>
      </c>
    </row>
    <row r="109" spans="1:4" ht="30" customHeight="1" thickTop="1" thickBot="1">
      <c r="A109" s="10" t="s">
        <v>294</v>
      </c>
      <c r="B109" s="8" t="s">
        <v>113</v>
      </c>
      <c r="C109" s="11" t="s">
        <v>1906</v>
      </c>
      <c r="D109" s="652">
        <v>818482.25587803056</v>
      </c>
    </row>
    <row r="110" spans="1:4" ht="30" customHeight="1" thickTop="1" thickBot="1">
      <c r="A110" s="10" t="s">
        <v>295</v>
      </c>
      <c r="B110" s="8" t="s">
        <v>113</v>
      </c>
      <c r="C110" s="11" t="s">
        <v>296</v>
      </c>
      <c r="D110" s="652">
        <v>4185.9885773068017</v>
      </c>
    </row>
    <row r="111" spans="1:4" ht="30" customHeight="1" thickTop="1" thickBot="1">
      <c r="A111" s="10" t="s">
        <v>297</v>
      </c>
      <c r="B111" s="8" t="s">
        <v>113</v>
      </c>
      <c r="C111" s="11" t="s">
        <v>298</v>
      </c>
      <c r="D111" s="652">
        <v>141843.80691273703</v>
      </c>
    </row>
    <row r="112" spans="1:4" ht="30" customHeight="1" thickTop="1" thickBot="1">
      <c r="A112" s="10" t="s">
        <v>299</v>
      </c>
      <c r="B112" s="8" t="s">
        <v>113</v>
      </c>
      <c r="C112" s="11" t="s">
        <v>300</v>
      </c>
      <c r="D112" s="652">
        <v>340491.16100016434</v>
      </c>
    </row>
    <row r="113" spans="1:4" ht="30" customHeight="1" thickTop="1" thickBot="1">
      <c r="A113" s="10" t="s">
        <v>301</v>
      </c>
      <c r="B113" s="8" t="s">
        <v>113</v>
      </c>
      <c r="C113" s="11" t="s">
        <v>302</v>
      </c>
      <c r="D113" s="652">
        <v>8656.9893575259939</v>
      </c>
    </row>
    <row r="114" spans="1:4" ht="30" customHeight="1" thickTop="1" thickBot="1">
      <c r="A114" s="10" t="s">
        <v>305</v>
      </c>
      <c r="B114" s="8" t="s">
        <v>113</v>
      </c>
      <c r="C114" s="11" t="s">
        <v>306</v>
      </c>
      <c r="D114" s="652">
        <v>107552.1228731196</v>
      </c>
    </row>
    <row r="115" spans="1:4" ht="30" customHeight="1" thickTop="1" thickBot="1">
      <c r="A115" s="10" t="s">
        <v>303</v>
      </c>
      <c r="B115" s="8" t="s">
        <v>113</v>
      </c>
      <c r="C115" s="11" t="s">
        <v>304</v>
      </c>
      <c r="D115" s="652">
        <v>105361.21971619954</v>
      </c>
    </row>
    <row r="116" spans="1:4" ht="30" customHeight="1" thickTop="1" thickBot="1">
      <c r="A116" s="10" t="s">
        <v>309</v>
      </c>
      <c r="B116" s="8" t="s">
        <v>113</v>
      </c>
      <c r="C116" s="11" t="s">
        <v>1907</v>
      </c>
      <c r="D116" s="652">
        <v>107980.66640123966</v>
      </c>
    </row>
    <row r="117" spans="1:4" ht="30" customHeight="1" thickTop="1" thickBot="1">
      <c r="A117" s="10" t="s">
        <v>310</v>
      </c>
      <c r="B117" s="8" t="s">
        <v>113</v>
      </c>
      <c r="C117" s="11" t="s">
        <v>311</v>
      </c>
      <c r="D117" s="652">
        <v>200400.486702464</v>
      </c>
    </row>
    <row r="118" spans="1:4" ht="30" customHeight="1" thickTop="1" thickBot="1">
      <c r="A118" s="10" t="s">
        <v>313</v>
      </c>
      <c r="B118" s="8" t="s">
        <v>113</v>
      </c>
      <c r="C118" s="11" t="s">
        <v>1909</v>
      </c>
      <c r="D118" s="652">
        <v>262862.24376159132</v>
      </c>
    </row>
    <row r="119" spans="1:4" ht="30" customHeight="1" thickTop="1" thickBot="1">
      <c r="A119" s="10" t="s">
        <v>318</v>
      </c>
      <c r="B119" s="8" t="s">
        <v>113</v>
      </c>
      <c r="C119" s="11" t="s">
        <v>319</v>
      </c>
      <c r="D119" s="652">
        <v>183138.79439873766</v>
      </c>
    </row>
    <row r="120" spans="1:4" ht="30" customHeight="1" thickTop="1" thickBot="1">
      <c r="A120" s="10" t="s">
        <v>314</v>
      </c>
      <c r="B120" s="8" t="s">
        <v>113</v>
      </c>
      <c r="C120" s="11" t="s">
        <v>315</v>
      </c>
      <c r="D120" s="652">
        <v>182574.92133542179</v>
      </c>
    </row>
    <row r="121" spans="1:4" ht="30" customHeight="1" thickTop="1" thickBot="1">
      <c r="A121" s="10" t="s">
        <v>1648</v>
      </c>
      <c r="B121" s="8" t="s">
        <v>113</v>
      </c>
      <c r="C121" s="11" t="s">
        <v>1649</v>
      </c>
      <c r="D121" s="652">
        <v>102252.7413017018</v>
      </c>
    </row>
    <row r="122" spans="1:4" ht="30" customHeight="1" thickTop="1" thickBot="1">
      <c r="A122" s="10" t="s">
        <v>322</v>
      </c>
      <c r="B122" s="8" t="s">
        <v>113</v>
      </c>
      <c r="C122" s="11" t="s">
        <v>323</v>
      </c>
      <c r="D122" s="652">
        <v>121622.29363847805</v>
      </c>
    </row>
    <row r="123" spans="1:4" ht="30" customHeight="1" thickTop="1" thickBot="1">
      <c r="A123" s="10" t="s">
        <v>320</v>
      </c>
      <c r="B123" s="8" t="s">
        <v>113</v>
      </c>
      <c r="C123" s="11" t="s">
        <v>321</v>
      </c>
      <c r="D123" s="652">
        <v>130291.58568102184</v>
      </c>
    </row>
    <row r="124" spans="1:4" ht="30" customHeight="1" thickTop="1" thickBot="1">
      <c r="A124" s="10" t="s">
        <v>312</v>
      </c>
      <c r="B124" s="8" t="s">
        <v>113</v>
      </c>
      <c r="C124" s="11" t="s">
        <v>1908</v>
      </c>
      <c r="D124" s="652">
        <v>205185.20595063712</v>
      </c>
    </row>
    <row r="125" spans="1:4" ht="30" customHeight="1" thickTop="1" thickBot="1">
      <c r="A125" s="10" t="s">
        <v>316</v>
      </c>
      <c r="B125" s="8" t="s">
        <v>113</v>
      </c>
      <c r="C125" s="11" t="s">
        <v>317</v>
      </c>
      <c r="D125" s="652">
        <v>152857.78567492339</v>
      </c>
    </row>
    <row r="126" spans="1:4" ht="30" customHeight="1" thickTop="1" thickBot="1">
      <c r="A126" s="10" t="s">
        <v>307</v>
      </c>
      <c r="B126" s="8" t="s">
        <v>113</v>
      </c>
      <c r="C126" s="11" t="s">
        <v>308</v>
      </c>
      <c r="D126" s="652">
        <v>99767.598928106003</v>
      </c>
    </row>
    <row r="127" spans="1:4" ht="30" customHeight="1" thickTop="1" thickBot="1">
      <c r="A127" s="10" t="s">
        <v>324</v>
      </c>
      <c r="B127" s="8" t="s">
        <v>113</v>
      </c>
      <c r="C127" s="11" t="s">
        <v>325</v>
      </c>
      <c r="D127" s="652">
        <v>5433.6858828621234</v>
      </c>
    </row>
    <row r="128" spans="1:4" ht="30" customHeight="1" thickTop="1" thickBot="1">
      <c r="A128" s="10" t="s">
        <v>326</v>
      </c>
      <c r="B128" s="8" t="s">
        <v>113</v>
      </c>
      <c r="C128" s="11" t="s">
        <v>327</v>
      </c>
      <c r="D128" s="652">
        <v>114749.1936085332</v>
      </c>
    </row>
    <row r="129" spans="1:4" ht="30" customHeight="1" thickTop="1" thickBot="1">
      <c r="A129" s="10" t="s">
        <v>328</v>
      </c>
      <c r="B129" s="8" t="s">
        <v>113</v>
      </c>
      <c r="C129" s="11" t="s">
        <v>329</v>
      </c>
      <c r="D129" s="652">
        <v>83.043123870156975</v>
      </c>
    </row>
    <row r="130" spans="1:4" ht="30" customHeight="1" thickTop="1" thickBot="1">
      <c r="A130" s="10" t="s">
        <v>330</v>
      </c>
      <c r="B130" s="8" t="s">
        <v>113</v>
      </c>
      <c r="C130" s="11" t="s">
        <v>331</v>
      </c>
      <c r="D130" s="652">
        <v>2631.749370057938</v>
      </c>
    </row>
    <row r="131" spans="1:4" ht="30" customHeight="1" thickTop="1" thickBot="1">
      <c r="A131" s="10" t="s">
        <v>332</v>
      </c>
      <c r="B131" s="8" t="s">
        <v>113</v>
      </c>
      <c r="C131" s="11" t="s">
        <v>333</v>
      </c>
      <c r="D131" s="652">
        <v>3154.6134833144815</v>
      </c>
    </row>
    <row r="132" spans="1:4" ht="30" customHeight="1" thickTop="1" thickBot="1">
      <c r="A132" s="10" t="s">
        <v>334</v>
      </c>
      <c r="B132" s="8" t="s">
        <v>113</v>
      </c>
      <c r="C132" s="11" t="s">
        <v>1676</v>
      </c>
      <c r="D132" s="652">
        <v>4016.8266583120376</v>
      </c>
    </row>
    <row r="133" spans="1:4" ht="30" customHeight="1" thickTop="1" thickBot="1">
      <c r="A133" s="10" t="s">
        <v>335</v>
      </c>
      <c r="B133" s="8" t="s">
        <v>92</v>
      </c>
      <c r="C133" s="11" t="s">
        <v>1910</v>
      </c>
      <c r="D133" s="652">
        <v>322576.40116674308</v>
      </c>
    </row>
    <row r="134" spans="1:4" ht="30" customHeight="1" thickTop="1" thickBot="1">
      <c r="A134" s="10" t="s">
        <v>336</v>
      </c>
      <c r="B134" s="8" t="s">
        <v>113</v>
      </c>
      <c r="C134" s="11" t="s">
        <v>337</v>
      </c>
      <c r="D134" s="652">
        <v>43524.849145477085</v>
      </c>
    </row>
    <row r="135" spans="1:4" ht="30" customHeight="1" thickTop="1" thickBot="1">
      <c r="A135" s="10" t="s">
        <v>338</v>
      </c>
      <c r="B135" s="8" t="s">
        <v>339</v>
      </c>
      <c r="C135" s="11" t="s">
        <v>340</v>
      </c>
      <c r="D135" s="652">
        <v>1340.9926669403128</v>
      </c>
    </row>
    <row r="136" spans="1:4" ht="30" customHeight="1" thickTop="1" thickBot="1">
      <c r="A136" s="10" t="s">
        <v>352</v>
      </c>
      <c r="B136" s="8" t="s">
        <v>339</v>
      </c>
      <c r="C136" s="11" t="s">
        <v>353</v>
      </c>
      <c r="D136" s="652">
        <v>1507.0789146806267</v>
      </c>
    </row>
    <row r="137" spans="1:4" ht="30" customHeight="1" thickTop="1" thickBot="1">
      <c r="A137" s="10" t="s">
        <v>343</v>
      </c>
      <c r="B137" s="8" t="s">
        <v>344</v>
      </c>
      <c r="C137" s="11" t="s">
        <v>345</v>
      </c>
      <c r="D137" s="652">
        <v>0.1772647202042773</v>
      </c>
    </row>
    <row r="138" spans="1:4" ht="30" customHeight="1" thickTop="1" thickBot="1">
      <c r="A138" s="10" t="s">
        <v>346</v>
      </c>
      <c r="B138" s="8" t="s">
        <v>344</v>
      </c>
      <c r="C138" s="11" t="s">
        <v>347</v>
      </c>
      <c r="D138" s="652">
        <v>0.21478037656447424</v>
      </c>
    </row>
    <row r="139" spans="1:4" ht="30" customHeight="1" thickTop="1" thickBot="1">
      <c r="A139" s="10" t="s">
        <v>350</v>
      </c>
      <c r="B139" s="8" t="s">
        <v>339</v>
      </c>
      <c r="C139" s="11" t="s">
        <v>351</v>
      </c>
      <c r="D139" s="652">
        <v>1420.9601195560194</v>
      </c>
    </row>
    <row r="140" spans="1:4" ht="30" customHeight="1" thickTop="1" thickBot="1">
      <c r="A140" s="10" t="s">
        <v>348</v>
      </c>
      <c r="B140" s="8" t="s">
        <v>339</v>
      </c>
      <c r="C140" s="11" t="s">
        <v>349</v>
      </c>
      <c r="D140" s="652">
        <v>1370.7241557333318</v>
      </c>
    </row>
    <row r="141" spans="1:4" ht="30" customHeight="1" thickTop="1" thickBot="1">
      <c r="A141" s="10" t="s">
        <v>356</v>
      </c>
      <c r="B141" s="8" t="s">
        <v>113</v>
      </c>
      <c r="C141" s="11" t="s">
        <v>357</v>
      </c>
      <c r="D141" s="652">
        <v>66017.233029271825</v>
      </c>
    </row>
    <row r="142" spans="1:4" ht="30" customHeight="1" thickTop="1" thickBot="1">
      <c r="A142" s="10" t="s">
        <v>341</v>
      </c>
      <c r="B142" s="8" t="s">
        <v>339</v>
      </c>
      <c r="C142" s="11" t="s">
        <v>342</v>
      </c>
      <c r="D142" s="652">
        <v>1221.0414880167525</v>
      </c>
    </row>
    <row r="143" spans="1:4" ht="30" customHeight="1" thickTop="1" thickBot="1">
      <c r="A143" s="10" t="s">
        <v>354</v>
      </c>
      <c r="B143" s="8" t="s">
        <v>113</v>
      </c>
      <c r="C143" s="11" t="s">
        <v>355</v>
      </c>
      <c r="D143" s="652">
        <v>64336.891300590505</v>
      </c>
    </row>
    <row r="144" spans="1:4" ht="30" customHeight="1" thickTop="1" thickBot="1">
      <c r="A144" s="10" t="s">
        <v>359</v>
      </c>
      <c r="B144" s="8" t="s">
        <v>113</v>
      </c>
      <c r="C144" s="11" t="s">
        <v>360</v>
      </c>
      <c r="D144" s="652">
        <v>164490.99958300576</v>
      </c>
    </row>
    <row r="145" spans="1:4" ht="68.25" customHeight="1" thickTop="1" thickBot="1">
      <c r="A145" s="10" t="s">
        <v>358</v>
      </c>
      <c r="B145" s="8" t="s">
        <v>113</v>
      </c>
      <c r="C145" s="11" t="s">
        <v>2197</v>
      </c>
      <c r="D145" s="652">
        <v>188427.92373264063</v>
      </c>
    </row>
    <row r="146" spans="1:4" ht="30" customHeight="1" thickTop="1" thickBot="1">
      <c r="A146" s="10" t="s">
        <v>361</v>
      </c>
      <c r="B146" s="8" t="s">
        <v>113</v>
      </c>
      <c r="C146" s="11" t="s">
        <v>1911</v>
      </c>
      <c r="D146" s="652">
        <v>136625.4180176864</v>
      </c>
    </row>
    <row r="147" spans="1:4" ht="30" customHeight="1" thickTop="1" thickBot="1">
      <c r="A147" s="10" t="s">
        <v>362</v>
      </c>
      <c r="B147" s="8" t="s">
        <v>113</v>
      </c>
      <c r="C147" s="11" t="s">
        <v>1912</v>
      </c>
      <c r="D147" s="652">
        <v>109518.50202846481</v>
      </c>
    </row>
    <row r="148" spans="1:4" ht="30" customHeight="1" thickTop="1" thickBot="1">
      <c r="A148" s="10" t="s">
        <v>367</v>
      </c>
      <c r="B148" s="8" t="s">
        <v>113</v>
      </c>
      <c r="C148" s="11" t="s">
        <v>368</v>
      </c>
      <c r="D148" s="652">
        <v>10979.121154635939</v>
      </c>
    </row>
    <row r="149" spans="1:4" ht="30" customHeight="1" thickTop="1" thickBot="1">
      <c r="A149" s="10" t="s">
        <v>363</v>
      </c>
      <c r="B149" s="8" t="s">
        <v>113</v>
      </c>
      <c r="C149" s="11" t="s">
        <v>364</v>
      </c>
      <c r="D149" s="652">
        <v>8328.9177570513002</v>
      </c>
    </row>
    <row r="150" spans="1:4" ht="30" customHeight="1" thickTop="1" thickBot="1">
      <c r="A150" s="10" t="s">
        <v>158</v>
      </c>
      <c r="B150" s="8" t="s">
        <v>113</v>
      </c>
      <c r="C150" s="11" t="s">
        <v>159</v>
      </c>
      <c r="D150" s="652">
        <v>59792.074410264511</v>
      </c>
    </row>
    <row r="151" spans="1:4" ht="30" customHeight="1" thickTop="1" thickBot="1">
      <c r="A151" s="10" t="s">
        <v>369</v>
      </c>
      <c r="B151" s="8" t="s">
        <v>113</v>
      </c>
      <c r="C151" s="11" t="s">
        <v>370</v>
      </c>
      <c r="D151" s="652">
        <v>117193.32703206968</v>
      </c>
    </row>
    <row r="152" spans="1:4" ht="30" customHeight="1" thickTop="1" thickBot="1">
      <c r="A152" s="10" t="s">
        <v>371</v>
      </c>
      <c r="B152" s="8" t="s">
        <v>113</v>
      </c>
      <c r="C152" s="11" t="s">
        <v>372</v>
      </c>
      <c r="D152" s="652">
        <v>138863.48146717472</v>
      </c>
    </row>
    <row r="153" spans="1:4" ht="30" customHeight="1" thickTop="1" thickBot="1">
      <c r="A153" s="10" t="s">
        <v>365</v>
      </c>
      <c r="B153" s="8" t="s">
        <v>113</v>
      </c>
      <c r="C153" s="11" t="s">
        <v>366</v>
      </c>
      <c r="D153" s="652">
        <v>125410.49540020929</v>
      </c>
    </row>
    <row r="154" spans="1:4" ht="30" customHeight="1" thickTop="1" thickBot="1">
      <c r="A154" s="10" t="s">
        <v>373</v>
      </c>
      <c r="B154" s="8" t="s">
        <v>113</v>
      </c>
      <c r="C154" s="11" t="s">
        <v>374</v>
      </c>
      <c r="D154" s="652">
        <v>67262.879887324176</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H373"/>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activeCell="D5" sqref="D5"/>
    </sheetView>
  </sheetViews>
  <sheetFormatPr baseColWidth="10" defaultRowHeight="15"/>
  <cols>
    <col min="1" max="1" width="11.5703125" customWidth="1"/>
    <col min="2" max="2" width="9.140625"/>
    <col min="3" max="3" width="77.42578125" style="198" customWidth="1"/>
    <col min="4" max="4" width="17.42578125" style="183" customWidth="1"/>
  </cols>
  <sheetData>
    <row r="1" spans="1:4" ht="81.75" customHeight="1" thickTop="1" thickBot="1">
      <c r="A1" s="691" t="s">
        <v>1850</v>
      </c>
      <c r="B1" s="692"/>
      <c r="C1" s="692"/>
      <c r="D1" s="693"/>
    </row>
    <row r="2" spans="1:4" ht="50.25" customHeight="1" thickTop="1" thickBot="1">
      <c r="A2" s="690" t="s">
        <v>375</v>
      </c>
      <c r="B2" s="690"/>
      <c r="C2" s="690"/>
      <c r="D2" s="690"/>
    </row>
    <row r="3" spans="1:4" ht="16.5" customHeight="1" thickTop="1" thickBot="1">
      <c r="A3" s="192"/>
      <c r="B3" s="192"/>
      <c r="C3" s="197"/>
      <c r="D3" s="193"/>
    </row>
    <row r="4" spans="1:4" ht="16.5" customHeight="1" thickTop="1" thickBot="1">
      <c r="A4" s="192"/>
      <c r="B4" s="192"/>
      <c r="C4" s="197" t="s">
        <v>375</v>
      </c>
      <c r="D4" s="193"/>
    </row>
    <row r="5" spans="1:4" ht="16.5" thickTop="1" thickBot="1">
      <c r="A5" s="192"/>
      <c r="B5" s="192"/>
      <c r="C5" s="197"/>
      <c r="D5" s="194" t="s">
        <v>1846</v>
      </c>
    </row>
    <row r="6" spans="1:4" ht="16.5" thickTop="1" thickBot="1">
      <c r="A6" s="667" t="s">
        <v>742</v>
      </c>
      <c r="B6" s="667" t="s">
        <v>377</v>
      </c>
      <c r="C6" s="668" t="s">
        <v>2239</v>
      </c>
      <c r="D6" s="650">
        <v>3023.349590461105</v>
      </c>
    </row>
    <row r="7" spans="1:4" ht="16.5" thickTop="1" thickBot="1">
      <c r="A7" s="667" t="s">
        <v>747</v>
      </c>
      <c r="B7" s="667" t="s">
        <v>377</v>
      </c>
      <c r="C7" s="668" t="s">
        <v>748</v>
      </c>
      <c r="D7" s="650">
        <v>4098.1188240307747</v>
      </c>
    </row>
    <row r="8" spans="1:4" ht="16.5" thickTop="1" thickBot="1">
      <c r="A8" s="667" t="s">
        <v>743</v>
      </c>
      <c r="B8" s="667" t="s">
        <v>377</v>
      </c>
      <c r="C8" s="668" t="s">
        <v>744</v>
      </c>
      <c r="D8" s="650">
        <v>3697.4232949351635</v>
      </c>
    </row>
    <row r="9" spans="1:4" ht="16.5" thickTop="1" thickBot="1">
      <c r="A9" s="667" t="s">
        <v>745</v>
      </c>
      <c r="B9" s="667" t="s">
        <v>377</v>
      </c>
      <c r="C9" s="668" t="s">
        <v>746</v>
      </c>
      <c r="D9" s="650">
        <v>3246.9058349731663</v>
      </c>
    </row>
    <row r="10" spans="1:4" ht="16.5" thickTop="1" thickBot="1">
      <c r="A10" s="667" t="s">
        <v>1668</v>
      </c>
      <c r="B10" s="667" t="s">
        <v>377</v>
      </c>
      <c r="C10" s="668" t="s">
        <v>1667</v>
      </c>
      <c r="D10" s="650">
        <v>2866.3510864405621</v>
      </c>
    </row>
    <row r="11" spans="1:4" ht="16.5" thickTop="1" thickBot="1">
      <c r="A11" s="667" t="s">
        <v>751</v>
      </c>
      <c r="B11" s="667" t="s">
        <v>377</v>
      </c>
      <c r="C11" s="668" t="s">
        <v>752</v>
      </c>
      <c r="D11" s="650">
        <v>13264.294062363446</v>
      </c>
    </row>
    <row r="12" spans="1:4" ht="16.5" thickTop="1" thickBot="1">
      <c r="A12" s="667" t="s">
        <v>749</v>
      </c>
      <c r="B12" s="667" t="s">
        <v>377</v>
      </c>
      <c r="C12" s="668" t="s">
        <v>750</v>
      </c>
      <c r="D12" s="650">
        <v>12153.371008151275</v>
      </c>
    </row>
    <row r="13" spans="1:4" ht="16.5" thickTop="1" thickBot="1">
      <c r="A13" s="667" t="s">
        <v>753</v>
      </c>
      <c r="B13" s="667" t="s">
        <v>92</v>
      </c>
      <c r="C13" s="668" t="s">
        <v>1935</v>
      </c>
      <c r="D13" s="650">
        <v>1158.624902914029</v>
      </c>
    </row>
    <row r="14" spans="1:4" ht="16.5" thickTop="1" thickBot="1">
      <c r="A14" s="667" t="s">
        <v>755</v>
      </c>
      <c r="B14" s="667" t="s">
        <v>233</v>
      </c>
      <c r="C14" s="668" t="s">
        <v>1937</v>
      </c>
      <c r="D14" s="650">
        <v>47037.202943279241</v>
      </c>
    </row>
    <row r="15" spans="1:4" ht="16.5" thickTop="1" thickBot="1">
      <c r="A15" s="667" t="s">
        <v>756</v>
      </c>
      <c r="B15" s="667" t="s">
        <v>92</v>
      </c>
      <c r="C15" s="668" t="s">
        <v>1938</v>
      </c>
      <c r="D15" s="650">
        <v>1142.7242866800764</v>
      </c>
    </row>
    <row r="16" spans="1:4" ht="16.5" thickTop="1" thickBot="1">
      <c r="A16" s="667" t="s">
        <v>754</v>
      </c>
      <c r="B16" s="667" t="s">
        <v>233</v>
      </c>
      <c r="C16" s="668" t="s">
        <v>1936</v>
      </c>
      <c r="D16" s="650">
        <v>27741.718542815484</v>
      </c>
    </row>
    <row r="17" spans="1:4" ht="16.5" thickTop="1" thickBot="1">
      <c r="A17" s="667" t="s">
        <v>776</v>
      </c>
      <c r="B17" s="667" t="s">
        <v>422</v>
      </c>
      <c r="C17" s="668" t="s">
        <v>777</v>
      </c>
      <c r="D17" s="650">
        <v>12245.5945823082</v>
      </c>
    </row>
    <row r="18" spans="1:4" ht="16.5" thickTop="1" thickBot="1">
      <c r="A18" s="667" t="s">
        <v>757</v>
      </c>
      <c r="B18" s="667" t="s">
        <v>387</v>
      </c>
      <c r="C18" s="668" t="s">
        <v>1939</v>
      </c>
      <c r="D18" s="650">
        <v>68724.323392606486</v>
      </c>
    </row>
    <row r="19" spans="1:4" ht="16.5" thickTop="1" thickBot="1">
      <c r="A19" s="667" t="s">
        <v>758</v>
      </c>
      <c r="B19" s="667" t="s">
        <v>387</v>
      </c>
      <c r="C19" s="668" t="s">
        <v>2240</v>
      </c>
      <c r="D19" s="650">
        <v>57889.903543493179</v>
      </c>
    </row>
    <row r="20" spans="1:4" ht="16.5" thickTop="1" thickBot="1">
      <c r="A20" s="667" t="s">
        <v>761</v>
      </c>
      <c r="B20" s="667" t="s">
        <v>387</v>
      </c>
      <c r="C20" s="668" t="s">
        <v>762</v>
      </c>
      <c r="D20" s="650">
        <v>57889.903543493179</v>
      </c>
    </row>
    <row r="21" spans="1:4" ht="16.5" thickTop="1" thickBot="1">
      <c r="A21" s="667" t="s">
        <v>759</v>
      </c>
      <c r="B21" s="667" t="s">
        <v>387</v>
      </c>
      <c r="C21" s="668" t="s">
        <v>2241</v>
      </c>
      <c r="D21" s="650">
        <v>58005.448021459895</v>
      </c>
    </row>
    <row r="22" spans="1:4" ht="16.5" thickTop="1" thickBot="1">
      <c r="A22" s="667" t="s">
        <v>760</v>
      </c>
      <c r="B22" s="667" t="s">
        <v>387</v>
      </c>
      <c r="C22" s="668" t="s">
        <v>2242</v>
      </c>
      <c r="D22" s="650">
        <v>58812.13928506244</v>
      </c>
    </row>
    <row r="23" spans="1:4" ht="16.5" thickTop="1" thickBot="1">
      <c r="A23" s="667" t="s">
        <v>763</v>
      </c>
      <c r="B23" s="667" t="s">
        <v>387</v>
      </c>
      <c r="C23" s="668" t="s">
        <v>764</v>
      </c>
      <c r="D23" s="650">
        <v>59648.511698968367</v>
      </c>
    </row>
    <row r="24" spans="1:4" ht="16.5" thickTop="1" thickBot="1">
      <c r="A24" s="667" t="s">
        <v>772</v>
      </c>
      <c r="B24" s="667" t="s">
        <v>387</v>
      </c>
      <c r="C24" s="668" t="s">
        <v>773</v>
      </c>
      <c r="D24" s="650">
        <v>18320.690024760443</v>
      </c>
    </row>
    <row r="25" spans="1:4" ht="16.5" thickTop="1" thickBot="1">
      <c r="A25" s="667" t="s">
        <v>765</v>
      </c>
      <c r="B25" s="667" t="s">
        <v>387</v>
      </c>
      <c r="C25" s="668" t="s">
        <v>766</v>
      </c>
      <c r="D25" s="650">
        <v>58093.431431287776</v>
      </c>
    </row>
    <row r="26" spans="1:4" ht="16.5" thickTop="1" thickBot="1">
      <c r="A26" s="667" t="s">
        <v>768</v>
      </c>
      <c r="B26" s="667" t="s">
        <v>387</v>
      </c>
      <c r="C26" s="668" t="s">
        <v>2002</v>
      </c>
      <c r="D26" s="650">
        <v>49705.32634733653</v>
      </c>
    </row>
    <row r="27" spans="1:4" ht="16.5" thickTop="1" thickBot="1">
      <c r="A27" s="667" t="s">
        <v>767</v>
      </c>
      <c r="B27" s="667" t="s">
        <v>387</v>
      </c>
      <c r="C27" s="668" t="s">
        <v>2004</v>
      </c>
      <c r="D27" s="650">
        <v>48792.630975507636</v>
      </c>
    </row>
    <row r="28" spans="1:4" ht="16.5" thickTop="1" thickBot="1">
      <c r="A28" s="667" t="s">
        <v>770</v>
      </c>
      <c r="B28" s="667" t="s">
        <v>387</v>
      </c>
      <c r="C28" s="668" t="s">
        <v>2003</v>
      </c>
      <c r="D28" s="650">
        <v>52982.973373695342</v>
      </c>
    </row>
    <row r="29" spans="1:4" ht="16.5" thickTop="1" thickBot="1">
      <c r="A29" s="667" t="s">
        <v>769</v>
      </c>
      <c r="B29" s="667" t="s">
        <v>387</v>
      </c>
      <c r="C29" s="668" t="s">
        <v>2001</v>
      </c>
      <c r="D29" s="650">
        <v>50660.423362455964</v>
      </c>
    </row>
    <row r="30" spans="1:4" ht="16.5" thickTop="1" thickBot="1">
      <c r="A30" s="667" t="s">
        <v>771</v>
      </c>
      <c r="B30" s="667" t="s">
        <v>387</v>
      </c>
      <c r="C30" s="668" t="s">
        <v>2243</v>
      </c>
      <c r="D30" s="650">
        <v>62383.417691208248</v>
      </c>
    </row>
    <row r="31" spans="1:4" ht="16.5" thickTop="1" thickBot="1">
      <c r="A31" s="667" t="s">
        <v>774</v>
      </c>
      <c r="B31" s="667" t="s">
        <v>422</v>
      </c>
      <c r="C31" s="668" t="s">
        <v>775</v>
      </c>
      <c r="D31" s="650">
        <v>68.90267034712889</v>
      </c>
    </row>
    <row r="32" spans="1:4" ht="16.5" thickTop="1" thickBot="1">
      <c r="A32" s="667" t="s">
        <v>779</v>
      </c>
      <c r="B32" s="667" t="s">
        <v>144</v>
      </c>
      <c r="C32" s="668" t="s">
        <v>1941</v>
      </c>
      <c r="D32" s="650">
        <v>552.29365344603752</v>
      </c>
    </row>
    <row r="33" spans="1:4" ht="16.5" thickTop="1" thickBot="1">
      <c r="A33" s="667" t="s">
        <v>780</v>
      </c>
      <c r="B33" s="667" t="s">
        <v>377</v>
      </c>
      <c r="C33" s="668" t="s">
        <v>781</v>
      </c>
      <c r="D33" s="650">
        <v>6076.155483534505</v>
      </c>
    </row>
    <row r="34" spans="1:4" ht="16.5" thickTop="1" thickBot="1">
      <c r="A34" s="667" t="s">
        <v>786</v>
      </c>
      <c r="B34" s="667" t="s">
        <v>377</v>
      </c>
      <c r="C34" s="668" t="s">
        <v>787</v>
      </c>
      <c r="D34" s="650">
        <v>6330.5653432777508</v>
      </c>
    </row>
    <row r="35" spans="1:4" ht="16.5" thickTop="1" thickBot="1">
      <c r="A35" s="667" t="s">
        <v>782</v>
      </c>
      <c r="B35" s="667" t="s">
        <v>377</v>
      </c>
      <c r="C35" s="668" t="s">
        <v>783</v>
      </c>
      <c r="D35" s="650">
        <v>6048.5944153956543</v>
      </c>
    </row>
    <row r="36" spans="1:4" ht="16.5" thickTop="1" thickBot="1">
      <c r="A36" s="667" t="s">
        <v>784</v>
      </c>
      <c r="B36" s="667" t="s">
        <v>377</v>
      </c>
      <c r="C36" s="668" t="s">
        <v>785</v>
      </c>
      <c r="D36" s="650">
        <v>4548.3006754379567</v>
      </c>
    </row>
    <row r="37" spans="1:4" ht="16.5" thickTop="1" thickBot="1">
      <c r="A37" s="667" t="s">
        <v>898</v>
      </c>
      <c r="B37" s="667" t="s">
        <v>377</v>
      </c>
      <c r="C37" s="668" t="s">
        <v>899</v>
      </c>
      <c r="D37" s="650">
        <v>5136.9696273261407</v>
      </c>
    </row>
    <row r="38" spans="1:4" ht="16.5" thickTop="1" thickBot="1">
      <c r="A38" s="667" t="s">
        <v>788</v>
      </c>
      <c r="B38" s="667" t="s">
        <v>377</v>
      </c>
      <c r="C38" s="668" t="s">
        <v>789</v>
      </c>
      <c r="D38" s="650">
        <v>3367.4918462377177</v>
      </c>
    </row>
    <row r="39" spans="1:4" ht="16.5" thickTop="1" thickBot="1">
      <c r="A39" s="667" t="s">
        <v>917</v>
      </c>
      <c r="B39" s="667" t="s">
        <v>92</v>
      </c>
      <c r="C39" s="668" t="s">
        <v>2244</v>
      </c>
      <c r="D39" s="650">
        <v>432451.17979697947</v>
      </c>
    </row>
    <row r="40" spans="1:4" ht="16.5" thickTop="1" thickBot="1">
      <c r="A40" s="667" t="s">
        <v>896</v>
      </c>
      <c r="B40" s="667" t="s">
        <v>92</v>
      </c>
      <c r="C40" s="668" t="s">
        <v>897</v>
      </c>
      <c r="D40" s="650">
        <v>31474.739814568482</v>
      </c>
    </row>
    <row r="41" spans="1:4" ht="16.5" thickTop="1" thickBot="1">
      <c r="A41" s="667" t="s">
        <v>827</v>
      </c>
      <c r="B41" s="667" t="s">
        <v>92</v>
      </c>
      <c r="C41" s="668" t="s">
        <v>828</v>
      </c>
      <c r="D41" s="650">
        <v>887.16853834092001</v>
      </c>
    </row>
    <row r="42" spans="1:4" ht="16.5" thickTop="1" thickBot="1">
      <c r="A42" s="667" t="s">
        <v>432</v>
      </c>
      <c r="B42" s="667" t="s">
        <v>92</v>
      </c>
      <c r="C42" s="668" t="s">
        <v>433</v>
      </c>
      <c r="D42" s="650">
        <v>17499.158186006214</v>
      </c>
    </row>
    <row r="43" spans="1:4" ht="16.5" thickTop="1" thickBot="1">
      <c r="A43" s="667" t="s">
        <v>376</v>
      </c>
      <c r="B43" s="667" t="s">
        <v>377</v>
      </c>
      <c r="C43" s="668" t="s">
        <v>378</v>
      </c>
      <c r="D43" s="650">
        <v>4604.8184613527374</v>
      </c>
    </row>
    <row r="44" spans="1:4" ht="16.5" thickTop="1" thickBot="1">
      <c r="A44" s="667" t="s">
        <v>379</v>
      </c>
      <c r="B44" s="667" t="s">
        <v>144</v>
      </c>
      <c r="C44" s="668" t="s">
        <v>2245</v>
      </c>
      <c r="D44" s="650">
        <v>13006.70407937341</v>
      </c>
    </row>
    <row r="45" spans="1:4" ht="16.5" thickTop="1" thickBot="1">
      <c r="A45" s="667" t="s">
        <v>778</v>
      </c>
      <c r="B45" s="667" t="s">
        <v>377</v>
      </c>
      <c r="C45" s="668" t="s">
        <v>1940</v>
      </c>
      <c r="D45" s="650">
        <v>20952.77203202077</v>
      </c>
    </row>
    <row r="46" spans="1:4" ht="16.5" thickTop="1" thickBot="1">
      <c r="A46" s="667" t="s">
        <v>913</v>
      </c>
      <c r="B46" s="667" t="s">
        <v>92</v>
      </c>
      <c r="C46" s="668" t="s">
        <v>1954</v>
      </c>
      <c r="D46" s="650">
        <v>760.04945598294501</v>
      </c>
    </row>
    <row r="47" spans="1:4" ht="16.5" thickTop="1" thickBot="1">
      <c r="A47" s="667" t="s">
        <v>914</v>
      </c>
      <c r="B47" s="667" t="s">
        <v>92</v>
      </c>
      <c r="C47" s="668" t="s">
        <v>1955</v>
      </c>
      <c r="D47" s="650">
        <v>22991.410007708349</v>
      </c>
    </row>
    <row r="48" spans="1:4" ht="16.5" thickTop="1" thickBot="1">
      <c r="A48" s="667" t="s">
        <v>797</v>
      </c>
      <c r="B48" s="667" t="s">
        <v>387</v>
      </c>
      <c r="C48" s="668" t="s">
        <v>798</v>
      </c>
      <c r="D48" s="650">
        <v>50291.529065828254</v>
      </c>
    </row>
    <row r="49" spans="1:4" ht="16.5" thickTop="1" thickBot="1">
      <c r="A49" s="667" t="s">
        <v>800</v>
      </c>
      <c r="B49" s="667" t="s">
        <v>387</v>
      </c>
      <c r="C49" s="668" t="s">
        <v>801</v>
      </c>
      <c r="D49" s="650">
        <v>40979.068158143222</v>
      </c>
    </row>
    <row r="50" spans="1:4" ht="16.5" thickTop="1" thickBot="1">
      <c r="A50" s="667" t="s">
        <v>799</v>
      </c>
      <c r="B50" s="667" t="s">
        <v>387</v>
      </c>
      <c r="C50" s="668" t="s">
        <v>1943</v>
      </c>
      <c r="D50" s="650">
        <v>36288.386369127133</v>
      </c>
    </row>
    <row r="51" spans="1:4" ht="16.5" thickTop="1" thickBot="1">
      <c r="A51" s="667" t="s">
        <v>796</v>
      </c>
      <c r="B51" s="667" t="s">
        <v>387</v>
      </c>
      <c r="C51" s="668" t="s">
        <v>1942</v>
      </c>
      <c r="D51" s="650">
        <v>46923.77854747705</v>
      </c>
    </row>
    <row r="52" spans="1:4" ht="16.5" thickTop="1" thickBot="1">
      <c r="A52" s="667" t="s">
        <v>802</v>
      </c>
      <c r="B52" s="667" t="s">
        <v>387</v>
      </c>
      <c r="C52" s="668" t="s">
        <v>803</v>
      </c>
      <c r="D52" s="650">
        <v>48731.792951120959</v>
      </c>
    </row>
    <row r="53" spans="1:4" ht="16.5" thickTop="1" thickBot="1">
      <c r="A53" s="667" t="s">
        <v>380</v>
      </c>
      <c r="B53" s="667" t="s">
        <v>144</v>
      </c>
      <c r="C53" s="668" t="s">
        <v>381</v>
      </c>
      <c r="D53" s="650">
        <v>5337.3068491968315</v>
      </c>
    </row>
    <row r="54" spans="1:4" ht="16.5" thickTop="1" thickBot="1">
      <c r="A54" s="667" t="s">
        <v>794</v>
      </c>
      <c r="B54" s="667" t="s">
        <v>377</v>
      </c>
      <c r="C54" s="668" t="s">
        <v>795</v>
      </c>
      <c r="D54" s="650">
        <v>2993.556016312185</v>
      </c>
    </row>
    <row r="55" spans="1:4" ht="16.5" thickTop="1" thickBot="1">
      <c r="A55" s="667" t="s">
        <v>790</v>
      </c>
      <c r="B55" s="667" t="s">
        <v>422</v>
      </c>
      <c r="C55" s="668" t="s">
        <v>791</v>
      </c>
      <c r="D55" s="650">
        <v>1790.9975187164114</v>
      </c>
    </row>
    <row r="56" spans="1:4" ht="16.5" thickTop="1" thickBot="1">
      <c r="A56" s="667" t="s">
        <v>792</v>
      </c>
      <c r="B56" s="667" t="s">
        <v>606</v>
      </c>
      <c r="C56" s="668" t="s">
        <v>793</v>
      </c>
      <c r="D56" s="650">
        <v>4044.3223038921756</v>
      </c>
    </row>
    <row r="57" spans="1:4" ht="16.5" thickTop="1" thickBot="1">
      <c r="A57" s="667" t="s">
        <v>382</v>
      </c>
      <c r="B57" s="667" t="s">
        <v>377</v>
      </c>
      <c r="C57" s="668" t="s">
        <v>383</v>
      </c>
      <c r="D57" s="650">
        <v>4359.9489713498642</v>
      </c>
    </row>
    <row r="58" spans="1:4" ht="16.5" thickTop="1" thickBot="1">
      <c r="A58" s="667" t="s">
        <v>384</v>
      </c>
      <c r="B58" s="667" t="s">
        <v>377</v>
      </c>
      <c r="C58" s="668" t="s">
        <v>385</v>
      </c>
      <c r="D58" s="650">
        <v>3886.1106075780699</v>
      </c>
    </row>
    <row r="59" spans="1:4" ht="16.5" thickTop="1" thickBot="1">
      <c r="A59" s="667" t="s">
        <v>386</v>
      </c>
      <c r="B59" s="667" t="s">
        <v>387</v>
      </c>
      <c r="C59" s="668" t="s">
        <v>2246</v>
      </c>
      <c r="D59" s="650">
        <v>31630.565853661221</v>
      </c>
    </row>
    <row r="60" spans="1:4" ht="16.5" thickTop="1" thickBot="1">
      <c r="A60" s="667" t="s">
        <v>388</v>
      </c>
      <c r="B60" s="667" t="s">
        <v>377</v>
      </c>
      <c r="C60" s="668" t="s">
        <v>389</v>
      </c>
      <c r="D60" s="650">
        <v>689.74230023125051</v>
      </c>
    </row>
    <row r="61" spans="1:4" ht="16.5" thickTop="1" thickBot="1">
      <c r="A61" s="667" t="s">
        <v>390</v>
      </c>
      <c r="B61" s="667" t="s">
        <v>233</v>
      </c>
      <c r="C61" s="668" t="s">
        <v>391</v>
      </c>
      <c r="D61" s="650">
        <v>116618.29958305681</v>
      </c>
    </row>
    <row r="62" spans="1:4" ht="16.5" thickTop="1" thickBot="1">
      <c r="A62" s="667" t="s">
        <v>398</v>
      </c>
      <c r="B62" s="667" t="s">
        <v>233</v>
      </c>
      <c r="C62" s="668" t="s">
        <v>399</v>
      </c>
      <c r="D62" s="650">
        <v>5926.6896909353491</v>
      </c>
    </row>
    <row r="63" spans="1:4" ht="16.5" thickTop="1" thickBot="1">
      <c r="A63" s="667" t="s">
        <v>392</v>
      </c>
      <c r="B63" s="667" t="s">
        <v>387</v>
      </c>
      <c r="C63" s="668" t="s">
        <v>393</v>
      </c>
      <c r="D63" s="650">
        <v>29555.005414589246</v>
      </c>
    </row>
    <row r="64" spans="1:4" ht="16.5" thickTop="1" thickBot="1">
      <c r="A64" s="667" t="s">
        <v>400</v>
      </c>
      <c r="B64" s="667" t="s">
        <v>92</v>
      </c>
      <c r="C64" s="668" t="s">
        <v>401</v>
      </c>
      <c r="D64" s="650">
        <v>28200.272911456464</v>
      </c>
    </row>
    <row r="65" spans="1:6" ht="16.5" thickTop="1" thickBot="1">
      <c r="A65" s="667" t="s">
        <v>394</v>
      </c>
      <c r="B65" s="667" t="s">
        <v>92</v>
      </c>
      <c r="C65" s="668" t="s">
        <v>395</v>
      </c>
      <c r="D65" s="650">
        <v>53108.058221402433</v>
      </c>
    </row>
    <row r="66" spans="1:6" ht="16.5" thickTop="1" thickBot="1">
      <c r="A66" s="667" t="s">
        <v>396</v>
      </c>
      <c r="B66" s="667" t="s">
        <v>92</v>
      </c>
      <c r="C66" s="668" t="s">
        <v>397</v>
      </c>
      <c r="D66" s="650">
        <v>93124.609076850364</v>
      </c>
    </row>
    <row r="67" spans="1:6" ht="16.5" thickTop="1" thickBot="1">
      <c r="A67" s="667" t="s">
        <v>918</v>
      </c>
      <c r="B67" s="667" t="s">
        <v>144</v>
      </c>
      <c r="C67" s="668" t="s">
        <v>919</v>
      </c>
      <c r="D67" s="650">
        <v>12130.050104341477</v>
      </c>
      <c r="F67" s="106"/>
    </row>
    <row r="68" spans="1:6" ht="16.5" thickTop="1" thickBot="1">
      <c r="A68" s="667" t="s">
        <v>402</v>
      </c>
      <c r="B68" s="667" t="s">
        <v>377</v>
      </c>
      <c r="C68" s="668" t="s">
        <v>403</v>
      </c>
      <c r="D68" s="650">
        <v>849.68254376313473</v>
      </c>
    </row>
    <row r="69" spans="1:6" ht="16.5" thickTop="1" thickBot="1">
      <c r="A69" s="667" t="s">
        <v>404</v>
      </c>
      <c r="B69" s="667" t="s">
        <v>377</v>
      </c>
      <c r="C69" s="668" t="s">
        <v>405</v>
      </c>
      <c r="D69" s="650">
        <v>9155.5748275100359</v>
      </c>
    </row>
    <row r="70" spans="1:6" ht="16.5" thickTop="1" thickBot="1">
      <c r="A70" s="667" t="s">
        <v>406</v>
      </c>
      <c r="B70" s="667" t="s">
        <v>144</v>
      </c>
      <c r="C70" s="668" t="s">
        <v>407</v>
      </c>
      <c r="D70" s="650">
        <v>43327.059155356917</v>
      </c>
    </row>
    <row r="71" spans="1:6" ht="16.5" thickTop="1" thickBot="1">
      <c r="A71" s="667" t="s">
        <v>408</v>
      </c>
      <c r="B71" s="667" t="s">
        <v>92</v>
      </c>
      <c r="C71" s="668" t="s">
        <v>409</v>
      </c>
      <c r="D71" s="650">
        <v>10175.334348647544</v>
      </c>
      <c r="F71" s="106"/>
    </row>
    <row r="72" spans="1:6" ht="16.5" thickTop="1" thickBot="1">
      <c r="A72" s="667" t="s">
        <v>410</v>
      </c>
      <c r="B72" s="667" t="s">
        <v>92</v>
      </c>
      <c r="C72" s="668" t="s">
        <v>411</v>
      </c>
      <c r="D72" s="650">
        <v>18717944.66050303</v>
      </c>
    </row>
    <row r="73" spans="1:6" ht="16.5" thickTop="1" thickBot="1">
      <c r="A73" s="667" t="s">
        <v>810</v>
      </c>
      <c r="B73" s="667" t="s">
        <v>377</v>
      </c>
      <c r="C73" s="668" t="s">
        <v>811</v>
      </c>
      <c r="D73" s="650">
        <v>1566.7407195854851</v>
      </c>
    </row>
    <row r="74" spans="1:6" ht="16.5" thickTop="1" thickBot="1">
      <c r="A74" s="667" t="s">
        <v>805</v>
      </c>
      <c r="B74" s="667" t="s">
        <v>377</v>
      </c>
      <c r="C74" s="668" t="s">
        <v>806</v>
      </c>
      <c r="D74" s="650">
        <v>1554.0202265983226</v>
      </c>
    </row>
    <row r="75" spans="1:6" ht="16.5" thickTop="1" thickBot="1">
      <c r="A75" s="667" t="s">
        <v>808</v>
      </c>
      <c r="B75" s="667" t="s">
        <v>377</v>
      </c>
      <c r="C75" s="668" t="s">
        <v>809</v>
      </c>
      <c r="D75" s="650">
        <v>1541.2997336111603</v>
      </c>
    </row>
    <row r="76" spans="1:6" ht="16.5" thickTop="1" thickBot="1">
      <c r="A76" s="667" t="s">
        <v>822</v>
      </c>
      <c r="B76" s="667" t="s">
        <v>377</v>
      </c>
      <c r="C76" s="668" t="s">
        <v>823</v>
      </c>
      <c r="D76" s="650">
        <v>2458.2352697691063</v>
      </c>
    </row>
    <row r="77" spans="1:6" ht="16.5" thickTop="1" thickBot="1">
      <c r="A77" s="667" t="s">
        <v>807</v>
      </c>
      <c r="B77" s="667" t="s">
        <v>377</v>
      </c>
      <c r="C77" s="668" t="s">
        <v>2037</v>
      </c>
      <c r="D77" s="650">
        <v>1453.316323783288</v>
      </c>
    </row>
    <row r="78" spans="1:6" ht="16.5" thickTop="1" thickBot="1">
      <c r="A78" s="667" t="s">
        <v>817</v>
      </c>
      <c r="B78" s="667" t="s">
        <v>377</v>
      </c>
      <c r="C78" s="668" t="s">
        <v>818</v>
      </c>
      <c r="D78" s="650">
        <v>2120.0821645270435</v>
      </c>
    </row>
    <row r="79" spans="1:6" ht="16.5" thickTop="1" thickBot="1">
      <c r="A79" s="667" t="s">
        <v>819</v>
      </c>
      <c r="B79" s="667" t="s">
        <v>377</v>
      </c>
      <c r="C79" s="668" t="s">
        <v>2023</v>
      </c>
      <c r="D79" s="650">
        <v>2543.0385563501882</v>
      </c>
    </row>
    <row r="80" spans="1:6" ht="16.5" thickTop="1" thickBot="1">
      <c r="A80" s="667" t="s">
        <v>820</v>
      </c>
      <c r="B80" s="667" t="s">
        <v>377</v>
      </c>
      <c r="C80" s="668" t="s">
        <v>2024</v>
      </c>
      <c r="D80" s="650">
        <v>2637.3822126716418</v>
      </c>
    </row>
    <row r="81" spans="1:8" ht="16.5" thickTop="1" thickBot="1">
      <c r="A81" s="667" t="s">
        <v>812</v>
      </c>
      <c r="B81" s="667" t="s">
        <v>377</v>
      </c>
      <c r="C81" s="668" t="s">
        <v>2247</v>
      </c>
      <c r="D81" s="650">
        <v>2663.8832397282299</v>
      </c>
    </row>
    <row r="82" spans="1:8" ht="16.5" thickTop="1" thickBot="1">
      <c r="A82" s="667" t="s">
        <v>813</v>
      </c>
      <c r="B82" s="667" t="s">
        <v>377</v>
      </c>
      <c r="C82" s="668" t="s">
        <v>2248</v>
      </c>
      <c r="D82" s="650">
        <v>2663.8832397282299</v>
      </c>
    </row>
    <row r="83" spans="1:8" ht="16.5" thickTop="1" thickBot="1">
      <c r="A83" s="667" t="s">
        <v>814</v>
      </c>
      <c r="B83" s="667" t="s">
        <v>377</v>
      </c>
      <c r="C83" s="668" t="s">
        <v>2249</v>
      </c>
      <c r="D83" s="650">
        <v>2550.4588439260328</v>
      </c>
    </row>
    <row r="84" spans="1:8" ht="16.5" thickTop="1" thickBot="1">
      <c r="A84" s="667" t="s">
        <v>815</v>
      </c>
      <c r="B84" s="667" t="s">
        <v>377</v>
      </c>
      <c r="C84" s="668" t="s">
        <v>2250</v>
      </c>
      <c r="D84" s="650">
        <v>2442.3346535351538</v>
      </c>
    </row>
    <row r="85" spans="1:8" ht="16.5" thickTop="1" thickBot="1">
      <c r="A85" s="667" t="s">
        <v>821</v>
      </c>
      <c r="B85" s="667" t="s">
        <v>377</v>
      </c>
      <c r="C85" s="668" t="s">
        <v>1944</v>
      </c>
      <c r="D85" s="650">
        <v>3133.4814391709701</v>
      </c>
    </row>
    <row r="86" spans="1:8" ht="16.5" thickTop="1" thickBot="1">
      <c r="A86" s="667" t="s">
        <v>816</v>
      </c>
      <c r="B86" s="667" t="s">
        <v>377</v>
      </c>
      <c r="C86" s="668" t="s">
        <v>2251</v>
      </c>
      <c r="D86" s="650">
        <v>2985.0756876540768</v>
      </c>
    </row>
    <row r="87" spans="1:8" ht="16.5" thickTop="1" thickBot="1">
      <c r="A87" s="667" t="s">
        <v>804</v>
      </c>
      <c r="B87" s="667" t="s">
        <v>377</v>
      </c>
      <c r="C87" s="668" t="s">
        <v>2252</v>
      </c>
      <c r="D87" s="650">
        <v>466.49237696799548</v>
      </c>
      <c r="F87" s="220"/>
      <c r="G87" s="220"/>
      <c r="H87" s="220"/>
    </row>
    <row r="88" spans="1:8" ht="16.5" thickTop="1" thickBot="1">
      <c r="A88" s="667" t="s">
        <v>826</v>
      </c>
      <c r="B88" s="667" t="s">
        <v>377</v>
      </c>
      <c r="C88" s="668" t="s">
        <v>1945</v>
      </c>
      <c r="D88" s="650">
        <v>795.03081169764118</v>
      </c>
      <c r="F88" s="220"/>
      <c r="G88" s="220"/>
      <c r="H88" s="220"/>
    </row>
    <row r="89" spans="1:8" ht="16.5" thickTop="1" thickBot="1">
      <c r="A89" s="667" t="s">
        <v>824</v>
      </c>
      <c r="B89" s="667" t="s">
        <v>377</v>
      </c>
      <c r="C89" s="668" t="s">
        <v>825</v>
      </c>
      <c r="D89" s="650">
        <v>699.62711429392425</v>
      </c>
      <c r="F89" s="220"/>
      <c r="G89" s="220"/>
      <c r="H89" s="220"/>
    </row>
    <row r="90" spans="1:8" ht="16.5" thickTop="1" thickBot="1">
      <c r="A90" s="667" t="s">
        <v>915</v>
      </c>
      <c r="B90" s="667" t="s">
        <v>233</v>
      </c>
      <c r="C90" s="668" t="s">
        <v>916</v>
      </c>
      <c r="D90" s="650">
        <v>6792.7432551446464</v>
      </c>
      <c r="F90" s="220"/>
      <c r="G90" s="220"/>
      <c r="H90" s="220"/>
    </row>
    <row r="91" spans="1:8" ht="16.5" thickTop="1" thickBot="1">
      <c r="A91" s="667" t="s">
        <v>412</v>
      </c>
      <c r="B91" s="667" t="s">
        <v>377</v>
      </c>
      <c r="C91" s="668" t="s">
        <v>2253</v>
      </c>
      <c r="D91" s="650">
        <v>13625.768071415307</v>
      </c>
    </row>
    <row r="92" spans="1:8" ht="16.5" thickTop="1" thickBot="1">
      <c r="A92" s="667" t="s">
        <v>413</v>
      </c>
      <c r="B92" s="667" t="s">
        <v>144</v>
      </c>
      <c r="C92" s="668" t="s">
        <v>414</v>
      </c>
      <c r="D92" s="650">
        <v>36521.595407225104</v>
      </c>
    </row>
    <row r="93" spans="1:8" ht="16.5" thickTop="1" thickBot="1">
      <c r="A93" s="667" t="s">
        <v>415</v>
      </c>
      <c r="B93" s="667" t="s">
        <v>144</v>
      </c>
      <c r="C93" s="668" t="s">
        <v>416</v>
      </c>
      <c r="D93" s="650">
        <v>1257.2087235645367</v>
      </c>
    </row>
    <row r="94" spans="1:8" ht="16.5" thickTop="1" thickBot="1">
      <c r="A94" s="667" t="s">
        <v>417</v>
      </c>
      <c r="B94" s="667" t="s">
        <v>144</v>
      </c>
      <c r="C94" s="668" t="s">
        <v>418</v>
      </c>
      <c r="D94" s="650">
        <v>1276.2894630452802</v>
      </c>
    </row>
    <row r="95" spans="1:8" ht="16.5" thickTop="1" thickBot="1">
      <c r="A95" s="667" t="s">
        <v>419</v>
      </c>
      <c r="B95" s="667" t="s">
        <v>377</v>
      </c>
      <c r="C95" s="668" t="s">
        <v>420</v>
      </c>
      <c r="D95" s="650">
        <v>5560.9755175544342</v>
      </c>
    </row>
    <row r="96" spans="1:8" ht="16.5" thickTop="1" thickBot="1">
      <c r="A96" s="667" t="s">
        <v>436</v>
      </c>
      <c r="B96" s="667" t="s">
        <v>377</v>
      </c>
      <c r="C96" s="668" t="s">
        <v>437</v>
      </c>
      <c r="D96" s="650">
        <v>3747.2452258015487</v>
      </c>
    </row>
    <row r="97" spans="1:4" ht="16.5" thickTop="1" thickBot="1">
      <c r="A97" s="667" t="s">
        <v>434</v>
      </c>
      <c r="B97" s="667" t="s">
        <v>377</v>
      </c>
      <c r="C97" s="668" t="s">
        <v>435</v>
      </c>
      <c r="D97" s="650">
        <v>5368.0480405824737</v>
      </c>
    </row>
    <row r="98" spans="1:4" ht="16.5" thickTop="1" thickBot="1">
      <c r="A98" s="667" t="s">
        <v>421</v>
      </c>
      <c r="B98" s="667" t="s">
        <v>422</v>
      </c>
      <c r="C98" s="668" t="s">
        <v>423</v>
      </c>
      <c r="D98" s="650">
        <v>3225.7050133278963</v>
      </c>
    </row>
    <row r="99" spans="1:4" ht="16.5" thickTop="1" thickBot="1">
      <c r="A99" s="667" t="s">
        <v>835</v>
      </c>
      <c r="B99" s="667" t="s">
        <v>387</v>
      </c>
      <c r="C99" s="668" t="s">
        <v>2254</v>
      </c>
      <c r="D99" s="650">
        <v>398989.92299424915</v>
      </c>
    </row>
    <row r="100" spans="1:4" ht="16.5" thickTop="1" thickBot="1">
      <c r="A100" s="667" t="s">
        <v>836</v>
      </c>
      <c r="B100" s="667" t="s">
        <v>387</v>
      </c>
      <c r="C100" s="668" t="s">
        <v>2255</v>
      </c>
      <c r="D100" s="650">
        <v>448261.69253893988</v>
      </c>
    </row>
    <row r="101" spans="1:4" ht="16.5" thickTop="1" thickBot="1">
      <c r="A101" s="667" t="s">
        <v>837</v>
      </c>
      <c r="B101" s="667" t="s">
        <v>387</v>
      </c>
      <c r="C101" s="668" t="s">
        <v>2256</v>
      </c>
      <c r="D101" s="650">
        <v>671630.36927026231</v>
      </c>
    </row>
    <row r="102" spans="1:4" ht="16.5" thickTop="1" thickBot="1">
      <c r="A102" s="667" t="s">
        <v>838</v>
      </c>
      <c r="B102" s="667" t="s">
        <v>387</v>
      </c>
      <c r="C102" s="668" t="s">
        <v>2257</v>
      </c>
      <c r="D102" s="650">
        <v>535601.65742987825</v>
      </c>
    </row>
    <row r="103" spans="1:4" ht="16.5" thickTop="1" thickBot="1">
      <c r="A103" s="667" t="s">
        <v>839</v>
      </c>
      <c r="B103" s="667" t="s">
        <v>387</v>
      </c>
      <c r="C103" s="668" t="s">
        <v>2258</v>
      </c>
      <c r="D103" s="650">
        <v>555119.1338365142</v>
      </c>
    </row>
    <row r="104" spans="1:4" ht="16.5" thickTop="1" thickBot="1">
      <c r="A104" s="667" t="s">
        <v>833</v>
      </c>
      <c r="B104" s="667" t="s">
        <v>387</v>
      </c>
      <c r="C104" s="668" t="s">
        <v>2006</v>
      </c>
      <c r="D104" s="650">
        <v>365299.69731774996</v>
      </c>
    </row>
    <row r="105" spans="1:4" ht="16.5" thickTop="1" thickBot="1">
      <c r="A105" s="667" t="s">
        <v>832</v>
      </c>
      <c r="B105" s="667" t="s">
        <v>387</v>
      </c>
      <c r="C105" s="668" t="s">
        <v>2007</v>
      </c>
      <c r="D105" s="650">
        <v>397352.15952215204</v>
      </c>
    </row>
    <row r="106" spans="1:4" ht="16.5" thickTop="1" thickBot="1">
      <c r="A106" s="667" t="s">
        <v>1661</v>
      </c>
      <c r="B106" s="667" t="s">
        <v>387</v>
      </c>
      <c r="C106" s="668" t="s">
        <v>2005</v>
      </c>
      <c r="D106" s="650">
        <v>441620.53515855898</v>
      </c>
    </row>
    <row r="107" spans="1:4" ht="16.5" thickTop="1" thickBot="1">
      <c r="A107" s="667" t="s">
        <v>829</v>
      </c>
      <c r="B107" s="667" t="s">
        <v>387</v>
      </c>
      <c r="C107" s="668" t="s">
        <v>2005</v>
      </c>
      <c r="D107" s="650">
        <v>443946.26529304509</v>
      </c>
    </row>
    <row r="108" spans="1:4" ht="16.5" thickTop="1" thickBot="1">
      <c r="A108" s="667" t="s">
        <v>831</v>
      </c>
      <c r="B108" s="667" t="s">
        <v>387</v>
      </c>
      <c r="C108" s="668" t="s">
        <v>2008</v>
      </c>
      <c r="D108" s="650">
        <v>467752.66791851923</v>
      </c>
    </row>
    <row r="109" spans="1:4" ht="16.5" thickTop="1" thickBot="1">
      <c r="A109" s="667" t="s">
        <v>830</v>
      </c>
      <c r="B109" s="667" t="s">
        <v>387</v>
      </c>
      <c r="C109" s="668" t="s">
        <v>2009</v>
      </c>
      <c r="D109" s="650">
        <v>485216.84474881081</v>
      </c>
    </row>
    <row r="110" spans="1:4" ht="16.5" thickTop="1" thickBot="1">
      <c r="A110" s="667" t="s">
        <v>834</v>
      </c>
      <c r="B110" s="667" t="s">
        <v>387</v>
      </c>
      <c r="C110" s="668" t="s">
        <v>2010</v>
      </c>
      <c r="D110" s="650">
        <v>339324.45063796453</v>
      </c>
    </row>
    <row r="111" spans="1:4" ht="16.5" thickTop="1" thickBot="1">
      <c r="A111" s="667" t="s">
        <v>424</v>
      </c>
      <c r="B111" s="667" t="s">
        <v>144</v>
      </c>
      <c r="C111" s="668" t="s">
        <v>425</v>
      </c>
      <c r="D111" s="650">
        <v>2741.2662387334667</v>
      </c>
    </row>
    <row r="112" spans="1:4" ht="16.5" thickTop="1" thickBot="1">
      <c r="A112" s="667" t="s">
        <v>426</v>
      </c>
      <c r="B112" s="667" t="s">
        <v>233</v>
      </c>
      <c r="C112" s="668" t="s">
        <v>427</v>
      </c>
      <c r="D112" s="650">
        <v>1418.3349680685917</v>
      </c>
    </row>
    <row r="113" spans="1:4" ht="16.5" thickTop="1" thickBot="1">
      <c r="A113" s="667" t="s">
        <v>428</v>
      </c>
      <c r="B113" s="667" t="s">
        <v>92</v>
      </c>
      <c r="C113" s="668" t="s">
        <v>427</v>
      </c>
      <c r="D113" s="650">
        <v>987.9582886696021</v>
      </c>
    </row>
    <row r="114" spans="1:4" ht="16.5" thickTop="1" thickBot="1">
      <c r="A114" s="667" t="s">
        <v>429</v>
      </c>
      <c r="B114" s="667" t="s">
        <v>144</v>
      </c>
      <c r="C114" s="668" t="s">
        <v>2259</v>
      </c>
      <c r="D114" s="650">
        <v>36694.382103634067</v>
      </c>
    </row>
    <row r="115" spans="1:4" ht="16.5" thickTop="1" thickBot="1">
      <c r="A115" s="667" t="s">
        <v>430</v>
      </c>
      <c r="B115" s="667" t="s">
        <v>92</v>
      </c>
      <c r="C115" s="668" t="s">
        <v>431</v>
      </c>
      <c r="D115" s="650">
        <v>32354.573912847205</v>
      </c>
    </row>
    <row r="116" spans="1:4" ht="16.5" thickTop="1" thickBot="1">
      <c r="A116" s="667" t="s">
        <v>438</v>
      </c>
      <c r="B116" s="667" t="s">
        <v>92</v>
      </c>
      <c r="C116" s="668" t="s">
        <v>1913</v>
      </c>
      <c r="D116" s="650">
        <v>339414.55412995693</v>
      </c>
    </row>
    <row r="117" spans="1:4" ht="16.5" thickTop="1" thickBot="1">
      <c r="A117" s="667" t="s">
        <v>440</v>
      </c>
      <c r="B117" s="667" t="s">
        <v>92</v>
      </c>
      <c r="C117" s="668" t="s">
        <v>441</v>
      </c>
      <c r="D117" s="650">
        <v>34265.827984168332</v>
      </c>
    </row>
    <row r="118" spans="1:4" ht="16.5" thickTop="1" thickBot="1">
      <c r="A118" s="667" t="s">
        <v>439</v>
      </c>
      <c r="B118" s="667" t="s">
        <v>92</v>
      </c>
      <c r="C118" s="668" t="s">
        <v>2260</v>
      </c>
      <c r="D118" s="650">
        <v>29046.185695102755</v>
      </c>
    </row>
    <row r="119" spans="1:4" ht="16.5" thickTop="1" thickBot="1">
      <c r="A119" s="667" t="s">
        <v>443</v>
      </c>
      <c r="B119" s="667" t="s">
        <v>387</v>
      </c>
      <c r="C119" s="668" t="s">
        <v>2261</v>
      </c>
      <c r="D119" s="650">
        <v>4557.1166126508797</v>
      </c>
    </row>
    <row r="120" spans="1:4" ht="16.5" thickTop="1" thickBot="1">
      <c r="A120" s="667" t="s">
        <v>442</v>
      </c>
      <c r="B120" s="667" t="s">
        <v>387</v>
      </c>
      <c r="C120" s="668" t="s">
        <v>2262</v>
      </c>
      <c r="D120" s="650">
        <v>3858.5495394392187</v>
      </c>
    </row>
    <row r="121" spans="1:4" ht="16.5" thickTop="1" thickBot="1">
      <c r="A121" s="667" t="s">
        <v>840</v>
      </c>
      <c r="B121" s="667" t="s">
        <v>606</v>
      </c>
      <c r="C121" s="668" t="s">
        <v>2263</v>
      </c>
      <c r="D121" s="650">
        <v>21224.142549080228</v>
      </c>
    </row>
    <row r="122" spans="1:4" ht="16.5" thickTop="1" thickBot="1">
      <c r="A122" s="667" t="s">
        <v>841</v>
      </c>
      <c r="B122" s="667" t="s">
        <v>606</v>
      </c>
      <c r="C122" s="668" t="s">
        <v>1946</v>
      </c>
      <c r="D122" s="650">
        <v>33476.097377882012</v>
      </c>
    </row>
    <row r="123" spans="1:4" ht="16.5" thickTop="1" thickBot="1">
      <c r="A123" s="667" t="s">
        <v>444</v>
      </c>
      <c r="B123" s="667" t="s">
        <v>387</v>
      </c>
      <c r="C123" s="668" t="s">
        <v>1914</v>
      </c>
      <c r="D123" s="650">
        <v>2801.6885804224876</v>
      </c>
    </row>
    <row r="124" spans="1:4" ht="16.5" thickTop="1" thickBot="1">
      <c r="A124" s="667" t="s">
        <v>445</v>
      </c>
      <c r="B124" s="667" t="s">
        <v>144</v>
      </c>
      <c r="C124" s="668" t="s">
        <v>446</v>
      </c>
      <c r="D124" s="650">
        <v>13438.140799854664</v>
      </c>
    </row>
    <row r="125" spans="1:4" ht="16.5" thickTop="1" thickBot="1">
      <c r="A125" s="667" t="s">
        <v>865</v>
      </c>
      <c r="B125" s="667" t="s">
        <v>422</v>
      </c>
      <c r="C125" s="668" t="s">
        <v>1947</v>
      </c>
      <c r="D125" s="650">
        <v>2196.4051224500167</v>
      </c>
    </row>
    <row r="126" spans="1:4" ht="16.5" thickTop="1" thickBot="1">
      <c r="A126" s="667" t="s">
        <v>866</v>
      </c>
      <c r="B126" s="667" t="s">
        <v>422</v>
      </c>
      <c r="C126" s="668" t="s">
        <v>1948</v>
      </c>
      <c r="D126" s="650">
        <v>2663.8832397282299</v>
      </c>
    </row>
    <row r="127" spans="1:4" ht="16.5" thickTop="1" thickBot="1">
      <c r="A127" s="667" t="s">
        <v>864</v>
      </c>
      <c r="B127" s="667" t="s">
        <v>422</v>
      </c>
      <c r="C127" s="668" t="s">
        <v>2264</v>
      </c>
      <c r="D127" s="650">
        <v>2670.2434862218111</v>
      </c>
    </row>
    <row r="128" spans="1:4" ht="16.5" thickTop="1" thickBot="1">
      <c r="A128" s="667" t="s">
        <v>846</v>
      </c>
      <c r="B128" s="667" t="s">
        <v>422</v>
      </c>
      <c r="C128" s="668" t="s">
        <v>847</v>
      </c>
      <c r="D128" s="650">
        <v>1821.1505793287301</v>
      </c>
    </row>
    <row r="129" spans="1:4" ht="16.5" thickTop="1" thickBot="1">
      <c r="A129" s="667" t="s">
        <v>848</v>
      </c>
      <c r="B129" s="667" t="s">
        <v>422</v>
      </c>
      <c r="C129" s="668" t="s">
        <v>849</v>
      </c>
      <c r="D129" s="650">
        <v>1762.8483198042366</v>
      </c>
    </row>
    <row r="130" spans="1:4" ht="16.5" thickTop="1" thickBot="1">
      <c r="A130" s="667" t="s">
        <v>850</v>
      </c>
      <c r="B130" s="667" t="s">
        <v>422</v>
      </c>
      <c r="C130" s="668" t="s">
        <v>851</v>
      </c>
      <c r="D130" s="650">
        <v>1801.0097987657232</v>
      </c>
    </row>
    <row r="131" spans="1:4" ht="16.5" thickTop="1" thickBot="1">
      <c r="A131" s="667" t="s">
        <v>852</v>
      </c>
      <c r="B131" s="667" t="s">
        <v>422</v>
      </c>
      <c r="C131" s="668" t="s">
        <v>853</v>
      </c>
      <c r="D131" s="650">
        <v>1961.0760021875149</v>
      </c>
    </row>
    <row r="132" spans="1:4" ht="16.5" thickTop="1" thickBot="1">
      <c r="A132" s="667" t="s">
        <v>854</v>
      </c>
      <c r="B132" s="667" t="s">
        <v>422</v>
      </c>
      <c r="C132" s="668" t="s">
        <v>855</v>
      </c>
      <c r="D132" s="650">
        <v>1840.2313188094736</v>
      </c>
    </row>
    <row r="133" spans="1:4" ht="16.5" thickTop="1" thickBot="1">
      <c r="A133" s="667" t="s">
        <v>858</v>
      </c>
      <c r="B133" s="667" t="s">
        <v>422</v>
      </c>
      <c r="C133" s="668" t="s">
        <v>859</v>
      </c>
      <c r="D133" s="650">
        <v>2454.2913672177801</v>
      </c>
    </row>
    <row r="134" spans="1:4" ht="16.5" thickTop="1" thickBot="1">
      <c r="A134" s="667" t="s">
        <v>856</v>
      </c>
      <c r="B134" s="667" t="s">
        <v>422</v>
      </c>
      <c r="C134" s="668" t="s">
        <v>857</v>
      </c>
      <c r="D134" s="650">
        <v>1840.2313188094736</v>
      </c>
    </row>
    <row r="135" spans="1:4" ht="16.5" thickTop="1" thickBot="1">
      <c r="A135" s="667" t="s">
        <v>860</v>
      </c>
      <c r="B135" s="667" t="s">
        <v>422</v>
      </c>
      <c r="C135" s="668" t="s">
        <v>861</v>
      </c>
      <c r="D135" s="650">
        <v>1808.4300863415679</v>
      </c>
    </row>
    <row r="136" spans="1:4" ht="16.5" thickTop="1" thickBot="1">
      <c r="A136" s="667" t="s">
        <v>862</v>
      </c>
      <c r="B136" s="667" t="s">
        <v>422</v>
      </c>
      <c r="C136" s="668" t="s">
        <v>863</v>
      </c>
      <c r="D136" s="650">
        <v>1883.6930031822778</v>
      </c>
    </row>
    <row r="137" spans="1:4" ht="16.5" thickTop="1" thickBot="1">
      <c r="A137" s="667" t="s">
        <v>845</v>
      </c>
      <c r="B137" s="667" t="s">
        <v>377</v>
      </c>
      <c r="C137" s="668" t="s">
        <v>2265</v>
      </c>
      <c r="D137" s="650">
        <v>9348.5023044819973</v>
      </c>
    </row>
    <row r="138" spans="1:4" ht="31.5" thickTop="1" thickBot="1">
      <c r="A138" s="667" t="s">
        <v>842</v>
      </c>
      <c r="B138" s="667" t="s">
        <v>843</v>
      </c>
      <c r="C138" s="668" t="s">
        <v>844</v>
      </c>
      <c r="D138" s="650">
        <v>2.5016969541419111E-2</v>
      </c>
    </row>
    <row r="139" spans="1:4" ht="16.5" thickTop="1" thickBot="1">
      <c r="A139" s="667" t="s">
        <v>447</v>
      </c>
      <c r="B139" s="667" t="s">
        <v>377</v>
      </c>
      <c r="C139" s="668" t="s">
        <v>448</v>
      </c>
      <c r="D139" s="650">
        <v>4858.1682800137196</v>
      </c>
    </row>
    <row r="140" spans="1:4" ht="16.5" thickTop="1" thickBot="1">
      <c r="A140" s="667" t="s">
        <v>449</v>
      </c>
      <c r="B140" s="667" t="s">
        <v>450</v>
      </c>
      <c r="C140" s="668" t="s">
        <v>2266</v>
      </c>
      <c r="D140" s="650">
        <v>1128.7449478422034</v>
      </c>
    </row>
    <row r="141" spans="1:4" ht="16.5" thickTop="1" thickBot="1">
      <c r="A141" s="667" t="s">
        <v>451</v>
      </c>
      <c r="B141" s="667" t="s">
        <v>144</v>
      </c>
      <c r="C141" s="668" t="s">
        <v>2267</v>
      </c>
      <c r="D141" s="650">
        <v>5645.7788041355161</v>
      </c>
    </row>
    <row r="142" spans="1:4" ht="16.5" thickTop="1" thickBot="1">
      <c r="A142" s="667" t="s">
        <v>452</v>
      </c>
      <c r="B142" s="667" t="s">
        <v>92</v>
      </c>
      <c r="C142" s="668" t="s">
        <v>2268</v>
      </c>
      <c r="D142" s="650">
        <v>2942.6740443635358</v>
      </c>
    </row>
    <row r="143" spans="1:4" ht="16.5" thickTop="1" thickBot="1">
      <c r="A143" s="667" t="s">
        <v>453</v>
      </c>
      <c r="B143" s="667" t="s">
        <v>454</v>
      </c>
      <c r="C143" s="668" t="s">
        <v>455</v>
      </c>
      <c r="D143" s="650">
        <v>9393.0240299370653</v>
      </c>
    </row>
    <row r="144" spans="1:4" ht="16.5" thickTop="1" thickBot="1">
      <c r="A144" s="667" t="s">
        <v>456</v>
      </c>
      <c r="B144" s="667" t="s">
        <v>422</v>
      </c>
      <c r="C144" s="668" t="s">
        <v>457</v>
      </c>
      <c r="D144" s="650">
        <v>31238.328814821129</v>
      </c>
    </row>
    <row r="145" spans="1:4" ht="16.5" thickTop="1" thickBot="1">
      <c r="A145" s="667" t="s">
        <v>873</v>
      </c>
      <c r="B145" s="667" t="s">
        <v>233</v>
      </c>
      <c r="C145" s="668" t="s">
        <v>875</v>
      </c>
      <c r="D145" s="650">
        <v>18059.919918523618</v>
      </c>
    </row>
    <row r="146" spans="1:4" ht="31.5" thickTop="1" thickBot="1">
      <c r="A146" s="667" t="s">
        <v>867</v>
      </c>
      <c r="B146" s="667" t="s">
        <v>233</v>
      </c>
      <c r="C146" s="668" t="s">
        <v>2269</v>
      </c>
      <c r="D146" s="650">
        <v>8089.1734987529335</v>
      </c>
    </row>
    <row r="147" spans="1:4" ht="16.5" thickTop="1" thickBot="1">
      <c r="A147" s="667" t="s">
        <v>868</v>
      </c>
      <c r="B147" s="667" t="s">
        <v>233</v>
      </c>
      <c r="C147" s="668" t="s">
        <v>2270</v>
      </c>
      <c r="D147" s="650">
        <v>25618.012835062524</v>
      </c>
    </row>
    <row r="148" spans="1:4" ht="16.5" thickTop="1" thickBot="1">
      <c r="A148" s="667" t="s">
        <v>1691</v>
      </c>
      <c r="B148" s="667" t="s">
        <v>233</v>
      </c>
      <c r="C148" s="668" t="s">
        <v>1949</v>
      </c>
      <c r="D148" s="650">
        <v>14457.900320992172</v>
      </c>
    </row>
    <row r="149" spans="1:4" ht="16.5" thickTop="1" thickBot="1">
      <c r="A149" s="667" t="s">
        <v>869</v>
      </c>
      <c r="B149" s="667" t="s">
        <v>144</v>
      </c>
      <c r="C149" s="668" t="s">
        <v>2271</v>
      </c>
      <c r="D149" s="650">
        <v>32849.613098264272</v>
      </c>
    </row>
    <row r="150" spans="1:4" ht="16.5" thickTop="1" thickBot="1">
      <c r="A150" s="667" t="s">
        <v>870</v>
      </c>
      <c r="B150" s="667" t="s">
        <v>233</v>
      </c>
      <c r="C150" s="668" t="s">
        <v>871</v>
      </c>
      <c r="D150" s="650">
        <v>8566.1919857715184</v>
      </c>
    </row>
    <row r="151" spans="1:4" ht="16.5" thickTop="1" thickBot="1">
      <c r="A151" s="667" t="s">
        <v>872</v>
      </c>
      <c r="B151" s="667" t="s">
        <v>450</v>
      </c>
      <c r="C151" s="668" t="s">
        <v>2272</v>
      </c>
      <c r="D151" s="650">
        <v>148186.32301286445</v>
      </c>
    </row>
    <row r="152" spans="1:4" ht="16.5" thickTop="1" thickBot="1">
      <c r="A152" s="667" t="s">
        <v>458</v>
      </c>
      <c r="B152" s="667" t="s">
        <v>92</v>
      </c>
      <c r="C152" s="668" t="s">
        <v>459</v>
      </c>
      <c r="D152" s="650">
        <v>1039.9003017005148</v>
      </c>
    </row>
    <row r="153" spans="1:4" ht="16.5" thickTop="1" thickBot="1">
      <c r="A153" s="667" t="s">
        <v>460</v>
      </c>
      <c r="B153" s="667" t="s">
        <v>377</v>
      </c>
      <c r="C153" s="668" t="s">
        <v>461</v>
      </c>
      <c r="D153" s="650">
        <v>36613.818981382035</v>
      </c>
    </row>
    <row r="154" spans="1:4" ht="16.5" thickTop="1" thickBot="1">
      <c r="A154" s="667" t="s">
        <v>462</v>
      </c>
      <c r="B154" s="667" t="s">
        <v>377</v>
      </c>
      <c r="C154" s="668" t="s">
        <v>463</v>
      </c>
      <c r="D154" s="650">
        <v>2290.8107797535495</v>
      </c>
    </row>
    <row r="155" spans="1:4" ht="16.5" thickTop="1" thickBot="1">
      <c r="A155" s="667" t="s">
        <v>909</v>
      </c>
      <c r="B155" s="667" t="s">
        <v>144</v>
      </c>
      <c r="C155" s="668" t="s">
        <v>2273</v>
      </c>
      <c r="D155" s="650">
        <v>54175.592385917123</v>
      </c>
    </row>
    <row r="156" spans="1:4" ht="16.5" thickTop="1" thickBot="1">
      <c r="A156" s="667" t="s">
        <v>910</v>
      </c>
      <c r="B156" s="667" t="s">
        <v>144</v>
      </c>
      <c r="C156" s="668" t="s">
        <v>2274</v>
      </c>
      <c r="D156" s="650">
        <v>17174.785614833574</v>
      </c>
    </row>
    <row r="157" spans="1:4" ht="16.5" thickTop="1" thickBot="1">
      <c r="A157" s="667" t="s">
        <v>911</v>
      </c>
      <c r="B157" s="667" t="s">
        <v>144</v>
      </c>
      <c r="C157" s="668" t="s">
        <v>2275</v>
      </c>
      <c r="D157" s="650">
        <v>37529.69447645772</v>
      </c>
    </row>
    <row r="158" spans="1:4" ht="16.5" thickTop="1" thickBot="1">
      <c r="A158" s="667" t="s">
        <v>912</v>
      </c>
      <c r="B158" s="667" t="s">
        <v>144</v>
      </c>
      <c r="C158" s="668" t="s">
        <v>2276</v>
      </c>
      <c r="D158" s="650">
        <v>61921.239779341347</v>
      </c>
    </row>
    <row r="159" spans="1:4" ht="16.5" thickTop="1" thickBot="1">
      <c r="A159" s="667" t="s">
        <v>466</v>
      </c>
      <c r="B159" s="667" t="s">
        <v>233</v>
      </c>
      <c r="C159" s="668" t="s">
        <v>467</v>
      </c>
      <c r="D159" s="650">
        <v>8820.6018455147623</v>
      </c>
    </row>
    <row r="160" spans="1:4" ht="16.5" thickTop="1" thickBot="1">
      <c r="A160" s="667" t="s">
        <v>902</v>
      </c>
      <c r="B160" s="667" t="s">
        <v>233</v>
      </c>
      <c r="C160" s="668" t="s">
        <v>467</v>
      </c>
      <c r="D160" s="650">
        <v>7851.7242963259041</v>
      </c>
    </row>
    <row r="161" spans="1:4" ht="16.5" thickTop="1" thickBot="1">
      <c r="A161" s="667" t="s">
        <v>468</v>
      </c>
      <c r="B161" s="667" t="s">
        <v>233</v>
      </c>
      <c r="C161" s="668" t="s">
        <v>469</v>
      </c>
      <c r="D161" s="650">
        <v>10728.675793589102</v>
      </c>
    </row>
    <row r="162" spans="1:4" ht="16.5" thickTop="1" thickBot="1">
      <c r="A162" s="667" t="s">
        <v>903</v>
      </c>
      <c r="B162" s="667" t="s">
        <v>233</v>
      </c>
      <c r="C162" s="668" t="s">
        <v>469</v>
      </c>
      <c r="D162" s="650">
        <v>9140.7342523583466</v>
      </c>
    </row>
    <row r="163" spans="1:4" ht="16.5" thickTop="1" thickBot="1">
      <c r="A163" s="667" t="s">
        <v>894</v>
      </c>
      <c r="B163" s="667" t="s">
        <v>233</v>
      </c>
      <c r="C163" s="668" t="s">
        <v>895</v>
      </c>
      <c r="D163" s="650">
        <v>10519.847700383189</v>
      </c>
    </row>
    <row r="164" spans="1:4" ht="16.5" thickTop="1" thickBot="1">
      <c r="A164" s="667" t="s">
        <v>900</v>
      </c>
      <c r="B164" s="667" t="s">
        <v>233</v>
      </c>
      <c r="C164" s="668" t="s">
        <v>895</v>
      </c>
      <c r="D164" s="650">
        <v>9799.0197644439941</v>
      </c>
    </row>
    <row r="165" spans="1:4" ht="16.5" thickTop="1" thickBot="1">
      <c r="A165" s="667" t="s">
        <v>907</v>
      </c>
      <c r="B165" s="667" t="s">
        <v>874</v>
      </c>
      <c r="C165" s="668" t="s">
        <v>908</v>
      </c>
      <c r="D165" s="650">
        <v>11445.263565199242</v>
      </c>
    </row>
    <row r="166" spans="1:4" ht="16.5" thickTop="1" thickBot="1">
      <c r="A166" s="667" t="s">
        <v>905</v>
      </c>
      <c r="B166" s="667" t="s">
        <v>233</v>
      </c>
      <c r="C166" s="668" t="s">
        <v>906</v>
      </c>
      <c r="D166" s="650">
        <v>8870.4237763811489</v>
      </c>
    </row>
    <row r="167" spans="1:4" ht="16.5" thickTop="1" thickBot="1">
      <c r="A167" s="667" t="s">
        <v>470</v>
      </c>
      <c r="B167" s="667" t="s">
        <v>233</v>
      </c>
      <c r="C167" s="668" t="s">
        <v>471</v>
      </c>
      <c r="D167" s="650">
        <v>5753.9029945263956</v>
      </c>
    </row>
    <row r="168" spans="1:4" ht="16.5" thickTop="1" thickBot="1">
      <c r="A168" s="667" t="s">
        <v>904</v>
      </c>
      <c r="B168" s="667" t="s">
        <v>233</v>
      </c>
      <c r="C168" s="668" t="s">
        <v>471</v>
      </c>
      <c r="D168" s="650">
        <v>5834.4661167784234</v>
      </c>
    </row>
    <row r="169" spans="1:4" ht="16.5" thickTop="1" thickBot="1">
      <c r="A169" s="667" t="s">
        <v>464</v>
      </c>
      <c r="B169" s="667" t="s">
        <v>233</v>
      </c>
      <c r="C169" s="668" t="s">
        <v>465</v>
      </c>
      <c r="D169" s="650">
        <v>13149.809625478985</v>
      </c>
    </row>
    <row r="170" spans="1:4" ht="16.5" thickTop="1" thickBot="1">
      <c r="A170" s="667" t="s">
        <v>901</v>
      </c>
      <c r="B170" s="667" t="s">
        <v>233</v>
      </c>
      <c r="C170" s="668" t="s">
        <v>465</v>
      </c>
      <c r="D170" s="650">
        <v>10828.319655321873</v>
      </c>
    </row>
    <row r="171" spans="1:4" ht="16.5" thickTop="1" thickBot="1">
      <c r="A171" s="667" t="s">
        <v>877</v>
      </c>
      <c r="B171" s="667" t="s">
        <v>233</v>
      </c>
      <c r="C171" s="668" t="s">
        <v>878</v>
      </c>
      <c r="D171" s="650">
        <v>9919.864447822034</v>
      </c>
    </row>
    <row r="172" spans="1:4" ht="16.5" thickTop="1" thickBot="1">
      <c r="A172" s="667" t="s">
        <v>890</v>
      </c>
      <c r="B172" s="667" t="s">
        <v>874</v>
      </c>
      <c r="C172" s="668" t="s">
        <v>891</v>
      </c>
      <c r="D172" s="650">
        <v>18121.4023012949</v>
      </c>
    </row>
    <row r="173" spans="1:4" ht="16.5" thickTop="1" thickBot="1">
      <c r="A173" s="667" t="s">
        <v>892</v>
      </c>
      <c r="B173" s="667" t="s">
        <v>874</v>
      </c>
      <c r="C173" s="668" t="s">
        <v>893</v>
      </c>
      <c r="D173" s="650">
        <v>5849.3066919301127</v>
      </c>
    </row>
    <row r="174" spans="1:4" ht="16.5" thickTop="1" thickBot="1">
      <c r="A174" s="667" t="s">
        <v>879</v>
      </c>
      <c r="B174" s="667" t="s">
        <v>233</v>
      </c>
      <c r="C174" s="668" t="s">
        <v>880</v>
      </c>
      <c r="D174" s="650">
        <v>6247.6657629642259</v>
      </c>
    </row>
    <row r="175" spans="1:4" ht="16.5" thickTop="1" thickBot="1">
      <c r="A175" s="667" t="s">
        <v>881</v>
      </c>
      <c r="B175" s="667" t="s">
        <v>233</v>
      </c>
      <c r="C175" s="668" t="s">
        <v>882</v>
      </c>
      <c r="D175" s="650">
        <v>6914.6479796049516</v>
      </c>
    </row>
    <row r="176" spans="1:4" ht="31.5" thickTop="1" thickBot="1">
      <c r="A176" s="667" t="s">
        <v>887</v>
      </c>
      <c r="B176" s="667" t="s">
        <v>233</v>
      </c>
      <c r="C176" s="668" t="s">
        <v>1952</v>
      </c>
      <c r="D176" s="650">
        <v>4807.2863080650704</v>
      </c>
    </row>
    <row r="177" spans="1:4" ht="31.5" thickTop="1" thickBot="1">
      <c r="A177" s="667" t="s">
        <v>883</v>
      </c>
      <c r="B177" s="667" t="s">
        <v>233</v>
      </c>
      <c r="C177" s="668" t="s">
        <v>1951</v>
      </c>
      <c r="D177" s="650">
        <v>4551.8164072395621</v>
      </c>
    </row>
    <row r="178" spans="1:4" ht="16.5" thickTop="1" thickBot="1">
      <c r="A178" s="667" t="s">
        <v>884</v>
      </c>
      <c r="B178" s="667" t="s">
        <v>233</v>
      </c>
      <c r="C178" s="668" t="s">
        <v>2277</v>
      </c>
      <c r="D178" s="650">
        <v>6601.935860337212</v>
      </c>
    </row>
    <row r="179" spans="1:4" ht="31.5" thickTop="1" thickBot="1">
      <c r="A179" s="667" t="s">
        <v>889</v>
      </c>
      <c r="B179" s="667" t="s">
        <v>233</v>
      </c>
      <c r="C179" s="668" t="s">
        <v>1953</v>
      </c>
      <c r="D179" s="650">
        <v>4627.0793240802723</v>
      </c>
    </row>
    <row r="180" spans="1:4" ht="31.5" thickTop="1" thickBot="1">
      <c r="A180" s="667" t="s">
        <v>876</v>
      </c>
      <c r="B180" s="667" t="s">
        <v>233</v>
      </c>
      <c r="C180" s="668" t="s">
        <v>1950</v>
      </c>
      <c r="D180" s="650">
        <v>5156.0398241297689</v>
      </c>
    </row>
    <row r="181" spans="1:4" ht="16.5" thickTop="1" thickBot="1">
      <c r="A181" s="667" t="s">
        <v>885</v>
      </c>
      <c r="B181" s="667" t="s">
        <v>233</v>
      </c>
      <c r="C181" s="668" t="s">
        <v>886</v>
      </c>
      <c r="D181" s="650">
        <v>4685.7493222231687</v>
      </c>
    </row>
    <row r="182" spans="1:4" ht="16.5" thickTop="1" thickBot="1">
      <c r="A182" s="667" t="s">
        <v>888</v>
      </c>
      <c r="B182" s="667" t="s">
        <v>233</v>
      </c>
      <c r="C182" s="668" t="s">
        <v>886</v>
      </c>
      <c r="D182" s="650">
        <v>4529.5555445120272</v>
      </c>
    </row>
    <row r="183" spans="1:4" ht="16.5" thickTop="1" thickBot="1">
      <c r="A183" s="667" t="s">
        <v>472</v>
      </c>
      <c r="B183" s="667" t="s">
        <v>377</v>
      </c>
      <c r="C183" s="668" t="s">
        <v>473</v>
      </c>
      <c r="D183" s="650">
        <v>6485.0770619568666</v>
      </c>
    </row>
    <row r="184" spans="1:4" ht="16.5" thickTop="1" thickBot="1">
      <c r="A184" s="667" t="s">
        <v>476</v>
      </c>
      <c r="B184" s="667" t="s">
        <v>92</v>
      </c>
      <c r="C184" s="668" t="s">
        <v>477</v>
      </c>
      <c r="D184" s="650">
        <v>7275.0619475745489</v>
      </c>
    </row>
    <row r="185" spans="1:4" ht="16.5" thickTop="1" thickBot="1">
      <c r="A185" s="667" t="s">
        <v>474</v>
      </c>
      <c r="B185" s="667" t="s">
        <v>387</v>
      </c>
      <c r="C185" s="668" t="s">
        <v>475</v>
      </c>
      <c r="D185" s="650">
        <v>68724.323392606486</v>
      </c>
    </row>
    <row r="186" spans="1:4" ht="16.5" thickTop="1" thickBot="1">
      <c r="A186" s="667" t="s">
        <v>478</v>
      </c>
      <c r="B186" s="667" t="s">
        <v>144</v>
      </c>
      <c r="C186" s="668" t="s">
        <v>1915</v>
      </c>
      <c r="D186" s="650">
        <v>3114.4006996902262</v>
      </c>
    </row>
    <row r="187" spans="1:4" ht="16.5" thickTop="1" thickBot="1">
      <c r="A187" s="667" t="s">
        <v>1455</v>
      </c>
      <c r="B187" s="667" t="s">
        <v>377</v>
      </c>
      <c r="C187" s="668" t="s">
        <v>1454</v>
      </c>
      <c r="D187" s="650">
        <v>15914.39676802225</v>
      </c>
    </row>
    <row r="188" spans="1:4" ht="16.5" thickTop="1" thickBot="1">
      <c r="A188" s="667" t="s">
        <v>1709</v>
      </c>
      <c r="B188" s="667" t="s">
        <v>377</v>
      </c>
      <c r="C188" s="668" t="s">
        <v>1708</v>
      </c>
      <c r="D188" s="650">
        <v>15235.970475373597</v>
      </c>
    </row>
    <row r="189" spans="1:4" ht="16.5" thickTop="1" thickBot="1">
      <c r="A189" s="667" t="s">
        <v>479</v>
      </c>
      <c r="B189" s="667" t="s">
        <v>377</v>
      </c>
      <c r="C189" s="668" t="s">
        <v>480</v>
      </c>
      <c r="D189" s="650">
        <v>30044.744394594993</v>
      </c>
    </row>
    <row r="190" spans="1:4" ht="16.5" thickTop="1" thickBot="1">
      <c r="A190" s="667" t="s">
        <v>1666</v>
      </c>
      <c r="B190" s="667" t="s">
        <v>144</v>
      </c>
      <c r="C190" s="668" t="s">
        <v>1665</v>
      </c>
      <c r="D190" s="650">
        <v>691606.84346551844</v>
      </c>
    </row>
    <row r="191" spans="1:4" ht="16.5" thickTop="1" thickBot="1">
      <c r="A191" s="667" t="s">
        <v>488</v>
      </c>
      <c r="B191" s="667" t="s">
        <v>92</v>
      </c>
      <c r="C191" s="668" t="s">
        <v>489</v>
      </c>
      <c r="D191" s="650">
        <v>744157.32007765025</v>
      </c>
    </row>
    <row r="192" spans="1:4" ht="16.5" thickTop="1" thickBot="1">
      <c r="A192" s="667" t="s">
        <v>490</v>
      </c>
      <c r="B192" s="667" t="s">
        <v>92</v>
      </c>
      <c r="C192" s="668" t="s">
        <v>491</v>
      </c>
      <c r="D192" s="650">
        <v>385016.46144785138</v>
      </c>
    </row>
    <row r="193" spans="1:4" ht="16.5" thickTop="1" thickBot="1">
      <c r="A193" s="667" t="s">
        <v>481</v>
      </c>
      <c r="B193" s="667" t="s">
        <v>233</v>
      </c>
      <c r="C193" s="668" t="s">
        <v>482</v>
      </c>
      <c r="D193" s="650">
        <v>2852.5705523711363</v>
      </c>
    </row>
    <row r="194" spans="1:4" ht="16.5" thickTop="1" thickBot="1">
      <c r="A194" s="667" t="s">
        <v>492</v>
      </c>
      <c r="B194" s="667" t="s">
        <v>92</v>
      </c>
      <c r="C194" s="668" t="s">
        <v>493</v>
      </c>
      <c r="D194" s="650">
        <v>957.21709728396002</v>
      </c>
    </row>
    <row r="195" spans="1:4" ht="16.5" thickTop="1" thickBot="1">
      <c r="A195" s="667" t="s">
        <v>483</v>
      </c>
      <c r="B195" s="667" t="s">
        <v>422</v>
      </c>
      <c r="C195" s="668" t="s">
        <v>2278</v>
      </c>
      <c r="D195" s="650">
        <v>1186.1859710528806</v>
      </c>
    </row>
    <row r="196" spans="1:4" ht="16.5" thickTop="1" thickBot="1">
      <c r="A196" s="667" t="s">
        <v>484</v>
      </c>
      <c r="B196" s="667" t="s">
        <v>92</v>
      </c>
      <c r="C196" s="668" t="s">
        <v>485</v>
      </c>
      <c r="D196" s="650">
        <v>37720.501871265151</v>
      </c>
    </row>
    <row r="197" spans="1:4" ht="16.5" thickTop="1" thickBot="1">
      <c r="A197" s="667" t="s">
        <v>486</v>
      </c>
      <c r="B197" s="667" t="s">
        <v>144</v>
      </c>
      <c r="C197" s="668" t="s">
        <v>487</v>
      </c>
      <c r="D197" s="650">
        <v>1784.0491414495068</v>
      </c>
    </row>
    <row r="198" spans="1:4" ht="16.5" thickTop="1" thickBot="1">
      <c r="A198" s="667" t="s">
        <v>494</v>
      </c>
      <c r="B198" s="667" t="s">
        <v>92</v>
      </c>
      <c r="C198" s="668" t="s">
        <v>495</v>
      </c>
      <c r="D198" s="650">
        <v>18450.398275660518</v>
      </c>
    </row>
    <row r="199" spans="1:4" ht="16.5" thickTop="1" thickBot="1">
      <c r="A199" s="667" t="s">
        <v>925</v>
      </c>
      <c r="B199" s="667" t="s">
        <v>92</v>
      </c>
      <c r="C199" s="668" t="s">
        <v>926</v>
      </c>
      <c r="D199" s="650">
        <v>154383.32317977704</v>
      </c>
    </row>
    <row r="200" spans="1:4" ht="31.5" thickTop="1" thickBot="1">
      <c r="A200" s="667" t="s">
        <v>929</v>
      </c>
      <c r="B200" s="667" t="s">
        <v>92</v>
      </c>
      <c r="C200" s="668" t="s">
        <v>930</v>
      </c>
      <c r="D200" s="650">
        <v>170836.22081758914</v>
      </c>
    </row>
    <row r="201" spans="1:4" ht="16.5" thickTop="1" thickBot="1">
      <c r="A201" s="667" t="s">
        <v>927</v>
      </c>
      <c r="B201" s="667" t="s">
        <v>92</v>
      </c>
      <c r="C201" s="668" t="s">
        <v>928</v>
      </c>
      <c r="D201" s="650">
        <v>168758.54029635261</v>
      </c>
    </row>
    <row r="202" spans="1:4" ht="16.5" thickTop="1" thickBot="1">
      <c r="A202" s="667" t="s">
        <v>931</v>
      </c>
      <c r="B202" s="667" t="s">
        <v>233</v>
      </c>
      <c r="C202" s="668" t="s">
        <v>932</v>
      </c>
      <c r="D202" s="650">
        <v>6154.5985236220058</v>
      </c>
    </row>
    <row r="203" spans="1:4" ht="16.5" thickTop="1" thickBot="1">
      <c r="A203" s="667" t="s">
        <v>920</v>
      </c>
      <c r="B203" s="667" t="s">
        <v>233</v>
      </c>
      <c r="C203" s="668" t="s">
        <v>2279</v>
      </c>
      <c r="D203" s="650">
        <v>14760.110365002984</v>
      </c>
    </row>
    <row r="204" spans="1:4" ht="16.5" thickTop="1" thickBot="1">
      <c r="A204" s="667" t="s">
        <v>923</v>
      </c>
      <c r="B204" s="667" t="s">
        <v>92</v>
      </c>
      <c r="C204" s="668" t="s">
        <v>924</v>
      </c>
      <c r="D204" s="650">
        <v>109820.25612250082</v>
      </c>
    </row>
    <row r="205" spans="1:4" ht="16.5" thickTop="1" thickBot="1">
      <c r="A205" s="667" t="s">
        <v>921</v>
      </c>
      <c r="B205" s="667" t="s">
        <v>92</v>
      </c>
      <c r="C205" s="668" t="s">
        <v>922</v>
      </c>
      <c r="D205" s="650">
        <v>97858.752550239267</v>
      </c>
    </row>
    <row r="206" spans="1:4" ht="16.5" thickTop="1" thickBot="1">
      <c r="A206" s="667" t="s">
        <v>496</v>
      </c>
      <c r="B206" s="667" t="s">
        <v>144</v>
      </c>
      <c r="C206" s="668" t="s">
        <v>1916</v>
      </c>
      <c r="D206" s="650">
        <v>138637.4729438347</v>
      </c>
    </row>
    <row r="207" spans="1:4" ht="16.5" thickTop="1" thickBot="1">
      <c r="A207" s="667" t="s">
        <v>505</v>
      </c>
      <c r="B207" s="667" t="s">
        <v>144</v>
      </c>
      <c r="C207" s="668" t="s">
        <v>506</v>
      </c>
      <c r="D207" s="650">
        <v>141435.98140101039</v>
      </c>
    </row>
    <row r="208" spans="1:4" ht="16.5" thickTop="1" thickBot="1">
      <c r="A208" s="667" t="s">
        <v>507</v>
      </c>
      <c r="B208" s="667" t="s">
        <v>144</v>
      </c>
      <c r="C208" s="668" t="s">
        <v>508</v>
      </c>
      <c r="D208" s="650">
        <v>6789.5631318978558</v>
      </c>
    </row>
    <row r="209" spans="1:4" ht="16.5" thickTop="1" thickBot="1">
      <c r="A209" s="667" t="s">
        <v>509</v>
      </c>
      <c r="B209" s="667" t="s">
        <v>233</v>
      </c>
      <c r="C209" s="668" t="s">
        <v>510</v>
      </c>
      <c r="D209" s="650">
        <v>13508.103511284056</v>
      </c>
    </row>
    <row r="210" spans="1:4" ht="16.5" thickTop="1" thickBot="1">
      <c r="A210" s="667" t="s">
        <v>512</v>
      </c>
      <c r="B210" s="667" t="s">
        <v>233</v>
      </c>
      <c r="C210" s="668" t="s">
        <v>1918</v>
      </c>
      <c r="D210" s="650">
        <v>11187.673582209207</v>
      </c>
    </row>
    <row r="211" spans="1:4" ht="16.5" thickTop="1" thickBot="1">
      <c r="A211" s="667" t="s">
        <v>511</v>
      </c>
      <c r="B211" s="667" t="s">
        <v>233</v>
      </c>
      <c r="C211" s="668" t="s">
        <v>1917</v>
      </c>
      <c r="D211" s="650">
        <v>4682.2014603579746</v>
      </c>
    </row>
    <row r="212" spans="1:4" ht="16.5" thickTop="1" thickBot="1">
      <c r="A212" s="667" t="s">
        <v>519</v>
      </c>
      <c r="B212" s="667" t="s">
        <v>387</v>
      </c>
      <c r="C212" s="668" t="s">
        <v>520</v>
      </c>
      <c r="D212" s="650">
        <v>22026.593648353715</v>
      </c>
    </row>
    <row r="213" spans="1:4" ht="16.5" thickTop="1" thickBot="1">
      <c r="A213" s="667" t="s">
        <v>515</v>
      </c>
      <c r="B213" s="667" t="s">
        <v>387</v>
      </c>
      <c r="C213" s="668" t="s">
        <v>516</v>
      </c>
      <c r="D213" s="650">
        <v>37642.058831177652</v>
      </c>
    </row>
    <row r="214" spans="1:4" ht="16.5" thickTop="1" thickBot="1">
      <c r="A214" s="667" t="s">
        <v>513</v>
      </c>
      <c r="B214" s="667" t="s">
        <v>387</v>
      </c>
      <c r="C214" s="668" t="s">
        <v>514</v>
      </c>
      <c r="D214" s="650">
        <v>20492.714202318399</v>
      </c>
    </row>
    <row r="215" spans="1:4" ht="16.5" thickTop="1" thickBot="1">
      <c r="A215" s="667" t="s">
        <v>521</v>
      </c>
      <c r="B215" s="667" t="s">
        <v>387</v>
      </c>
      <c r="C215" s="668" t="s">
        <v>522</v>
      </c>
      <c r="D215" s="650">
        <v>43733.660340749579</v>
      </c>
    </row>
    <row r="216" spans="1:4" ht="16.5" thickTop="1" thickBot="1">
      <c r="A216" s="667" t="s">
        <v>525</v>
      </c>
      <c r="B216" s="667" t="s">
        <v>387</v>
      </c>
      <c r="C216" s="668" t="s">
        <v>526</v>
      </c>
      <c r="D216" s="650">
        <v>54529.57331271781</v>
      </c>
    </row>
    <row r="217" spans="1:4" ht="16.5" thickTop="1" thickBot="1">
      <c r="A217" s="667" t="s">
        <v>527</v>
      </c>
      <c r="B217" s="667" t="s">
        <v>387</v>
      </c>
      <c r="C217" s="668" t="s">
        <v>528</v>
      </c>
      <c r="D217" s="650">
        <v>53609.457653313082</v>
      </c>
    </row>
    <row r="218" spans="1:4" ht="16.5" thickTop="1" thickBot="1">
      <c r="A218" s="667" t="s">
        <v>529</v>
      </c>
      <c r="B218" s="667" t="s">
        <v>387</v>
      </c>
      <c r="C218" s="668" t="s">
        <v>530</v>
      </c>
      <c r="D218" s="650">
        <v>53609.457653313082</v>
      </c>
    </row>
    <row r="219" spans="1:4" ht="16.5" thickTop="1" thickBot="1">
      <c r="A219" s="667" t="s">
        <v>531</v>
      </c>
      <c r="B219" s="667" t="s">
        <v>387</v>
      </c>
      <c r="C219" s="668" t="s">
        <v>532</v>
      </c>
      <c r="D219" s="650">
        <v>47658.387017485671</v>
      </c>
    </row>
    <row r="220" spans="1:4" ht="16.5" thickTop="1" thickBot="1">
      <c r="A220" s="667" t="s">
        <v>523</v>
      </c>
      <c r="B220" s="667" t="s">
        <v>387</v>
      </c>
      <c r="C220" s="668" t="s">
        <v>524</v>
      </c>
      <c r="D220" s="650">
        <v>9011.4092403221966</v>
      </c>
    </row>
    <row r="221" spans="1:4" ht="16.5" thickTop="1" thickBot="1">
      <c r="A221" s="667" t="s">
        <v>533</v>
      </c>
      <c r="B221" s="667" t="s">
        <v>387</v>
      </c>
      <c r="C221" s="668" t="s">
        <v>534</v>
      </c>
      <c r="D221" s="650">
        <v>33115.683409912417</v>
      </c>
    </row>
    <row r="222" spans="1:4" ht="16.5" thickTop="1" thickBot="1">
      <c r="A222" s="667" t="s">
        <v>540</v>
      </c>
      <c r="B222" s="667" t="s">
        <v>387</v>
      </c>
      <c r="C222" s="668" t="s">
        <v>541</v>
      </c>
      <c r="D222" s="650">
        <v>19066.95894667396</v>
      </c>
    </row>
    <row r="223" spans="1:4" ht="16.5" thickTop="1" thickBot="1">
      <c r="A223" s="667" t="s">
        <v>551</v>
      </c>
      <c r="B223" s="667" t="s">
        <v>387</v>
      </c>
      <c r="C223" s="668" t="s">
        <v>1856</v>
      </c>
      <c r="D223" s="650">
        <v>5374.4082870760549</v>
      </c>
    </row>
    <row r="224" spans="1:4" ht="16.5" thickTop="1" thickBot="1">
      <c r="A224" s="667" t="s">
        <v>535</v>
      </c>
      <c r="B224" s="667" t="s">
        <v>387</v>
      </c>
      <c r="C224" s="668" t="s">
        <v>2280</v>
      </c>
      <c r="D224" s="650">
        <v>27073.218306178311</v>
      </c>
    </row>
    <row r="225" spans="1:4" ht="16.5" thickTop="1" thickBot="1">
      <c r="A225" s="667" t="s">
        <v>536</v>
      </c>
      <c r="B225" s="667" t="s">
        <v>387</v>
      </c>
      <c r="C225" s="668" t="s">
        <v>2281</v>
      </c>
      <c r="D225" s="650">
        <v>35138.241794871217</v>
      </c>
    </row>
    <row r="226" spans="1:4" ht="16.5" thickTop="1" thickBot="1">
      <c r="A226" s="667" t="s">
        <v>537</v>
      </c>
      <c r="B226" s="667" t="s">
        <v>387</v>
      </c>
      <c r="C226" s="668" t="s">
        <v>1919</v>
      </c>
      <c r="D226" s="650">
        <v>38646.977777163469</v>
      </c>
    </row>
    <row r="227" spans="1:4" ht="16.5" thickTop="1" thickBot="1">
      <c r="A227" s="667" t="s">
        <v>538</v>
      </c>
      <c r="B227" s="667" t="s">
        <v>387</v>
      </c>
      <c r="C227" s="668" t="s">
        <v>2282</v>
      </c>
      <c r="D227" s="650">
        <v>43186.07369141587</v>
      </c>
    </row>
    <row r="228" spans="1:4" ht="16.5" thickTop="1" thickBot="1">
      <c r="A228" s="667" t="s">
        <v>539</v>
      </c>
      <c r="B228" s="667" t="s">
        <v>387</v>
      </c>
      <c r="C228" s="668" t="s">
        <v>2283</v>
      </c>
      <c r="D228" s="650">
        <v>44564.127098358447</v>
      </c>
    </row>
    <row r="229" spans="1:4" ht="16.5" thickTop="1" thickBot="1">
      <c r="A229" s="667" t="s">
        <v>542</v>
      </c>
      <c r="B229" s="667" t="s">
        <v>387</v>
      </c>
      <c r="C229" s="668" t="s">
        <v>543</v>
      </c>
      <c r="D229" s="650">
        <v>43364.160593236134</v>
      </c>
    </row>
    <row r="230" spans="1:4" ht="16.5" thickTop="1" thickBot="1">
      <c r="A230" s="667" t="s">
        <v>544</v>
      </c>
      <c r="B230" s="667" t="s">
        <v>387</v>
      </c>
      <c r="C230" s="668" t="s">
        <v>545</v>
      </c>
      <c r="D230" s="650">
        <v>41374.463481827515</v>
      </c>
    </row>
    <row r="231" spans="1:4" ht="16.5" thickTop="1" thickBot="1">
      <c r="A231" s="667" t="s">
        <v>517</v>
      </c>
      <c r="B231" s="667" t="s">
        <v>387</v>
      </c>
      <c r="C231" s="668" t="s">
        <v>518</v>
      </c>
      <c r="D231" s="650">
        <v>42449.345139242723</v>
      </c>
    </row>
    <row r="232" spans="1:4" ht="16.5" thickTop="1" thickBot="1">
      <c r="A232" s="667" t="s">
        <v>546</v>
      </c>
      <c r="B232" s="667" t="s">
        <v>387</v>
      </c>
      <c r="C232" s="668" t="s">
        <v>547</v>
      </c>
      <c r="D232" s="650">
        <v>48082.403450391073</v>
      </c>
    </row>
    <row r="233" spans="1:4" ht="16.5" thickTop="1" thickBot="1">
      <c r="A233" s="667" t="s">
        <v>548</v>
      </c>
      <c r="B233" s="667" t="s">
        <v>387</v>
      </c>
      <c r="C233" s="668" t="s">
        <v>549</v>
      </c>
      <c r="D233" s="650">
        <v>27220.794951444968</v>
      </c>
    </row>
    <row r="234" spans="1:4" ht="16.5" thickTop="1" thickBot="1">
      <c r="A234" s="667" t="s">
        <v>550</v>
      </c>
      <c r="B234" s="667" t="s">
        <v>387</v>
      </c>
      <c r="C234" s="668" t="s">
        <v>2284</v>
      </c>
      <c r="D234" s="650">
        <v>20825.552543214086</v>
      </c>
    </row>
    <row r="235" spans="1:4" ht="16.5" thickTop="1" thickBot="1">
      <c r="A235" s="667" t="s">
        <v>552</v>
      </c>
      <c r="B235" s="667" t="s">
        <v>144</v>
      </c>
      <c r="C235" s="668" t="s">
        <v>553</v>
      </c>
      <c r="D235" s="650">
        <v>966.75746702433173</v>
      </c>
    </row>
    <row r="236" spans="1:4" ht="16.5" thickTop="1" thickBot="1">
      <c r="A236" s="667" t="s">
        <v>556</v>
      </c>
      <c r="B236" s="667" t="s">
        <v>387</v>
      </c>
      <c r="C236" s="668" t="s">
        <v>2285</v>
      </c>
      <c r="D236" s="650">
        <v>364691.23373653064</v>
      </c>
    </row>
    <row r="237" spans="1:4" ht="16.5" thickTop="1" thickBot="1">
      <c r="A237" s="667" t="s">
        <v>557</v>
      </c>
      <c r="B237" s="667" t="s">
        <v>387</v>
      </c>
      <c r="C237" s="668" t="s">
        <v>2286</v>
      </c>
      <c r="D237" s="650">
        <v>376968.62955130672</v>
      </c>
    </row>
    <row r="238" spans="1:4" ht="16.5" thickTop="1" thickBot="1">
      <c r="A238" s="667" t="s">
        <v>558</v>
      </c>
      <c r="B238" s="667" t="s">
        <v>387</v>
      </c>
      <c r="C238" s="668" t="s">
        <v>2287</v>
      </c>
      <c r="D238" s="650">
        <v>387942.17483489873</v>
      </c>
    </row>
    <row r="239" spans="1:4" ht="16.5" thickTop="1" thickBot="1">
      <c r="A239" s="667" t="s">
        <v>570</v>
      </c>
      <c r="B239" s="667" t="s">
        <v>571</v>
      </c>
      <c r="C239" s="668" t="s">
        <v>572</v>
      </c>
      <c r="D239" s="650">
        <v>354630.38382476754</v>
      </c>
    </row>
    <row r="240" spans="1:4" ht="16.5" thickTop="1" thickBot="1">
      <c r="A240" s="667" t="s">
        <v>559</v>
      </c>
      <c r="B240" s="667" t="s">
        <v>387</v>
      </c>
      <c r="C240" s="668" t="s">
        <v>1920</v>
      </c>
      <c r="D240" s="650">
        <v>404003.9173133556</v>
      </c>
    </row>
    <row r="241" spans="1:4" ht="16.5" thickTop="1" thickBot="1">
      <c r="A241" s="667" t="s">
        <v>560</v>
      </c>
      <c r="B241" s="667" t="s">
        <v>387</v>
      </c>
      <c r="C241" s="668" t="s">
        <v>2011</v>
      </c>
      <c r="D241" s="650">
        <v>376457.68974965572</v>
      </c>
    </row>
    <row r="242" spans="1:4" ht="16.5" thickTop="1" thickBot="1">
      <c r="A242" s="669" t="s">
        <v>2013</v>
      </c>
      <c r="B242" s="667" t="s">
        <v>387</v>
      </c>
      <c r="C242" s="668" t="s">
        <v>2012</v>
      </c>
      <c r="D242" s="651">
        <v>345976.20842916821</v>
      </c>
    </row>
    <row r="243" spans="1:4" ht="16.5" thickTop="1" thickBot="1">
      <c r="A243" s="667" t="s">
        <v>561</v>
      </c>
      <c r="B243" s="667" t="s">
        <v>387</v>
      </c>
      <c r="C243" s="668" t="s">
        <v>562</v>
      </c>
      <c r="D243" s="650">
        <v>348828.00509883591</v>
      </c>
    </row>
    <row r="244" spans="1:4" ht="16.5" thickTop="1" thickBot="1">
      <c r="A244" s="667" t="s">
        <v>563</v>
      </c>
      <c r="B244" s="667" t="s">
        <v>387</v>
      </c>
      <c r="C244" s="668" t="s">
        <v>564</v>
      </c>
      <c r="D244" s="650">
        <v>325919.89730130043</v>
      </c>
    </row>
    <row r="245" spans="1:4" ht="16.5" thickTop="1" thickBot="1">
      <c r="A245" s="667" t="s">
        <v>565</v>
      </c>
      <c r="B245" s="667" t="s">
        <v>387</v>
      </c>
      <c r="C245" s="668" t="s">
        <v>566</v>
      </c>
      <c r="D245" s="650">
        <v>318630.95391117549</v>
      </c>
    </row>
    <row r="246" spans="1:4" ht="16.5" thickTop="1" thickBot="1">
      <c r="A246" s="667" t="s">
        <v>567</v>
      </c>
      <c r="B246" s="667" t="s">
        <v>387</v>
      </c>
      <c r="C246" s="668" t="s">
        <v>2014</v>
      </c>
      <c r="D246" s="650">
        <v>419364.97263643635</v>
      </c>
    </row>
    <row r="247" spans="1:4" ht="16.5" thickTop="1" thickBot="1">
      <c r="A247" s="667" t="s">
        <v>568</v>
      </c>
      <c r="B247" s="667" t="s">
        <v>387</v>
      </c>
      <c r="C247" s="668" t="s">
        <v>569</v>
      </c>
      <c r="D247" s="650">
        <v>433604.50449448224</v>
      </c>
    </row>
    <row r="248" spans="1:4" ht="16.5" thickTop="1" thickBot="1">
      <c r="A248" s="667" t="s">
        <v>573</v>
      </c>
      <c r="B248" s="667" t="s">
        <v>387</v>
      </c>
      <c r="C248" s="668" t="s">
        <v>574</v>
      </c>
      <c r="D248" s="650">
        <v>430533.56547916477</v>
      </c>
    </row>
    <row r="249" spans="1:4" ht="16.5" thickTop="1" thickBot="1">
      <c r="A249" s="667" t="s">
        <v>575</v>
      </c>
      <c r="B249" s="667" t="s">
        <v>387</v>
      </c>
      <c r="C249" s="668" t="s">
        <v>576</v>
      </c>
      <c r="D249" s="650">
        <v>397961.68314445356</v>
      </c>
    </row>
    <row r="250" spans="1:4" ht="16.5" thickTop="1" thickBot="1">
      <c r="A250" s="667" t="s">
        <v>577</v>
      </c>
      <c r="B250" s="667" t="s">
        <v>387</v>
      </c>
      <c r="C250" s="668" t="s">
        <v>578</v>
      </c>
      <c r="D250" s="650">
        <v>228681.60263562723</v>
      </c>
    </row>
    <row r="251" spans="1:4" ht="16.5" thickTop="1" thickBot="1">
      <c r="A251" s="667" t="s">
        <v>579</v>
      </c>
      <c r="B251" s="667" t="s">
        <v>387</v>
      </c>
      <c r="C251" s="668" t="s">
        <v>580</v>
      </c>
      <c r="D251" s="650">
        <v>240346.29470485504</v>
      </c>
    </row>
    <row r="252" spans="1:4" ht="16.5" thickTop="1" thickBot="1">
      <c r="A252" s="667" t="s">
        <v>581</v>
      </c>
      <c r="B252" s="667" t="s">
        <v>387</v>
      </c>
      <c r="C252" s="668" t="s">
        <v>2288</v>
      </c>
      <c r="D252" s="650">
        <v>243728.88579835792</v>
      </c>
    </row>
    <row r="253" spans="1:4" ht="16.5" thickTop="1" thickBot="1">
      <c r="A253" s="667" t="s">
        <v>582</v>
      </c>
      <c r="B253" s="667" t="s">
        <v>387</v>
      </c>
      <c r="C253" s="668" t="s">
        <v>2289</v>
      </c>
      <c r="D253" s="650">
        <v>203994.30587079207</v>
      </c>
    </row>
    <row r="254" spans="1:4" ht="16.5" thickTop="1" thickBot="1">
      <c r="A254" s="667" t="s">
        <v>584</v>
      </c>
      <c r="B254" s="667" t="s">
        <v>233</v>
      </c>
      <c r="C254" s="668" t="s">
        <v>1921</v>
      </c>
      <c r="D254" s="650">
        <v>20735.463610156745</v>
      </c>
    </row>
    <row r="255" spans="1:4" ht="16.5" thickTop="1" thickBot="1">
      <c r="A255" s="667" t="s">
        <v>583</v>
      </c>
      <c r="B255" s="667" t="s">
        <v>387</v>
      </c>
      <c r="C255" s="668" t="s">
        <v>2290</v>
      </c>
      <c r="D255" s="650">
        <v>393890.06534747931</v>
      </c>
    </row>
    <row r="256" spans="1:4" ht="16.5" thickTop="1" thickBot="1">
      <c r="A256" s="667" t="s">
        <v>554</v>
      </c>
      <c r="B256" s="667" t="s">
        <v>387</v>
      </c>
      <c r="C256" s="668" t="s">
        <v>555</v>
      </c>
      <c r="D256" s="650">
        <v>365253.0555101303</v>
      </c>
    </row>
    <row r="257" spans="1:4" ht="16.5" thickTop="1" thickBot="1">
      <c r="A257" s="667" t="s">
        <v>585</v>
      </c>
      <c r="B257" s="667" t="s">
        <v>387</v>
      </c>
      <c r="C257" s="668" t="s">
        <v>586</v>
      </c>
      <c r="D257" s="650">
        <v>445462.12404068193</v>
      </c>
    </row>
    <row r="258" spans="1:4" ht="16.5" thickTop="1" thickBot="1">
      <c r="A258" s="667" t="s">
        <v>587</v>
      </c>
      <c r="B258" s="667" t="s">
        <v>387</v>
      </c>
      <c r="C258" s="668" t="s">
        <v>588</v>
      </c>
      <c r="D258" s="650">
        <v>380366.06121996132</v>
      </c>
    </row>
    <row r="259" spans="1:4" ht="16.5" thickTop="1" thickBot="1">
      <c r="A259" s="667" t="s">
        <v>497</v>
      </c>
      <c r="B259" s="667" t="s">
        <v>387</v>
      </c>
      <c r="C259" s="668" t="s">
        <v>498</v>
      </c>
      <c r="D259" s="650">
        <v>411047.89030499675</v>
      </c>
    </row>
    <row r="260" spans="1:4" ht="16.5" thickTop="1" thickBot="1">
      <c r="A260" s="667" t="s">
        <v>1669</v>
      </c>
      <c r="B260" s="667" t="s">
        <v>387</v>
      </c>
      <c r="C260" s="668" t="s">
        <v>1670</v>
      </c>
      <c r="D260" s="650">
        <v>518416.271404222</v>
      </c>
    </row>
    <row r="261" spans="1:4" ht="16.5" thickTop="1" thickBot="1">
      <c r="A261" s="667" t="s">
        <v>499</v>
      </c>
      <c r="B261" s="667" t="s">
        <v>377</v>
      </c>
      <c r="C261" s="668" t="s">
        <v>500</v>
      </c>
      <c r="D261" s="650">
        <v>4458.532792000372</v>
      </c>
    </row>
    <row r="262" spans="1:4" ht="31.5" thickTop="1" thickBot="1">
      <c r="A262" s="667" t="s">
        <v>589</v>
      </c>
      <c r="B262" s="667" t="s">
        <v>377</v>
      </c>
      <c r="C262" s="668" t="s">
        <v>2291</v>
      </c>
      <c r="D262" s="650">
        <v>4709.7625284968262</v>
      </c>
    </row>
    <row r="263" spans="1:4" ht="16.5" thickTop="1" thickBot="1">
      <c r="A263" s="667" t="s">
        <v>590</v>
      </c>
      <c r="B263" s="667" t="s">
        <v>233</v>
      </c>
      <c r="C263" s="668" t="s">
        <v>2292</v>
      </c>
      <c r="D263" s="650">
        <v>50053.019822318958</v>
      </c>
    </row>
    <row r="264" spans="1:4" ht="16.5" thickTop="1" thickBot="1">
      <c r="A264" s="667" t="s">
        <v>591</v>
      </c>
      <c r="B264" s="667" t="s">
        <v>377</v>
      </c>
      <c r="C264" s="668" t="s">
        <v>2293</v>
      </c>
      <c r="D264" s="650">
        <v>10665.07332865329</v>
      </c>
    </row>
    <row r="265" spans="1:4" ht="16.5" thickTop="1" thickBot="1">
      <c r="A265" s="667" t="s">
        <v>592</v>
      </c>
      <c r="B265" s="667" t="s">
        <v>144</v>
      </c>
      <c r="C265" s="668" t="s">
        <v>2294</v>
      </c>
      <c r="D265" s="650">
        <v>6000.8925666937957</v>
      </c>
    </row>
    <row r="266" spans="1:4" ht="16.5" thickTop="1" thickBot="1">
      <c r="A266" s="667" t="s">
        <v>593</v>
      </c>
      <c r="B266" s="667" t="s">
        <v>92</v>
      </c>
      <c r="C266" s="668" t="s">
        <v>2295</v>
      </c>
      <c r="D266" s="650">
        <v>31488.520348637911</v>
      </c>
    </row>
    <row r="267" spans="1:4" ht="16.5" thickTop="1" thickBot="1">
      <c r="A267" s="667" t="s">
        <v>594</v>
      </c>
      <c r="B267" s="667" t="s">
        <v>92</v>
      </c>
      <c r="C267" s="668" t="s">
        <v>2296</v>
      </c>
      <c r="D267" s="650">
        <v>41589.651821527004</v>
      </c>
    </row>
    <row r="268" spans="1:4" ht="16.5" thickTop="1" thickBot="1">
      <c r="A268" s="667" t="s">
        <v>595</v>
      </c>
      <c r="B268" s="667" t="s">
        <v>92</v>
      </c>
      <c r="C268" s="668" t="s">
        <v>2297</v>
      </c>
      <c r="D268" s="650">
        <v>67761.006101531093</v>
      </c>
    </row>
    <row r="269" spans="1:4" ht="16.5" thickTop="1" thickBot="1">
      <c r="A269" s="667" t="s">
        <v>596</v>
      </c>
      <c r="B269" s="667" t="s">
        <v>377</v>
      </c>
      <c r="C269" s="668" t="s">
        <v>597</v>
      </c>
      <c r="D269" s="650">
        <v>73189.476483802573</v>
      </c>
    </row>
    <row r="270" spans="1:4" ht="16.5" thickTop="1" thickBot="1">
      <c r="A270" s="667" t="s">
        <v>599</v>
      </c>
      <c r="B270" s="667" t="s">
        <v>144</v>
      </c>
      <c r="C270" s="668" t="s">
        <v>600</v>
      </c>
      <c r="D270" s="650">
        <v>221823.13683338225</v>
      </c>
    </row>
    <row r="271" spans="1:4" ht="16.5" thickTop="1" thickBot="1">
      <c r="A271" s="667" t="s">
        <v>601</v>
      </c>
      <c r="B271" s="667" t="s">
        <v>387</v>
      </c>
      <c r="C271" s="668" t="s">
        <v>1922</v>
      </c>
      <c r="D271" s="650">
        <v>34772.527621490299</v>
      </c>
    </row>
    <row r="272" spans="1:4" ht="16.5" thickTop="1" thickBot="1">
      <c r="A272" s="667" t="s">
        <v>598</v>
      </c>
      <c r="B272" s="667" t="s">
        <v>387</v>
      </c>
      <c r="C272" s="668" t="s">
        <v>2298</v>
      </c>
      <c r="D272" s="650">
        <v>34523.41796715837</v>
      </c>
    </row>
    <row r="273" spans="1:4" ht="16.5" thickTop="1" thickBot="1">
      <c r="A273" s="667" t="s">
        <v>602</v>
      </c>
      <c r="B273" s="667" t="s">
        <v>387</v>
      </c>
      <c r="C273" s="668" t="s">
        <v>2299</v>
      </c>
      <c r="D273" s="650">
        <v>40795.681050911633</v>
      </c>
    </row>
    <row r="274" spans="1:4" ht="16.5" thickTop="1" thickBot="1">
      <c r="A274" s="667" t="s">
        <v>603</v>
      </c>
      <c r="B274" s="667" t="s">
        <v>144</v>
      </c>
      <c r="C274" s="668" t="s">
        <v>2300</v>
      </c>
      <c r="D274" s="650">
        <v>63679.847934816527</v>
      </c>
    </row>
    <row r="275" spans="1:4" ht="16.5" thickTop="1" thickBot="1">
      <c r="A275" s="667" t="s">
        <v>604</v>
      </c>
      <c r="B275" s="667" t="s">
        <v>144</v>
      </c>
      <c r="C275" s="668" t="s">
        <v>2301</v>
      </c>
      <c r="D275" s="650">
        <v>45314.636184601019</v>
      </c>
    </row>
    <row r="276" spans="1:4" ht="16.5" thickTop="1" thickBot="1">
      <c r="A276" s="667" t="s">
        <v>605</v>
      </c>
      <c r="B276" s="667" t="s">
        <v>606</v>
      </c>
      <c r="C276" s="668" t="s">
        <v>2302</v>
      </c>
      <c r="D276" s="650">
        <v>75519.701187457234</v>
      </c>
    </row>
    <row r="277" spans="1:4" ht="16.5" thickTop="1" thickBot="1">
      <c r="A277" s="667" t="s">
        <v>607</v>
      </c>
      <c r="B277" s="667" t="s">
        <v>606</v>
      </c>
      <c r="C277" s="668" t="s">
        <v>1923</v>
      </c>
      <c r="D277" s="650">
        <v>95365.411483513104</v>
      </c>
    </row>
    <row r="278" spans="1:4" ht="16.5" thickTop="1" thickBot="1">
      <c r="A278" s="667" t="s">
        <v>608</v>
      </c>
      <c r="B278" s="667" t="s">
        <v>606</v>
      </c>
      <c r="C278" s="668" t="s">
        <v>609</v>
      </c>
      <c r="D278" s="650">
        <v>45483.006754379559</v>
      </c>
    </row>
    <row r="279" spans="1:4" ht="16.5" thickTop="1" thickBot="1">
      <c r="A279" s="667" t="s">
        <v>501</v>
      </c>
      <c r="B279" s="667" t="s">
        <v>141</v>
      </c>
      <c r="C279" s="668" t="s">
        <v>502</v>
      </c>
      <c r="D279" s="650">
        <v>66084.021109390203</v>
      </c>
    </row>
    <row r="280" spans="1:4" ht="16.5" thickTop="1" thickBot="1">
      <c r="A280" s="667" t="s">
        <v>503</v>
      </c>
      <c r="B280" s="667" t="s">
        <v>141</v>
      </c>
      <c r="C280" s="668" t="s">
        <v>504</v>
      </c>
      <c r="D280" s="650">
        <v>44975.423038276698</v>
      </c>
    </row>
    <row r="281" spans="1:4" ht="16.5" thickTop="1" thickBot="1">
      <c r="A281" s="667" t="s">
        <v>610</v>
      </c>
      <c r="B281" s="667" t="s">
        <v>92</v>
      </c>
      <c r="C281" s="668" t="s">
        <v>2303</v>
      </c>
      <c r="D281" s="650">
        <v>83652.08196574355</v>
      </c>
    </row>
    <row r="282" spans="1:4" ht="16.5" thickTop="1" thickBot="1">
      <c r="A282" s="667" t="s">
        <v>611</v>
      </c>
      <c r="B282" s="667" t="s">
        <v>377</v>
      </c>
      <c r="C282" s="668" t="s">
        <v>2304</v>
      </c>
      <c r="D282" s="650">
        <v>11679.53264437948</v>
      </c>
    </row>
    <row r="283" spans="1:4" ht="16.5" thickTop="1" thickBot="1">
      <c r="A283" s="667" t="s">
        <v>612</v>
      </c>
      <c r="B283" s="667" t="s">
        <v>144</v>
      </c>
      <c r="C283" s="668" t="s">
        <v>2305</v>
      </c>
      <c r="D283" s="650">
        <v>7990.5896781024258</v>
      </c>
    </row>
    <row r="284" spans="1:4" ht="16.5" thickTop="1" thickBot="1">
      <c r="A284" s="667" t="s">
        <v>613</v>
      </c>
      <c r="B284" s="667" t="s">
        <v>92</v>
      </c>
      <c r="C284" s="668" t="s">
        <v>614</v>
      </c>
      <c r="D284" s="650">
        <v>13668.169714705846</v>
      </c>
    </row>
    <row r="285" spans="1:4" ht="16.5" thickTop="1" thickBot="1">
      <c r="A285" s="667" t="s">
        <v>615</v>
      </c>
      <c r="B285" s="667" t="s">
        <v>92</v>
      </c>
      <c r="C285" s="668" t="s">
        <v>2306</v>
      </c>
      <c r="D285" s="650">
        <v>93585.726947635005</v>
      </c>
    </row>
    <row r="286" spans="1:4" ht="16.5" thickTop="1" thickBot="1">
      <c r="A286" s="667" t="s">
        <v>616</v>
      </c>
      <c r="B286" s="667" t="s">
        <v>92</v>
      </c>
      <c r="C286" s="668" t="s">
        <v>617</v>
      </c>
      <c r="D286" s="650">
        <v>92324.278059741409</v>
      </c>
    </row>
    <row r="287" spans="1:4" ht="16.5" thickTop="1" thickBot="1">
      <c r="A287" s="667" t="s">
        <v>620</v>
      </c>
      <c r="B287" s="667" t="s">
        <v>92</v>
      </c>
      <c r="C287" s="668" t="s">
        <v>621</v>
      </c>
      <c r="D287" s="650">
        <v>23345.284754689535</v>
      </c>
    </row>
    <row r="288" spans="1:4" ht="16.5" thickTop="1" thickBot="1">
      <c r="A288" s="667" t="s">
        <v>618</v>
      </c>
      <c r="B288" s="667" t="s">
        <v>92</v>
      </c>
      <c r="C288" s="668" t="s">
        <v>2307</v>
      </c>
      <c r="D288" s="650">
        <v>23477.789889972475</v>
      </c>
    </row>
    <row r="289" spans="1:4" ht="16.5" thickTop="1" thickBot="1">
      <c r="A289" s="667" t="s">
        <v>619</v>
      </c>
      <c r="B289" s="667" t="s">
        <v>92</v>
      </c>
      <c r="C289" s="668" t="s">
        <v>2308</v>
      </c>
      <c r="D289" s="650">
        <v>147701.88423827005</v>
      </c>
    </row>
    <row r="290" spans="1:4" ht="16.5" thickTop="1" thickBot="1">
      <c r="A290" s="667" t="s">
        <v>622</v>
      </c>
      <c r="B290" s="667" t="s">
        <v>454</v>
      </c>
      <c r="C290" s="668" t="s">
        <v>623</v>
      </c>
      <c r="D290" s="650">
        <v>2896.0322367439408</v>
      </c>
    </row>
    <row r="291" spans="1:4" ht="16.5" thickTop="1" thickBot="1">
      <c r="A291" s="667" t="s">
        <v>624</v>
      </c>
      <c r="B291" s="667" t="s">
        <v>422</v>
      </c>
      <c r="C291" s="668" t="s">
        <v>1924</v>
      </c>
      <c r="D291" s="650">
        <v>51568.878569955792</v>
      </c>
    </row>
    <row r="292" spans="1:4" ht="16.5" thickTop="1" thickBot="1">
      <c r="A292" s="667" t="s">
        <v>625</v>
      </c>
      <c r="B292" s="667" t="s">
        <v>377</v>
      </c>
      <c r="C292" s="668" t="s">
        <v>2309</v>
      </c>
      <c r="D292" s="650">
        <v>2346.9309561314367</v>
      </c>
    </row>
    <row r="293" spans="1:4" ht="16.5" thickTop="1" thickBot="1">
      <c r="A293" s="667" t="s">
        <v>626</v>
      </c>
      <c r="B293" s="667" t="s">
        <v>377</v>
      </c>
      <c r="C293" s="668" t="s">
        <v>1925</v>
      </c>
      <c r="D293" s="650">
        <v>9278.5395930526047</v>
      </c>
    </row>
    <row r="294" spans="1:4" ht="16.5" thickTop="1" thickBot="1">
      <c r="A294" s="667" t="s">
        <v>627</v>
      </c>
      <c r="B294" s="667" t="s">
        <v>92</v>
      </c>
      <c r="C294" s="668" t="s">
        <v>628</v>
      </c>
      <c r="D294" s="650">
        <v>2779.4277176949536</v>
      </c>
    </row>
    <row r="295" spans="1:4" ht="16.5" thickTop="1" thickBot="1">
      <c r="A295" s="667" t="s">
        <v>633</v>
      </c>
      <c r="B295" s="667" t="s">
        <v>92</v>
      </c>
      <c r="C295" s="668" t="s">
        <v>1926</v>
      </c>
      <c r="D295" s="650">
        <v>69619.258118739031</v>
      </c>
    </row>
    <row r="296" spans="1:4" ht="16.5" thickTop="1" thickBot="1">
      <c r="A296" s="667" t="s">
        <v>629</v>
      </c>
      <c r="B296" s="667" t="s">
        <v>92</v>
      </c>
      <c r="C296" s="668" t="s">
        <v>630</v>
      </c>
      <c r="D296" s="650">
        <v>72147.456099937539</v>
      </c>
    </row>
    <row r="297" spans="1:4" ht="16.5" thickTop="1" thickBot="1">
      <c r="A297" s="667" t="s">
        <v>631</v>
      </c>
      <c r="B297" s="667" t="s">
        <v>92</v>
      </c>
      <c r="C297" s="668" t="s">
        <v>632</v>
      </c>
      <c r="D297" s="650">
        <v>71079.994730098188</v>
      </c>
    </row>
    <row r="298" spans="1:4" ht="16.5" thickTop="1" thickBot="1">
      <c r="A298" s="667" t="s">
        <v>646</v>
      </c>
      <c r="B298" s="667" t="s">
        <v>144</v>
      </c>
      <c r="C298" s="668" t="s">
        <v>647</v>
      </c>
      <c r="D298" s="650">
        <v>5885.3480887270716</v>
      </c>
    </row>
    <row r="299" spans="1:4" ht="16.5" thickTop="1" thickBot="1">
      <c r="A299" s="667" t="s">
        <v>634</v>
      </c>
      <c r="B299" s="667" t="s">
        <v>377</v>
      </c>
      <c r="C299" s="668" t="s">
        <v>635</v>
      </c>
      <c r="D299" s="650">
        <v>32184.967339685041</v>
      </c>
    </row>
    <row r="300" spans="1:4" ht="16.5" thickTop="1" thickBot="1">
      <c r="A300" s="667" t="s">
        <v>650</v>
      </c>
      <c r="B300" s="667" t="s">
        <v>377</v>
      </c>
      <c r="C300" s="668" t="s">
        <v>651</v>
      </c>
      <c r="D300" s="650">
        <v>34974.995468202629</v>
      </c>
    </row>
    <row r="301" spans="1:4" ht="31.5" thickTop="1" thickBot="1">
      <c r="A301" s="667" t="s">
        <v>652</v>
      </c>
      <c r="B301" s="667" t="s">
        <v>92</v>
      </c>
      <c r="C301" s="668" t="s">
        <v>2310</v>
      </c>
      <c r="D301" s="650">
        <v>353819.45239683602</v>
      </c>
    </row>
    <row r="302" spans="1:4" ht="31.5" thickTop="1" thickBot="1">
      <c r="A302" s="667" t="s">
        <v>653</v>
      </c>
      <c r="B302" s="667" t="s">
        <v>92</v>
      </c>
      <c r="C302" s="668" t="s">
        <v>2311</v>
      </c>
      <c r="D302" s="650">
        <v>312746.04058237129</v>
      </c>
    </row>
    <row r="303" spans="1:4" ht="31.5" thickTop="1" thickBot="1">
      <c r="A303" s="667" t="s">
        <v>654</v>
      </c>
      <c r="B303" s="667" t="s">
        <v>92</v>
      </c>
      <c r="C303" s="668" t="s">
        <v>2312</v>
      </c>
      <c r="D303" s="650">
        <v>314105.01324983314</v>
      </c>
    </row>
    <row r="304" spans="1:4" ht="31.5" thickTop="1" thickBot="1">
      <c r="A304" s="667" t="s">
        <v>655</v>
      </c>
      <c r="B304" s="667" t="s">
        <v>92</v>
      </c>
      <c r="C304" s="668" t="s">
        <v>2313</v>
      </c>
      <c r="D304" s="650">
        <v>372924.57282247144</v>
      </c>
    </row>
    <row r="305" spans="1:4" ht="31.5" thickTop="1" thickBot="1">
      <c r="A305" s="667" t="s">
        <v>656</v>
      </c>
      <c r="B305" s="667" t="s">
        <v>92</v>
      </c>
      <c r="C305" s="668" t="s">
        <v>2314</v>
      </c>
      <c r="D305" s="650">
        <v>295696.33981524484</v>
      </c>
    </row>
    <row r="306" spans="1:4" ht="31.5" thickTop="1" thickBot="1">
      <c r="A306" s="667" t="s">
        <v>657</v>
      </c>
      <c r="B306" s="667" t="s">
        <v>233</v>
      </c>
      <c r="C306" s="668" t="s">
        <v>2315</v>
      </c>
      <c r="D306" s="650">
        <v>364980.62495198858</v>
      </c>
    </row>
    <row r="307" spans="1:4" ht="16.5" thickTop="1" thickBot="1">
      <c r="A307" s="667" t="s">
        <v>658</v>
      </c>
      <c r="B307" s="667" t="s">
        <v>92</v>
      </c>
      <c r="C307" s="668" t="s">
        <v>659</v>
      </c>
      <c r="D307" s="650">
        <v>238715.95152033374</v>
      </c>
    </row>
    <row r="308" spans="1:4" ht="16.5" thickTop="1" thickBot="1">
      <c r="A308" s="667" t="s">
        <v>636</v>
      </c>
      <c r="B308" s="667" t="s">
        <v>377</v>
      </c>
      <c r="C308" s="668" t="s">
        <v>637</v>
      </c>
      <c r="D308" s="650">
        <v>20353.853778110286</v>
      </c>
    </row>
    <row r="309" spans="1:4" ht="16.5" thickTop="1" thickBot="1">
      <c r="A309" s="667" t="s">
        <v>642</v>
      </c>
      <c r="B309" s="667" t="s">
        <v>377</v>
      </c>
      <c r="C309" s="668" t="s">
        <v>643</v>
      </c>
      <c r="D309" s="650">
        <v>4860.6839635861679</v>
      </c>
    </row>
    <row r="310" spans="1:4" ht="16.5" thickTop="1" thickBot="1">
      <c r="A310" s="667" t="s">
        <v>640</v>
      </c>
      <c r="B310" s="667" t="s">
        <v>377</v>
      </c>
      <c r="C310" s="668" t="s">
        <v>641</v>
      </c>
      <c r="D310" s="650">
        <v>11317.646529609694</v>
      </c>
    </row>
    <row r="311" spans="1:4" ht="16.5" thickTop="1" thickBot="1">
      <c r="A311" s="667" t="s">
        <v>638</v>
      </c>
      <c r="B311" s="667" t="s">
        <v>377</v>
      </c>
      <c r="C311" s="668" t="s">
        <v>639</v>
      </c>
      <c r="D311" s="650">
        <v>66225.257087420789</v>
      </c>
    </row>
    <row r="312" spans="1:4" ht="16.5" thickTop="1" thickBot="1">
      <c r="A312" s="667" t="s">
        <v>644</v>
      </c>
      <c r="B312" s="667" t="s">
        <v>377</v>
      </c>
      <c r="C312" s="668" t="s">
        <v>645</v>
      </c>
      <c r="D312" s="650">
        <v>12701.412247681516</v>
      </c>
    </row>
    <row r="313" spans="1:4" ht="16.5" thickTop="1" thickBot="1">
      <c r="A313" s="667" t="s">
        <v>660</v>
      </c>
      <c r="B313" s="667" t="s">
        <v>377</v>
      </c>
      <c r="C313" s="668" t="s">
        <v>661</v>
      </c>
      <c r="D313" s="650">
        <v>6330.134951035353</v>
      </c>
    </row>
    <row r="314" spans="1:4" ht="16.5" thickTop="1" thickBot="1">
      <c r="A314" s="667" t="s">
        <v>662</v>
      </c>
      <c r="B314" s="667" t="s">
        <v>377</v>
      </c>
      <c r="C314" s="668" t="s">
        <v>663</v>
      </c>
      <c r="D314" s="650">
        <v>6497.5723934827947</v>
      </c>
    </row>
    <row r="315" spans="1:4" ht="16.5" thickTop="1" thickBot="1">
      <c r="A315" s="667" t="s">
        <v>667</v>
      </c>
      <c r="B315" s="667" t="s">
        <v>377</v>
      </c>
      <c r="C315" s="668" t="s">
        <v>2316</v>
      </c>
      <c r="D315" s="650">
        <v>10679.91390380498</v>
      </c>
    </row>
    <row r="316" spans="1:4" ht="16.5" thickTop="1" thickBot="1">
      <c r="A316" s="667" t="s">
        <v>664</v>
      </c>
      <c r="B316" s="667" t="s">
        <v>92</v>
      </c>
      <c r="C316" s="668" t="s">
        <v>2317</v>
      </c>
      <c r="D316" s="650">
        <v>45635.033287945022</v>
      </c>
    </row>
    <row r="317" spans="1:4" ht="16.5" thickTop="1" thickBot="1">
      <c r="A317" s="667" t="s">
        <v>665</v>
      </c>
      <c r="B317" s="667" t="s">
        <v>377</v>
      </c>
      <c r="C317" s="668" t="s">
        <v>666</v>
      </c>
      <c r="D317" s="650">
        <v>19454.933982782411</v>
      </c>
    </row>
    <row r="318" spans="1:4" ht="16.5" thickTop="1" thickBot="1">
      <c r="A318" s="667" t="s">
        <v>668</v>
      </c>
      <c r="B318" s="667" t="s">
        <v>606</v>
      </c>
      <c r="C318" s="668" t="s">
        <v>2318</v>
      </c>
      <c r="D318" s="650">
        <v>47132.606640682956</v>
      </c>
    </row>
    <row r="319" spans="1:4" ht="16.5" thickTop="1" thickBot="1">
      <c r="A319" s="667" t="s">
        <v>669</v>
      </c>
      <c r="B319" s="667" t="s">
        <v>92</v>
      </c>
      <c r="C319" s="668" t="s">
        <v>2319</v>
      </c>
      <c r="D319" s="650">
        <v>19111.609568907566</v>
      </c>
    </row>
    <row r="320" spans="1:4" ht="16.5" thickTop="1" thickBot="1">
      <c r="A320" s="667" t="s">
        <v>673</v>
      </c>
      <c r="B320" s="667" t="s">
        <v>92</v>
      </c>
      <c r="C320" s="668" t="s">
        <v>2320</v>
      </c>
      <c r="D320" s="650">
        <v>155938.40344745762</v>
      </c>
    </row>
    <row r="321" spans="1:4" ht="16.5" thickTop="1" thickBot="1">
      <c r="A321" s="667" t="s">
        <v>674</v>
      </c>
      <c r="B321" s="667" t="s">
        <v>92</v>
      </c>
      <c r="C321" s="668" t="s">
        <v>2321</v>
      </c>
      <c r="D321" s="650">
        <v>252377.76098854601</v>
      </c>
    </row>
    <row r="322" spans="1:4" ht="16.5" thickTop="1" thickBot="1">
      <c r="A322" s="667" t="s">
        <v>672</v>
      </c>
      <c r="B322" s="667" t="s">
        <v>92</v>
      </c>
      <c r="C322" s="668" t="s">
        <v>2322</v>
      </c>
      <c r="D322" s="650">
        <v>173036.86610436821</v>
      </c>
    </row>
    <row r="323" spans="1:4" ht="31.5" thickTop="1" thickBot="1">
      <c r="A323" s="667" t="s">
        <v>671</v>
      </c>
      <c r="B323" s="667" t="s">
        <v>92</v>
      </c>
      <c r="C323" s="668" t="s">
        <v>2323</v>
      </c>
      <c r="D323" s="650">
        <v>252209.21445646608</v>
      </c>
    </row>
    <row r="324" spans="1:4" ht="16.5" thickTop="1" thickBot="1">
      <c r="A324" s="667" t="s">
        <v>675</v>
      </c>
      <c r="B324" s="667" t="s">
        <v>92</v>
      </c>
      <c r="C324" s="668" t="s">
        <v>676</v>
      </c>
      <c r="D324" s="650">
        <v>242086.88216193175</v>
      </c>
    </row>
    <row r="325" spans="1:4" ht="16.5" thickTop="1" thickBot="1">
      <c r="A325" s="667" t="s">
        <v>678</v>
      </c>
      <c r="B325" s="667" t="s">
        <v>92</v>
      </c>
      <c r="C325" s="668" t="s">
        <v>679</v>
      </c>
      <c r="D325" s="650">
        <v>19108.300548882242</v>
      </c>
    </row>
    <row r="326" spans="1:4" ht="16.5" thickTop="1" thickBot="1">
      <c r="A326" s="667" t="s">
        <v>670</v>
      </c>
      <c r="B326" s="667" t="s">
        <v>92</v>
      </c>
      <c r="C326" s="668" t="s">
        <v>2324</v>
      </c>
      <c r="D326" s="650">
        <v>20617.799050025493</v>
      </c>
    </row>
    <row r="327" spans="1:4" ht="16.5" thickTop="1" thickBot="1">
      <c r="A327" s="667" t="s">
        <v>677</v>
      </c>
      <c r="B327" s="667" t="s">
        <v>92</v>
      </c>
      <c r="C327" s="668" t="s">
        <v>2325</v>
      </c>
      <c r="D327" s="650">
        <v>19868.350004865184</v>
      </c>
    </row>
    <row r="328" spans="1:4" ht="16.5" thickTop="1" thickBot="1">
      <c r="A328" s="667" t="s">
        <v>680</v>
      </c>
      <c r="B328" s="667" t="s">
        <v>92</v>
      </c>
      <c r="C328" s="668" t="s">
        <v>2326</v>
      </c>
      <c r="D328" s="650">
        <v>107999.10554317212</v>
      </c>
    </row>
    <row r="329" spans="1:4" ht="16.5" thickTop="1" thickBot="1">
      <c r="A329" s="667" t="s">
        <v>681</v>
      </c>
      <c r="B329" s="667" t="s">
        <v>92</v>
      </c>
      <c r="C329" s="668" t="s">
        <v>682</v>
      </c>
      <c r="D329" s="650">
        <v>5499.4931347831498</v>
      </c>
    </row>
    <row r="330" spans="1:4" ht="16.5" thickTop="1" thickBot="1">
      <c r="A330" s="667" t="s">
        <v>683</v>
      </c>
      <c r="B330" s="667" t="s">
        <v>92</v>
      </c>
      <c r="C330" s="668" t="s">
        <v>2327</v>
      </c>
      <c r="D330" s="650">
        <v>40280.501084931559</v>
      </c>
    </row>
    <row r="331" spans="1:4" ht="16.5" thickTop="1" thickBot="1">
      <c r="A331" s="667" t="s">
        <v>684</v>
      </c>
      <c r="B331" s="667" t="s">
        <v>92</v>
      </c>
      <c r="C331" s="668" t="s">
        <v>2328</v>
      </c>
      <c r="D331" s="650">
        <v>7226.3000577904268</v>
      </c>
    </row>
    <row r="332" spans="1:4" ht="16.5" thickTop="1" thickBot="1">
      <c r="A332" s="667" t="s">
        <v>686</v>
      </c>
      <c r="B332" s="667" t="s">
        <v>387</v>
      </c>
      <c r="C332" s="668" t="s">
        <v>687</v>
      </c>
      <c r="D332" s="650">
        <v>51552.977953721842</v>
      </c>
    </row>
    <row r="333" spans="1:4" ht="16.5" thickTop="1" thickBot="1">
      <c r="A333" s="667" t="s">
        <v>685</v>
      </c>
      <c r="B333" s="667" t="s">
        <v>387</v>
      </c>
      <c r="C333" s="668" t="s">
        <v>2329</v>
      </c>
      <c r="D333" s="650">
        <v>24003.570266775183</v>
      </c>
    </row>
    <row r="334" spans="1:4" ht="16.5" thickTop="1" thickBot="1">
      <c r="A334" s="667" t="s">
        <v>690</v>
      </c>
      <c r="B334" s="667" t="s">
        <v>92</v>
      </c>
      <c r="C334" s="668" t="s">
        <v>1929</v>
      </c>
      <c r="D334" s="650">
        <v>1095.0224379782178</v>
      </c>
    </row>
    <row r="335" spans="1:4" ht="16.5" thickTop="1" thickBot="1">
      <c r="A335" s="667" t="s">
        <v>688</v>
      </c>
      <c r="B335" s="667" t="s">
        <v>92</v>
      </c>
      <c r="C335" s="668" t="s">
        <v>689</v>
      </c>
      <c r="D335" s="650">
        <v>2942.6740443635358</v>
      </c>
    </row>
    <row r="336" spans="1:4" ht="16.5" thickTop="1" thickBot="1">
      <c r="A336" s="667" t="s">
        <v>691</v>
      </c>
      <c r="B336" s="667" t="s">
        <v>377</v>
      </c>
      <c r="C336" s="668" t="s">
        <v>692</v>
      </c>
      <c r="D336" s="650">
        <v>6319.9649324551156</v>
      </c>
    </row>
    <row r="337" spans="1:4" ht="16.5" thickTop="1" thickBot="1">
      <c r="A337" s="667" t="s">
        <v>696</v>
      </c>
      <c r="B337" s="667" t="s">
        <v>92</v>
      </c>
      <c r="C337" s="668" t="s">
        <v>697</v>
      </c>
      <c r="D337" s="650">
        <v>393414.10690154298</v>
      </c>
    </row>
    <row r="338" spans="1:4" ht="16.5" thickTop="1" thickBot="1">
      <c r="A338" s="667" t="s">
        <v>694</v>
      </c>
      <c r="B338" s="667" t="s">
        <v>92</v>
      </c>
      <c r="C338" s="668" t="s">
        <v>695</v>
      </c>
      <c r="D338" s="650">
        <v>71532.632272224699</v>
      </c>
    </row>
    <row r="339" spans="1:4" ht="16.5" thickTop="1" thickBot="1">
      <c r="A339" s="667" t="s">
        <v>693</v>
      </c>
      <c r="B339" s="667" t="s">
        <v>144</v>
      </c>
      <c r="C339" s="668" t="s">
        <v>2330</v>
      </c>
      <c r="D339" s="650">
        <v>163959.73431694566</v>
      </c>
    </row>
    <row r="340" spans="1:4" ht="31.5" thickTop="1" thickBot="1">
      <c r="A340" s="667" t="s">
        <v>648</v>
      </c>
      <c r="B340" s="667" t="s">
        <v>92</v>
      </c>
      <c r="C340" s="668" t="s">
        <v>1927</v>
      </c>
      <c r="D340" s="650">
        <v>1777697.3752845838</v>
      </c>
    </row>
    <row r="341" spans="1:4" ht="31.5" thickTop="1" thickBot="1">
      <c r="A341" s="667" t="s">
        <v>698</v>
      </c>
      <c r="B341" s="667" t="s">
        <v>92</v>
      </c>
      <c r="C341" s="668" t="s">
        <v>699</v>
      </c>
      <c r="D341" s="650">
        <v>2010258.7282812956</v>
      </c>
    </row>
    <row r="342" spans="1:4" ht="31.5" thickTop="1" thickBot="1">
      <c r="A342" s="667" t="s">
        <v>649</v>
      </c>
      <c r="B342" s="667" t="s">
        <v>92</v>
      </c>
      <c r="C342" s="668" t="s">
        <v>1928</v>
      </c>
      <c r="D342" s="650">
        <v>1399071.9015216993</v>
      </c>
    </row>
    <row r="343" spans="1:4" ht="31.5" thickTop="1" thickBot="1">
      <c r="A343" s="667" t="s">
        <v>700</v>
      </c>
      <c r="B343" s="667" t="s">
        <v>92</v>
      </c>
      <c r="C343" s="668" t="s">
        <v>701</v>
      </c>
      <c r="D343" s="650">
        <v>1146827.7057095184</v>
      </c>
    </row>
    <row r="344" spans="1:4" ht="16.5" thickTop="1" thickBot="1">
      <c r="A344" s="667" t="s">
        <v>737</v>
      </c>
      <c r="B344" s="667" t="s">
        <v>387</v>
      </c>
      <c r="C344" s="668" t="s">
        <v>2331</v>
      </c>
      <c r="D344" s="650">
        <v>68724.323392606486</v>
      </c>
    </row>
    <row r="345" spans="1:4" ht="16.5" thickTop="1" thickBot="1">
      <c r="A345" s="667" t="s">
        <v>702</v>
      </c>
      <c r="B345" s="667" t="s">
        <v>377</v>
      </c>
      <c r="C345" s="668" t="s">
        <v>2332</v>
      </c>
      <c r="D345" s="650">
        <v>63643.806538019569</v>
      </c>
    </row>
    <row r="346" spans="1:4" ht="16.5" thickTop="1" thickBot="1">
      <c r="A346" s="667" t="s">
        <v>703</v>
      </c>
      <c r="B346" s="667" t="s">
        <v>144</v>
      </c>
      <c r="C346" s="668" t="s">
        <v>2333</v>
      </c>
      <c r="D346" s="650">
        <v>53047.635879713416</v>
      </c>
    </row>
    <row r="347" spans="1:4" ht="16.5" thickTop="1" thickBot="1">
      <c r="A347" s="667" t="s">
        <v>708</v>
      </c>
      <c r="B347" s="667" t="s">
        <v>92</v>
      </c>
      <c r="C347" s="668" t="s">
        <v>2334</v>
      </c>
      <c r="D347" s="650">
        <v>81157.805299177475</v>
      </c>
    </row>
    <row r="348" spans="1:4" ht="16.5" thickTop="1" thickBot="1">
      <c r="A348" s="667" t="s">
        <v>713</v>
      </c>
      <c r="B348" s="667" t="s">
        <v>144</v>
      </c>
      <c r="C348" s="668" t="s">
        <v>1931</v>
      </c>
      <c r="D348" s="650">
        <v>19007.596646067203</v>
      </c>
    </row>
    <row r="349" spans="1:4" ht="16.5" thickTop="1" thickBot="1">
      <c r="A349" s="667" t="s">
        <v>704</v>
      </c>
      <c r="B349" s="667" t="s">
        <v>144</v>
      </c>
      <c r="C349" s="668" t="s">
        <v>2335</v>
      </c>
      <c r="D349" s="650">
        <v>54145.838440938416</v>
      </c>
    </row>
    <row r="350" spans="1:4" ht="16.5" thickTop="1" thickBot="1">
      <c r="A350" s="667" t="s">
        <v>705</v>
      </c>
      <c r="B350" s="667" t="s">
        <v>144</v>
      </c>
      <c r="C350" s="668" t="s">
        <v>2336</v>
      </c>
      <c r="D350" s="650">
        <v>16244.069544606205</v>
      </c>
    </row>
    <row r="351" spans="1:4" ht="16.5" thickTop="1" thickBot="1">
      <c r="A351" s="667" t="s">
        <v>736</v>
      </c>
      <c r="B351" s="667" t="s">
        <v>144</v>
      </c>
      <c r="C351" s="668" t="s">
        <v>1933</v>
      </c>
      <c r="D351" s="650">
        <v>175339.2753350446</v>
      </c>
    </row>
    <row r="352" spans="1:4" ht="16.5" thickTop="1" thickBot="1">
      <c r="A352" s="667" t="s">
        <v>709</v>
      </c>
      <c r="B352" s="667" t="s">
        <v>144</v>
      </c>
      <c r="C352" s="668" t="s">
        <v>710</v>
      </c>
      <c r="D352" s="650">
        <v>349447.84297358122</v>
      </c>
    </row>
    <row r="353" spans="1:4" ht="16.5" thickTop="1" thickBot="1">
      <c r="A353" s="667" t="s">
        <v>711</v>
      </c>
      <c r="B353" s="667" t="s">
        <v>144</v>
      </c>
      <c r="C353" s="668" t="s">
        <v>712</v>
      </c>
      <c r="D353" s="650">
        <v>1028937.3568277453</v>
      </c>
    </row>
    <row r="354" spans="1:4" ht="16.5" thickTop="1" thickBot="1">
      <c r="A354" s="667" t="s">
        <v>707</v>
      </c>
      <c r="B354" s="667" t="s">
        <v>144</v>
      </c>
      <c r="C354" s="668" t="s">
        <v>2337</v>
      </c>
      <c r="D354" s="650">
        <v>5893.8284173851807</v>
      </c>
    </row>
    <row r="355" spans="1:4" ht="16.5" thickTop="1" thickBot="1">
      <c r="A355" s="667" t="s">
        <v>706</v>
      </c>
      <c r="B355" s="667" t="s">
        <v>144</v>
      </c>
      <c r="C355" s="668" t="s">
        <v>1930</v>
      </c>
      <c r="D355" s="650">
        <v>8030.8712392284397</v>
      </c>
    </row>
    <row r="356" spans="1:4" ht="16.5" thickTop="1" thickBot="1">
      <c r="A356" s="667" t="s">
        <v>716</v>
      </c>
      <c r="B356" s="667" t="s">
        <v>144</v>
      </c>
      <c r="C356" s="668" t="s">
        <v>717</v>
      </c>
      <c r="D356" s="650">
        <v>48653.765593731114</v>
      </c>
    </row>
    <row r="357" spans="1:4" ht="16.5" thickTop="1" thickBot="1">
      <c r="A357" s="667" t="s">
        <v>714</v>
      </c>
      <c r="B357" s="667" t="s">
        <v>144</v>
      </c>
      <c r="C357" s="668" t="s">
        <v>2338</v>
      </c>
      <c r="D357" s="650">
        <v>423586.05622600962</v>
      </c>
    </row>
    <row r="358" spans="1:4" ht="16.5" thickTop="1" thickBot="1">
      <c r="A358" s="667" t="s">
        <v>715</v>
      </c>
      <c r="B358" s="667" t="s">
        <v>144</v>
      </c>
      <c r="C358" s="668" t="s">
        <v>2339</v>
      </c>
      <c r="D358" s="650">
        <v>395762.09789875674</v>
      </c>
    </row>
    <row r="359" spans="1:4" ht="16.5" thickTop="1" thickBot="1">
      <c r="A359" s="667" t="s">
        <v>718</v>
      </c>
      <c r="B359" s="667" t="s">
        <v>144</v>
      </c>
      <c r="C359" s="668" t="s">
        <v>719</v>
      </c>
      <c r="D359" s="650">
        <v>105226.03807197073</v>
      </c>
    </row>
    <row r="360" spans="1:4" ht="16.5" thickTop="1" thickBot="1">
      <c r="A360" s="667" t="s">
        <v>720</v>
      </c>
      <c r="B360" s="667" t="s">
        <v>144</v>
      </c>
      <c r="C360" s="668" t="s">
        <v>721</v>
      </c>
      <c r="D360" s="650">
        <v>129221.12801008781</v>
      </c>
    </row>
    <row r="361" spans="1:4" ht="16.5" thickTop="1" thickBot="1">
      <c r="A361" s="667" t="s">
        <v>722</v>
      </c>
      <c r="B361" s="667" t="s">
        <v>144</v>
      </c>
      <c r="C361" s="668" t="s">
        <v>723</v>
      </c>
      <c r="D361" s="650">
        <v>149386.28951798676</v>
      </c>
    </row>
    <row r="362" spans="1:4" ht="16.5" thickTop="1" thickBot="1">
      <c r="A362" s="667" t="s">
        <v>724</v>
      </c>
      <c r="B362" s="667" t="s">
        <v>144</v>
      </c>
      <c r="C362" s="668" t="s">
        <v>725</v>
      </c>
      <c r="D362" s="650">
        <v>180924.63179749108</v>
      </c>
    </row>
    <row r="363" spans="1:4" ht="16.5" thickTop="1" thickBot="1">
      <c r="A363" s="667" t="s">
        <v>726</v>
      </c>
      <c r="B363" s="667" t="s">
        <v>144</v>
      </c>
      <c r="C363" s="668" t="s">
        <v>2340</v>
      </c>
      <c r="D363" s="650">
        <v>192796.03187776025</v>
      </c>
    </row>
    <row r="364" spans="1:4" ht="16.5" thickTop="1" thickBot="1">
      <c r="A364" s="667" t="s">
        <v>738</v>
      </c>
      <c r="B364" s="667" t="s">
        <v>144</v>
      </c>
      <c r="C364" s="668" t="s">
        <v>2341</v>
      </c>
      <c r="D364" s="650">
        <v>188756.21531325395</v>
      </c>
    </row>
    <row r="365" spans="1:4" ht="16.5" thickTop="1" thickBot="1">
      <c r="A365" s="667" t="s">
        <v>727</v>
      </c>
      <c r="B365" s="667" t="s">
        <v>144</v>
      </c>
      <c r="C365" s="668" t="s">
        <v>728</v>
      </c>
      <c r="D365" s="650">
        <v>91806.978011596802</v>
      </c>
    </row>
    <row r="366" spans="1:4" ht="16.5" thickTop="1" thickBot="1">
      <c r="A366" s="667" t="s">
        <v>729</v>
      </c>
      <c r="B366" s="667" t="s">
        <v>144</v>
      </c>
      <c r="C366" s="668" t="s">
        <v>1932</v>
      </c>
      <c r="D366" s="650">
        <v>84111.079754363658</v>
      </c>
    </row>
    <row r="367" spans="1:4" ht="16.5" thickTop="1" thickBot="1">
      <c r="A367" s="667" t="s">
        <v>730</v>
      </c>
      <c r="B367" s="667" t="s">
        <v>92</v>
      </c>
      <c r="C367" s="668" t="s">
        <v>2342</v>
      </c>
      <c r="D367" s="650">
        <v>49776.349099848179</v>
      </c>
    </row>
    <row r="368" spans="1:4" ht="16.5" thickTop="1" thickBot="1">
      <c r="A368" s="667" t="s">
        <v>732</v>
      </c>
      <c r="B368" s="667" t="s">
        <v>92</v>
      </c>
      <c r="C368" s="668" t="s">
        <v>733</v>
      </c>
      <c r="D368" s="650">
        <v>2559.999213666405</v>
      </c>
    </row>
    <row r="369" spans="1:4" ht="16.5" thickTop="1" thickBot="1">
      <c r="A369" s="667" t="s">
        <v>731</v>
      </c>
      <c r="B369" s="667" t="s">
        <v>92</v>
      </c>
      <c r="C369" s="668" t="s">
        <v>2343</v>
      </c>
      <c r="D369" s="650">
        <v>877.71401611419594</v>
      </c>
    </row>
    <row r="370" spans="1:4" ht="16.5" thickTop="1" thickBot="1">
      <c r="A370" s="667" t="s">
        <v>734</v>
      </c>
      <c r="B370" s="667" t="s">
        <v>92</v>
      </c>
      <c r="C370" s="668" t="s">
        <v>735</v>
      </c>
      <c r="D370" s="650">
        <v>56622.094409106008</v>
      </c>
    </row>
    <row r="371" spans="1:4" ht="16.5" thickTop="1" thickBot="1">
      <c r="A371" s="667" t="s">
        <v>741</v>
      </c>
      <c r="B371" s="667" t="s">
        <v>92</v>
      </c>
      <c r="C371" s="668" t="s">
        <v>1934</v>
      </c>
      <c r="D371" s="650">
        <v>49633.243553742606</v>
      </c>
    </row>
    <row r="372" spans="1:4" ht="16.5" thickTop="1" thickBot="1">
      <c r="A372" s="667" t="s">
        <v>739</v>
      </c>
      <c r="B372" s="667" t="s">
        <v>377</v>
      </c>
      <c r="C372" s="668" t="s">
        <v>740</v>
      </c>
      <c r="D372" s="650">
        <v>4464.4778264515198</v>
      </c>
    </row>
    <row r="373"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17.140625" style="183" customWidth="1"/>
  </cols>
  <sheetData>
    <row r="1" spans="1:5" ht="99.75" customHeight="1" thickTop="1" thickBot="1">
      <c r="A1" s="691" t="s">
        <v>1850</v>
      </c>
      <c r="B1" s="692"/>
      <c r="C1" s="692"/>
      <c r="D1" s="693"/>
    </row>
    <row r="2" spans="1:5" ht="16.5" thickTop="1" thickBot="1">
      <c r="A2" s="690" t="s">
        <v>1409</v>
      </c>
      <c r="B2" s="690"/>
      <c r="C2" s="690"/>
      <c r="D2" s="690"/>
    </row>
    <row r="3" spans="1:5" ht="16.5" thickTop="1" thickBot="1">
      <c r="A3" s="694"/>
      <c r="B3" s="694"/>
      <c r="C3" s="694"/>
      <c r="D3" s="694"/>
    </row>
    <row r="4" spans="1:5" ht="16.5" thickTop="1" thickBot="1">
      <c r="A4" s="695"/>
      <c r="B4" s="695"/>
      <c r="C4" s="695"/>
      <c r="D4" s="695"/>
    </row>
    <row r="5" spans="1:5" ht="30" customHeight="1" thickTop="1" thickBot="1">
      <c r="A5" s="199"/>
      <c r="B5" s="100"/>
      <c r="C5" s="101"/>
      <c r="D5" s="187"/>
    </row>
    <row r="6" spans="1:5" ht="30" customHeight="1" thickTop="1" thickBot="1">
      <c r="A6" s="200" t="s">
        <v>1266</v>
      </c>
      <c r="B6" s="100" t="s">
        <v>339</v>
      </c>
      <c r="C6" s="102" t="s">
        <v>2026</v>
      </c>
      <c r="D6" s="653">
        <v>1139.1256047770109</v>
      </c>
    </row>
    <row r="7" spans="1:5" ht="30" customHeight="1" thickTop="1" thickBot="1">
      <c r="A7" s="200" t="s">
        <v>1352</v>
      </c>
      <c r="B7" s="100" t="s">
        <v>339</v>
      </c>
      <c r="C7" s="102" t="s">
        <v>2025</v>
      </c>
      <c r="D7" s="653">
        <v>1139.1256047770109</v>
      </c>
      <c r="E7" s="103"/>
    </row>
    <row r="8" spans="1:5" ht="30" customHeight="1" thickTop="1" thickBot="1">
      <c r="A8" s="200" t="s">
        <v>1364</v>
      </c>
      <c r="B8" s="100" t="s">
        <v>339</v>
      </c>
      <c r="C8" s="102" t="s">
        <v>2027</v>
      </c>
      <c r="D8" s="653">
        <v>1139.1256047770109</v>
      </c>
    </row>
    <row r="9" spans="1:5" ht="30" customHeight="1" thickTop="1" thickBot="1">
      <c r="A9" s="200" t="s">
        <v>1225</v>
      </c>
      <c r="B9" s="100" t="s">
        <v>1223</v>
      </c>
      <c r="C9" s="102" t="s">
        <v>1226</v>
      </c>
      <c r="D9" s="653">
        <v>1139.1256047770109</v>
      </c>
    </row>
    <row r="10" spans="1:5" ht="30" customHeight="1" thickTop="1" thickBot="1">
      <c r="A10" s="200" t="s">
        <v>1388</v>
      </c>
      <c r="B10" s="100" t="s">
        <v>339</v>
      </c>
      <c r="C10" s="102" t="s">
        <v>1389</v>
      </c>
      <c r="D10" s="653">
        <v>1139.1256047770109</v>
      </c>
    </row>
    <row r="11" spans="1:5" ht="30" customHeight="1" thickTop="1" thickBot="1">
      <c r="A11" s="200" t="s">
        <v>1329</v>
      </c>
      <c r="B11" s="100" t="s">
        <v>339</v>
      </c>
      <c r="C11" s="102" t="s">
        <v>1330</v>
      </c>
      <c r="D11" s="653">
        <v>1139.1256047770109</v>
      </c>
    </row>
    <row r="12" spans="1:5" ht="30" customHeight="1" thickTop="1" thickBot="1">
      <c r="A12" s="200" t="s">
        <v>1331</v>
      </c>
      <c r="B12" s="100" t="s">
        <v>339</v>
      </c>
      <c r="C12" s="102" t="s">
        <v>1332</v>
      </c>
      <c r="D12" s="653">
        <v>1139.1256047770109</v>
      </c>
    </row>
    <row r="13" spans="1:5" ht="30" customHeight="1" thickTop="1" thickBot="1">
      <c r="A13" s="200" t="s">
        <v>1333</v>
      </c>
      <c r="B13" s="100" t="s">
        <v>339</v>
      </c>
      <c r="C13" s="102" t="s">
        <v>1334</v>
      </c>
      <c r="D13" s="653">
        <v>1139.1256047770109</v>
      </c>
    </row>
    <row r="14" spans="1:5" ht="30" customHeight="1" thickTop="1" thickBot="1">
      <c r="A14" s="200" t="s">
        <v>1335</v>
      </c>
      <c r="B14" s="100" t="s">
        <v>339</v>
      </c>
      <c r="C14" s="102" t="s">
        <v>1336</v>
      </c>
      <c r="D14" s="653">
        <v>1139.1256047770109</v>
      </c>
    </row>
    <row r="15" spans="1:5" ht="30" customHeight="1" thickTop="1" thickBot="1">
      <c r="A15" s="200" t="s">
        <v>1317</v>
      </c>
      <c r="B15" s="100" t="s">
        <v>339</v>
      </c>
      <c r="C15" s="102" t="s">
        <v>1860</v>
      </c>
      <c r="D15" s="653">
        <v>1139.1256047770109</v>
      </c>
    </row>
    <row r="16" spans="1:5" ht="30" customHeight="1" thickTop="1" thickBot="1">
      <c r="A16" s="200" t="s">
        <v>1227</v>
      </c>
      <c r="B16" s="100" t="s">
        <v>339</v>
      </c>
      <c r="C16" s="102" t="s">
        <v>1228</v>
      </c>
      <c r="D16" s="653">
        <v>1139.1256047770109</v>
      </c>
    </row>
    <row r="17" spans="1:4" ht="30" customHeight="1" thickTop="1" thickBot="1">
      <c r="A17" s="200" t="s">
        <v>1229</v>
      </c>
      <c r="B17" s="100" t="s">
        <v>339</v>
      </c>
      <c r="C17" s="102" t="s">
        <v>1230</v>
      </c>
      <c r="D17" s="653">
        <v>1139.1256047770109</v>
      </c>
    </row>
    <row r="18" spans="1:4" ht="30" customHeight="1" thickTop="1" thickBot="1">
      <c r="A18" s="200" t="s">
        <v>1231</v>
      </c>
      <c r="B18" s="100" t="s">
        <v>339</v>
      </c>
      <c r="C18" s="102" t="s">
        <v>1232</v>
      </c>
      <c r="D18" s="653">
        <v>1139.1256047770109</v>
      </c>
    </row>
    <row r="19" spans="1:4" ht="30" customHeight="1" thickTop="1" thickBot="1">
      <c r="A19" s="200" t="s">
        <v>1235</v>
      </c>
      <c r="B19" s="100" t="s">
        <v>339</v>
      </c>
      <c r="C19" s="102" t="s">
        <v>1236</v>
      </c>
      <c r="D19" s="653">
        <v>1139.1256047770109</v>
      </c>
    </row>
    <row r="20" spans="1:4" ht="30" customHeight="1" thickTop="1" thickBot="1">
      <c r="A20" s="200" t="s">
        <v>1407</v>
      </c>
      <c r="B20" s="100" t="s">
        <v>339</v>
      </c>
      <c r="C20" s="102" t="s">
        <v>1869</v>
      </c>
      <c r="D20" s="653">
        <v>1139.1256047770109</v>
      </c>
    </row>
    <row r="21" spans="1:4" ht="30" customHeight="1" thickTop="1" thickBot="1">
      <c r="A21" s="200" t="s">
        <v>1239</v>
      </c>
      <c r="B21" s="100" t="s">
        <v>339</v>
      </c>
      <c r="C21" s="102" t="s">
        <v>1240</v>
      </c>
      <c r="D21" s="653">
        <v>1139.1256047770109</v>
      </c>
    </row>
    <row r="22" spans="1:4" ht="30" customHeight="1" thickTop="1" thickBot="1">
      <c r="A22" s="200" t="s">
        <v>1390</v>
      </c>
      <c r="B22" s="100" t="s">
        <v>339</v>
      </c>
      <c r="C22" s="102" t="s">
        <v>1391</v>
      </c>
      <c r="D22" s="653">
        <v>1303.4618255378521</v>
      </c>
    </row>
    <row r="23" spans="1:4" ht="30" customHeight="1" thickTop="1" thickBot="1">
      <c r="A23" s="200" t="s">
        <v>1247</v>
      </c>
      <c r="B23" s="100" t="s">
        <v>339</v>
      </c>
      <c r="C23" s="102" t="s">
        <v>1248</v>
      </c>
      <c r="D23" s="653">
        <v>1299.378938065533</v>
      </c>
    </row>
    <row r="24" spans="1:4" ht="30" customHeight="1" thickTop="1" thickBot="1">
      <c r="A24" s="200" t="s">
        <v>1269</v>
      </c>
      <c r="B24" s="100" t="s">
        <v>339</v>
      </c>
      <c r="C24" s="102" t="s">
        <v>1270</v>
      </c>
      <c r="D24" s="653">
        <v>1139.1256047770109</v>
      </c>
    </row>
    <row r="25" spans="1:4" ht="30" customHeight="1" thickTop="1" thickBot="1">
      <c r="A25" s="200" t="s">
        <v>1241</v>
      </c>
      <c r="B25" s="100" t="s">
        <v>339</v>
      </c>
      <c r="C25" s="102" t="s">
        <v>1242</v>
      </c>
      <c r="D25" s="653">
        <v>1139.1256047770109</v>
      </c>
    </row>
    <row r="26" spans="1:4" ht="30" customHeight="1" thickTop="1" thickBot="1">
      <c r="A26" s="200" t="s">
        <v>1246</v>
      </c>
      <c r="B26" s="100" t="s">
        <v>339</v>
      </c>
      <c r="C26" s="102" t="s">
        <v>1242</v>
      </c>
      <c r="D26" s="653">
        <v>1139.1256047770109</v>
      </c>
    </row>
    <row r="27" spans="1:4" ht="30" customHeight="1" thickTop="1" thickBot="1">
      <c r="A27" s="200" t="s">
        <v>1303</v>
      </c>
      <c r="B27" s="100" t="s">
        <v>339</v>
      </c>
      <c r="C27" s="102" t="s">
        <v>1304</v>
      </c>
      <c r="D27" s="653">
        <v>1139.1256047770109</v>
      </c>
    </row>
    <row r="28" spans="1:4" ht="30" customHeight="1" thickTop="1" thickBot="1">
      <c r="A28" s="200" t="s">
        <v>1249</v>
      </c>
      <c r="B28" s="100" t="s">
        <v>339</v>
      </c>
      <c r="C28" s="102" t="s">
        <v>1250</v>
      </c>
      <c r="D28" s="653">
        <v>1139.1256047770109</v>
      </c>
    </row>
    <row r="29" spans="1:4" ht="30" customHeight="1" thickTop="1" thickBot="1">
      <c r="A29" s="200" t="s">
        <v>1254</v>
      </c>
      <c r="B29" s="100" t="s">
        <v>339</v>
      </c>
      <c r="C29" s="102" t="s">
        <v>1255</v>
      </c>
      <c r="D29" s="653">
        <v>1139.1256047770109</v>
      </c>
    </row>
    <row r="30" spans="1:4" ht="30" customHeight="1" thickTop="1" thickBot="1">
      <c r="A30" s="200" t="s">
        <v>1252</v>
      </c>
      <c r="B30" s="100" t="s">
        <v>339</v>
      </c>
      <c r="C30" s="102" t="s">
        <v>1253</v>
      </c>
      <c r="D30" s="653">
        <v>1139.1256047770109</v>
      </c>
    </row>
    <row r="31" spans="1:4" ht="30" customHeight="1" thickTop="1" thickBot="1">
      <c r="A31" s="200" t="s">
        <v>1267</v>
      </c>
      <c r="B31" s="100" t="s">
        <v>339</v>
      </c>
      <c r="C31" s="102" t="s">
        <v>1268</v>
      </c>
      <c r="D31" s="653">
        <v>1139.1256047770109</v>
      </c>
    </row>
    <row r="32" spans="1:4" ht="30" customHeight="1" thickTop="1" thickBot="1">
      <c r="A32" s="200" t="s">
        <v>1256</v>
      </c>
      <c r="B32" s="100" t="s">
        <v>339</v>
      </c>
      <c r="C32" s="102" t="s">
        <v>1257</v>
      </c>
      <c r="D32" s="653">
        <v>1139.1256047770109</v>
      </c>
    </row>
    <row r="33" spans="1:4" ht="30" customHeight="1" thickTop="1" thickBot="1">
      <c r="A33" s="200" t="s">
        <v>1272</v>
      </c>
      <c r="B33" s="100" t="s">
        <v>339</v>
      </c>
      <c r="C33" s="102" t="s">
        <v>1257</v>
      </c>
      <c r="D33" s="653">
        <v>1139.1256047770109</v>
      </c>
    </row>
    <row r="34" spans="1:4" ht="30" customHeight="1" thickTop="1" thickBot="1">
      <c r="A34" s="200" t="s">
        <v>1273</v>
      </c>
      <c r="B34" s="100" t="s">
        <v>339</v>
      </c>
      <c r="C34" s="102" t="s">
        <v>1274</v>
      </c>
      <c r="D34" s="653">
        <v>1139.1256047770109</v>
      </c>
    </row>
    <row r="35" spans="1:4" ht="30" customHeight="1" thickTop="1" thickBot="1">
      <c r="A35" s="200" t="s">
        <v>1323</v>
      </c>
      <c r="B35" s="100" t="s">
        <v>339</v>
      </c>
      <c r="C35" s="102" t="s">
        <v>1864</v>
      </c>
      <c r="D35" s="653">
        <v>1139.1256047770109</v>
      </c>
    </row>
    <row r="36" spans="1:4" ht="30" customHeight="1" thickTop="1" thickBot="1">
      <c r="A36" s="200" t="s">
        <v>1404</v>
      </c>
      <c r="B36" s="100" t="s">
        <v>339</v>
      </c>
      <c r="C36" s="102" t="s">
        <v>1405</v>
      </c>
      <c r="D36" s="653">
        <v>1139.1256047770109</v>
      </c>
    </row>
    <row r="37" spans="1:4" ht="30" customHeight="1" thickTop="1" thickBot="1">
      <c r="A37" s="200" t="s">
        <v>1385</v>
      </c>
      <c r="B37" s="100" t="s">
        <v>339</v>
      </c>
      <c r="C37" s="102" t="s">
        <v>1386</v>
      </c>
      <c r="D37" s="653">
        <v>1139.1256047770109</v>
      </c>
    </row>
    <row r="38" spans="1:4" ht="30" customHeight="1" thickTop="1" thickBot="1">
      <c r="A38" s="200" t="s">
        <v>1264</v>
      </c>
      <c r="B38" s="100" t="s">
        <v>339</v>
      </c>
      <c r="C38" s="102" t="s">
        <v>1265</v>
      </c>
      <c r="D38" s="653">
        <v>1139.1256047770109</v>
      </c>
    </row>
    <row r="39" spans="1:4" ht="30" customHeight="1" thickTop="1" thickBot="1">
      <c r="A39" s="200" t="s">
        <v>1221</v>
      </c>
      <c r="B39" s="100" t="s">
        <v>1223</v>
      </c>
      <c r="C39" s="102" t="s">
        <v>1280</v>
      </c>
      <c r="D39" s="653">
        <v>1139.1256047770109</v>
      </c>
    </row>
    <row r="40" spans="1:4" ht="30" customHeight="1" thickTop="1" thickBot="1">
      <c r="A40" s="200" t="s">
        <v>1261</v>
      </c>
      <c r="B40" s="100" t="s">
        <v>339</v>
      </c>
      <c r="C40" s="102" t="s">
        <v>1262</v>
      </c>
      <c r="D40" s="653">
        <v>1139.1256047770109</v>
      </c>
    </row>
    <row r="41" spans="1:4" ht="30" customHeight="1" thickTop="1" thickBot="1">
      <c r="A41" s="200" t="s">
        <v>1259</v>
      </c>
      <c r="B41" s="100" t="s">
        <v>339</v>
      </c>
      <c r="C41" s="102" t="s">
        <v>1260</v>
      </c>
      <c r="D41" s="653">
        <v>1139.1256047770109</v>
      </c>
    </row>
    <row r="42" spans="1:4" ht="30" customHeight="1" thickTop="1" thickBot="1">
      <c r="A42" s="200" t="s">
        <v>1392</v>
      </c>
      <c r="B42" s="100" t="s">
        <v>339</v>
      </c>
      <c r="C42" s="102" t="s">
        <v>1260</v>
      </c>
      <c r="D42" s="653">
        <v>1139.1256047770109</v>
      </c>
    </row>
    <row r="43" spans="1:4" ht="30" customHeight="1" thickTop="1" thickBot="1">
      <c r="A43" s="200" t="s">
        <v>1233</v>
      </c>
      <c r="B43" s="100" t="s">
        <v>339</v>
      </c>
      <c r="C43" s="102" t="s">
        <v>1234</v>
      </c>
      <c r="D43" s="653">
        <v>1139.1256047770109</v>
      </c>
    </row>
    <row r="44" spans="1:4" ht="30" customHeight="1" thickTop="1" thickBot="1">
      <c r="A44" s="200" t="s">
        <v>1387</v>
      </c>
      <c r="B44" s="100" t="s">
        <v>339</v>
      </c>
      <c r="C44" s="102" t="s">
        <v>1234</v>
      </c>
      <c r="D44" s="653">
        <v>1139.1256047770109</v>
      </c>
    </row>
    <row r="45" spans="1:4" ht="30" customHeight="1" thickTop="1" thickBot="1">
      <c r="A45" s="200" t="s">
        <v>1278</v>
      </c>
      <c r="B45" s="100" t="s">
        <v>339</v>
      </c>
      <c r="C45" s="102" t="s">
        <v>1279</v>
      </c>
      <c r="D45" s="653">
        <v>1139.1256047770109</v>
      </c>
    </row>
    <row r="46" spans="1:4" ht="30" customHeight="1" thickTop="1" thickBot="1">
      <c r="A46" s="200" t="s">
        <v>1287</v>
      </c>
      <c r="B46" s="100" t="s">
        <v>339</v>
      </c>
      <c r="C46" s="102" t="s">
        <v>1288</v>
      </c>
      <c r="D46" s="653">
        <v>1139.1256047770109</v>
      </c>
    </row>
    <row r="47" spans="1:4" ht="30" customHeight="1" thickTop="1" thickBot="1">
      <c r="A47" s="200" t="s">
        <v>1291</v>
      </c>
      <c r="B47" s="100" t="s">
        <v>339</v>
      </c>
      <c r="C47" s="102" t="s">
        <v>1292</v>
      </c>
      <c r="D47" s="653">
        <v>1139.1256047770109</v>
      </c>
    </row>
    <row r="48" spans="1:4" ht="30" customHeight="1" thickTop="1" thickBot="1">
      <c r="A48" s="200" t="s">
        <v>1283</v>
      </c>
      <c r="B48" s="100" t="s">
        <v>1223</v>
      </c>
      <c r="C48" s="102" t="s">
        <v>1284</v>
      </c>
      <c r="D48" s="653">
        <v>1139.1256047770109</v>
      </c>
    </row>
    <row r="49" spans="1:4" ht="30" customHeight="1" thickTop="1" thickBot="1">
      <c r="A49" s="200" t="s">
        <v>1281</v>
      </c>
      <c r="B49" s="100" t="s">
        <v>339</v>
      </c>
      <c r="C49" s="102" t="s">
        <v>1282</v>
      </c>
      <c r="D49" s="653">
        <v>1139.1256047770109</v>
      </c>
    </row>
    <row r="50" spans="1:4" ht="30" customHeight="1" thickTop="1" thickBot="1">
      <c r="A50" s="200" t="s">
        <v>1285</v>
      </c>
      <c r="B50" s="100" t="s">
        <v>339</v>
      </c>
      <c r="C50" s="102" t="s">
        <v>1286</v>
      </c>
      <c r="D50" s="653">
        <v>1139.1256047770109</v>
      </c>
    </row>
    <row r="51" spans="1:4" ht="30" customHeight="1" thickTop="1" thickBot="1">
      <c r="A51" s="200" t="s">
        <v>1314</v>
      </c>
      <c r="B51" s="100" t="s">
        <v>1306</v>
      </c>
      <c r="C51" s="102" t="s">
        <v>1315</v>
      </c>
      <c r="D51" s="653">
        <v>1139.1256047770109</v>
      </c>
    </row>
    <row r="52" spans="1:4" ht="30" customHeight="1" thickTop="1" thickBot="1">
      <c r="A52" s="200" t="s">
        <v>1316</v>
      </c>
      <c r="B52" s="100" t="s">
        <v>1306</v>
      </c>
      <c r="C52" s="102" t="s">
        <v>1315</v>
      </c>
      <c r="D52" s="653">
        <v>1139.1256047770109</v>
      </c>
    </row>
    <row r="53" spans="1:4" ht="30" customHeight="1" thickTop="1" thickBot="1">
      <c r="A53" s="200" t="s">
        <v>1289</v>
      </c>
      <c r="B53" s="100" t="s">
        <v>339</v>
      </c>
      <c r="C53" s="102" t="s">
        <v>1290</v>
      </c>
      <c r="D53" s="653">
        <v>1139.1256047770109</v>
      </c>
    </row>
    <row r="54" spans="1:4" ht="30" customHeight="1" thickTop="1" thickBot="1">
      <c r="A54" s="200" t="s">
        <v>1293</v>
      </c>
      <c r="B54" s="100" t="s">
        <v>339</v>
      </c>
      <c r="C54" s="102" t="s">
        <v>1294</v>
      </c>
      <c r="D54" s="653">
        <v>1139.1256047770109</v>
      </c>
    </row>
    <row r="55" spans="1:4" ht="30" customHeight="1" thickTop="1" thickBot="1">
      <c r="A55" s="200" t="s">
        <v>1378</v>
      </c>
      <c r="B55" s="100" t="s">
        <v>339</v>
      </c>
      <c r="C55" s="102" t="s">
        <v>2029</v>
      </c>
      <c r="D55" s="653">
        <v>1139.1256047770109</v>
      </c>
    </row>
    <row r="56" spans="1:4" ht="30" customHeight="1" thickTop="1" thickBot="1">
      <c r="A56" s="200" t="s">
        <v>1379</v>
      </c>
      <c r="B56" s="100" t="s">
        <v>339</v>
      </c>
      <c r="C56" s="102" t="s">
        <v>2030</v>
      </c>
      <c r="D56" s="653">
        <v>1139.1256047770109</v>
      </c>
    </row>
    <row r="57" spans="1:4" ht="30" customHeight="1" thickTop="1" thickBot="1">
      <c r="A57" s="200" t="s">
        <v>1380</v>
      </c>
      <c r="B57" s="100" t="s">
        <v>339</v>
      </c>
      <c r="C57" s="102" t="s">
        <v>2031</v>
      </c>
      <c r="D57" s="653">
        <v>1139.1256047770109</v>
      </c>
    </row>
    <row r="58" spans="1:4" ht="30" customHeight="1" thickTop="1" thickBot="1">
      <c r="A58" s="200" t="s">
        <v>1357</v>
      </c>
      <c r="B58" s="100" t="s">
        <v>339</v>
      </c>
      <c r="C58" s="102" t="s">
        <v>1867</v>
      </c>
      <c r="D58" s="653">
        <v>1139.1256047770109</v>
      </c>
    </row>
    <row r="59" spans="1:4" ht="30" customHeight="1" thickTop="1" thickBot="1">
      <c r="A59" s="200" t="s">
        <v>1295</v>
      </c>
      <c r="B59" s="100" t="s">
        <v>339</v>
      </c>
      <c r="C59" s="102" t="s">
        <v>1296</v>
      </c>
      <c r="D59" s="653">
        <v>1139.1256047770109</v>
      </c>
    </row>
    <row r="60" spans="1:4" ht="30" customHeight="1" thickTop="1" thickBot="1">
      <c r="A60" s="200" t="s">
        <v>1376</v>
      </c>
      <c r="B60" s="100" t="s">
        <v>339</v>
      </c>
      <c r="C60" s="102" t="s">
        <v>1377</v>
      </c>
      <c r="D60" s="653">
        <v>1139.1256047770109</v>
      </c>
    </row>
    <row r="61" spans="1:4" ht="30" customHeight="1" thickTop="1" thickBot="1">
      <c r="A61" s="200" t="s">
        <v>1362</v>
      </c>
      <c r="B61" s="100" t="s">
        <v>339</v>
      </c>
      <c r="C61" s="102" t="s">
        <v>1363</v>
      </c>
      <c r="D61" s="653">
        <v>1139.1256047770109</v>
      </c>
    </row>
    <row r="62" spans="1:4" ht="30" customHeight="1" thickTop="1" thickBot="1">
      <c r="A62" s="200" t="s">
        <v>1369</v>
      </c>
      <c r="B62" s="100" t="s">
        <v>339</v>
      </c>
      <c r="C62" s="102" t="s">
        <v>1370</v>
      </c>
      <c r="D62" s="653">
        <v>1139.1256047770109</v>
      </c>
    </row>
    <row r="63" spans="1:4" ht="30" customHeight="1" thickTop="1" thickBot="1">
      <c r="A63" s="200" t="s">
        <v>1373</v>
      </c>
      <c r="B63" s="100" t="s">
        <v>339</v>
      </c>
      <c r="C63" s="102" t="s">
        <v>1374</v>
      </c>
      <c r="D63" s="653">
        <v>1139.1256047770109</v>
      </c>
    </row>
    <row r="64" spans="1:4" ht="30" customHeight="1" thickTop="1" thickBot="1">
      <c r="A64" s="200" t="s">
        <v>1360</v>
      </c>
      <c r="B64" s="100" t="s">
        <v>339</v>
      </c>
      <c r="C64" s="102" t="s">
        <v>1361</v>
      </c>
      <c r="D64" s="653">
        <v>1139.1256047770109</v>
      </c>
    </row>
    <row r="65" spans="1:4" ht="30" customHeight="1" thickTop="1" thickBot="1">
      <c r="A65" s="200" t="s">
        <v>1297</v>
      </c>
      <c r="B65" s="100" t="s">
        <v>339</v>
      </c>
      <c r="C65" s="102" t="s">
        <v>1298</v>
      </c>
      <c r="D65" s="653">
        <v>1139.1256047770109</v>
      </c>
    </row>
    <row r="66" spans="1:4" ht="30" customHeight="1" thickTop="1" thickBot="1">
      <c r="A66" s="200" t="s">
        <v>1367</v>
      </c>
      <c r="B66" s="100" t="s">
        <v>339</v>
      </c>
      <c r="C66" s="102" t="s">
        <v>1368</v>
      </c>
      <c r="D66" s="653">
        <v>1139.1256047770109</v>
      </c>
    </row>
    <row r="67" spans="1:4" ht="30" customHeight="1" thickTop="1" thickBot="1">
      <c r="A67" s="200" t="s">
        <v>1371</v>
      </c>
      <c r="B67" s="100" t="s">
        <v>339</v>
      </c>
      <c r="C67" s="102" t="s">
        <v>1372</v>
      </c>
      <c r="D67" s="653">
        <v>1139.1256047770109</v>
      </c>
    </row>
    <row r="68" spans="1:4" ht="30" customHeight="1" thickTop="1" thickBot="1">
      <c r="A68" s="200" t="s">
        <v>1343</v>
      </c>
      <c r="B68" s="100" t="s">
        <v>339</v>
      </c>
      <c r="C68" s="102" t="s">
        <v>1344</v>
      </c>
      <c r="D68" s="653">
        <v>1139.1256047770109</v>
      </c>
    </row>
    <row r="69" spans="1:4" ht="30" customHeight="1" thickTop="1" thickBot="1">
      <c r="A69" s="200" t="s">
        <v>1383</v>
      </c>
      <c r="B69" s="100" t="s">
        <v>339</v>
      </c>
      <c r="C69" s="102" t="s">
        <v>2033</v>
      </c>
      <c r="D69" s="653">
        <v>1139.1256047770109</v>
      </c>
    </row>
    <row r="70" spans="1:4" ht="30" customHeight="1" thickTop="1" thickBot="1">
      <c r="A70" s="200" t="s">
        <v>1384</v>
      </c>
      <c r="B70" s="100" t="s">
        <v>339</v>
      </c>
      <c r="C70" s="102" t="s">
        <v>2034</v>
      </c>
      <c r="D70" s="653">
        <v>1139.1256047770109</v>
      </c>
    </row>
    <row r="71" spans="1:4" ht="30" customHeight="1" thickTop="1" thickBot="1">
      <c r="A71" s="200" t="s">
        <v>1381</v>
      </c>
      <c r="B71" s="100" t="s">
        <v>339</v>
      </c>
      <c r="C71" s="102" t="s">
        <v>2035</v>
      </c>
      <c r="D71" s="653">
        <v>1139.1256047770109</v>
      </c>
    </row>
    <row r="72" spans="1:4" ht="30" customHeight="1" thickTop="1" thickBot="1">
      <c r="A72" s="200" t="s">
        <v>1382</v>
      </c>
      <c r="B72" s="100" t="s">
        <v>339</v>
      </c>
      <c r="C72" s="102" t="s">
        <v>2036</v>
      </c>
      <c r="D72" s="653">
        <v>1139.1256047770109</v>
      </c>
    </row>
    <row r="73" spans="1:4" ht="30" customHeight="1" thickTop="1" thickBot="1">
      <c r="A73" s="200" t="s">
        <v>1350</v>
      </c>
      <c r="B73" s="100" t="s">
        <v>339</v>
      </c>
      <c r="C73" s="102" t="s">
        <v>1351</v>
      </c>
      <c r="D73" s="653">
        <v>1139.1256047770109</v>
      </c>
    </row>
    <row r="74" spans="1:4" ht="30" customHeight="1" thickTop="1" thickBot="1">
      <c r="A74" s="200" t="s">
        <v>1349</v>
      </c>
      <c r="B74" s="100" t="s">
        <v>339</v>
      </c>
      <c r="C74" s="102" t="s">
        <v>1866</v>
      </c>
      <c r="D74" s="653">
        <v>1139.1256047770109</v>
      </c>
    </row>
    <row r="75" spans="1:4" ht="30" customHeight="1" thickTop="1" thickBot="1">
      <c r="A75" s="200" t="s">
        <v>1347</v>
      </c>
      <c r="B75" s="100" t="s">
        <v>339</v>
      </c>
      <c r="C75" s="102" t="s">
        <v>1348</v>
      </c>
      <c r="D75" s="653">
        <v>1139.1256047770109</v>
      </c>
    </row>
    <row r="76" spans="1:4" ht="30" customHeight="1" thickTop="1" thickBot="1">
      <c r="A76" s="200" t="s">
        <v>1375</v>
      </c>
      <c r="B76" s="100" t="s">
        <v>339</v>
      </c>
      <c r="C76" s="102" t="s">
        <v>2028</v>
      </c>
      <c r="D76" s="653">
        <v>1139.1256047770109</v>
      </c>
    </row>
    <row r="77" spans="1:4" ht="30" customHeight="1" thickTop="1" thickBot="1">
      <c r="A77" s="200" t="s">
        <v>1353</v>
      </c>
      <c r="B77" s="100" t="s">
        <v>339</v>
      </c>
      <c r="C77" s="102" t="s">
        <v>1354</v>
      </c>
      <c r="D77" s="653">
        <v>1139.1256047770109</v>
      </c>
    </row>
    <row r="78" spans="1:4" ht="30" customHeight="1" thickTop="1" thickBot="1">
      <c r="A78" s="200" t="s">
        <v>1355</v>
      </c>
      <c r="B78" s="100" t="s">
        <v>339</v>
      </c>
      <c r="C78" s="102" t="s">
        <v>1356</v>
      </c>
      <c r="D78" s="653">
        <v>1139.1256047770109</v>
      </c>
    </row>
    <row r="79" spans="1:4" ht="30" customHeight="1" thickTop="1" thickBot="1">
      <c r="A79" s="200" t="s">
        <v>1358</v>
      </c>
      <c r="B79" s="100" t="s">
        <v>339</v>
      </c>
      <c r="C79" s="102" t="s">
        <v>1359</v>
      </c>
      <c r="D79" s="653">
        <v>1139.1256047770109</v>
      </c>
    </row>
    <row r="80" spans="1:4" ht="30" customHeight="1" thickTop="1" thickBot="1">
      <c r="A80" s="200" t="s">
        <v>1337</v>
      </c>
      <c r="B80" s="100" t="s">
        <v>339</v>
      </c>
      <c r="C80" s="102" t="s">
        <v>1338</v>
      </c>
      <c r="D80" s="653">
        <v>1139.1256047770109</v>
      </c>
    </row>
    <row r="81" spans="1:4" ht="30" customHeight="1" thickTop="1" thickBot="1">
      <c r="A81" s="200" t="s">
        <v>1341</v>
      </c>
      <c r="B81" s="100" t="s">
        <v>339</v>
      </c>
      <c r="C81" s="102" t="s">
        <v>1342</v>
      </c>
      <c r="D81" s="653">
        <v>1139.1256047770109</v>
      </c>
    </row>
    <row r="82" spans="1:4" ht="30" customHeight="1" thickTop="1" thickBot="1">
      <c r="A82" s="200" t="s">
        <v>1345</v>
      </c>
      <c r="B82" s="100" t="s">
        <v>339</v>
      </c>
      <c r="C82" s="102" t="s">
        <v>1346</v>
      </c>
      <c r="D82" s="653">
        <v>1139.1256047770109</v>
      </c>
    </row>
    <row r="83" spans="1:4" ht="30" customHeight="1" thickTop="1" thickBot="1">
      <c r="A83" s="200" t="s">
        <v>1339</v>
      </c>
      <c r="B83" s="100" t="s">
        <v>339</v>
      </c>
      <c r="C83" s="102" t="s">
        <v>1340</v>
      </c>
      <c r="D83" s="653">
        <v>1139.1256047770109</v>
      </c>
    </row>
    <row r="84" spans="1:4" ht="30" customHeight="1" thickTop="1" thickBot="1">
      <c r="A84" s="200" t="s">
        <v>1305</v>
      </c>
      <c r="B84" s="100" t="s">
        <v>339</v>
      </c>
      <c r="C84" s="102" t="s">
        <v>1307</v>
      </c>
      <c r="D84" s="653">
        <v>1139.1256047770109</v>
      </c>
    </row>
    <row r="85" spans="1:4" ht="30" customHeight="1" thickTop="1" thickBot="1">
      <c r="A85" s="200" t="s">
        <v>1308</v>
      </c>
      <c r="B85" s="100" t="s">
        <v>339</v>
      </c>
      <c r="C85" s="102" t="s">
        <v>1859</v>
      </c>
      <c r="D85" s="653">
        <v>1139.1256047770109</v>
      </c>
    </row>
    <row r="86" spans="1:4" ht="30" customHeight="1" thickTop="1" thickBot="1">
      <c r="A86" s="200" t="s">
        <v>1309</v>
      </c>
      <c r="B86" s="100" t="s">
        <v>1306</v>
      </c>
      <c r="C86" s="102" t="s">
        <v>1310</v>
      </c>
      <c r="D86" s="653">
        <v>1139.1256047770109</v>
      </c>
    </row>
    <row r="87" spans="1:4" ht="30" customHeight="1" thickTop="1" thickBot="1">
      <c r="A87" s="200" t="s">
        <v>1311</v>
      </c>
      <c r="B87" s="100" t="s">
        <v>339</v>
      </c>
      <c r="C87" s="102" t="s">
        <v>1312</v>
      </c>
      <c r="D87" s="653">
        <v>1139.1256047770109</v>
      </c>
    </row>
    <row r="88" spans="1:4" ht="30" customHeight="1" thickTop="1" thickBot="1">
      <c r="A88" s="200" t="s">
        <v>1313</v>
      </c>
      <c r="B88" s="100" t="s">
        <v>339</v>
      </c>
      <c r="C88" s="102" t="s">
        <v>1312</v>
      </c>
      <c r="D88" s="653">
        <v>1139.1256047770109</v>
      </c>
    </row>
    <row r="89" spans="1:4" ht="30" customHeight="1" thickTop="1" thickBot="1">
      <c r="A89" s="200" t="s">
        <v>1243</v>
      </c>
      <c r="B89" s="100" t="s">
        <v>339</v>
      </c>
      <c r="C89" s="102" t="s">
        <v>1852</v>
      </c>
      <c r="D89" s="653">
        <v>1139.1256047770109</v>
      </c>
    </row>
    <row r="90" spans="1:4" ht="30" customHeight="1" thickTop="1" thickBot="1">
      <c r="A90" s="200" t="s">
        <v>1365</v>
      </c>
      <c r="B90" s="100" t="s">
        <v>339</v>
      </c>
      <c r="C90" s="102" t="s">
        <v>1366</v>
      </c>
      <c r="D90" s="653">
        <v>1139.1256047770109</v>
      </c>
    </row>
    <row r="91" spans="1:4" ht="30" customHeight="1" thickTop="1" thickBot="1">
      <c r="A91" s="200" t="s">
        <v>1244</v>
      </c>
      <c r="B91" s="100" t="s">
        <v>339</v>
      </c>
      <c r="C91" s="102" t="s">
        <v>1245</v>
      </c>
      <c r="D91" s="653">
        <v>1292.2338849889748</v>
      </c>
    </row>
    <row r="92" spans="1:4" ht="30" customHeight="1" thickTop="1" thickBot="1">
      <c r="A92" s="200" t="s">
        <v>1277</v>
      </c>
      <c r="B92" s="100" t="s">
        <v>339</v>
      </c>
      <c r="C92" s="102" t="s">
        <v>1858</v>
      </c>
      <c r="D92" s="653">
        <v>1129.939107964293</v>
      </c>
    </row>
    <row r="93" spans="1:4" ht="30" customHeight="1" thickTop="1" thickBot="1">
      <c r="A93" s="200" t="s">
        <v>1408</v>
      </c>
      <c r="B93" s="100" t="s">
        <v>1406</v>
      </c>
      <c r="C93" s="102" t="s">
        <v>1870</v>
      </c>
      <c r="D93" s="653">
        <v>406.24730349574406</v>
      </c>
    </row>
    <row r="94" spans="1:4" ht="30" customHeight="1" thickTop="1" thickBot="1">
      <c r="A94" s="200" t="s">
        <v>1399</v>
      </c>
      <c r="B94" s="100" t="s">
        <v>92</v>
      </c>
      <c r="C94" s="102" t="s">
        <v>1868</v>
      </c>
      <c r="D94" s="653">
        <v>210212.56512168594</v>
      </c>
    </row>
    <row r="95" spans="1:4" ht="30" customHeight="1" thickTop="1" thickBot="1">
      <c r="A95" s="200" t="s">
        <v>1222</v>
      </c>
      <c r="B95" s="100" t="s">
        <v>1223</v>
      </c>
      <c r="C95" s="102" t="s">
        <v>1224</v>
      </c>
      <c r="D95" s="653">
        <v>0.40828874723190356</v>
      </c>
    </row>
    <row r="96" spans="1:4" ht="30" customHeight="1" thickTop="1" thickBot="1">
      <c r="A96" s="200" t="s">
        <v>1631</v>
      </c>
      <c r="B96" s="100" t="s">
        <v>339</v>
      </c>
      <c r="C96" s="102" t="s">
        <v>1851</v>
      </c>
      <c r="D96" s="653">
        <v>1138.1048829089311</v>
      </c>
    </row>
    <row r="97" spans="1:4" ht="30" customHeight="1" thickTop="1" thickBot="1">
      <c r="A97" s="200" t="s">
        <v>1412</v>
      </c>
      <c r="B97" s="100" t="s">
        <v>339</v>
      </c>
      <c r="C97" s="102" t="s">
        <v>1411</v>
      </c>
      <c r="D97" s="653">
        <v>1087.0687895049432</v>
      </c>
    </row>
    <row r="98" spans="1:4" ht="30" customHeight="1" thickTop="1" thickBot="1">
      <c r="A98" s="200" t="s">
        <v>1237</v>
      </c>
      <c r="B98" s="100" t="s">
        <v>92</v>
      </c>
      <c r="C98" s="102" t="s">
        <v>1238</v>
      </c>
      <c r="D98" s="653">
        <v>20374.629208740069</v>
      </c>
    </row>
    <row r="99" spans="1:4" ht="30" customHeight="1" thickTop="1" thickBot="1">
      <c r="A99" s="200" t="s">
        <v>1251</v>
      </c>
      <c r="B99" s="100" t="s">
        <v>339</v>
      </c>
      <c r="C99" s="102" t="s">
        <v>1853</v>
      </c>
      <c r="D99" s="653">
        <v>1269.7780038912199</v>
      </c>
    </row>
    <row r="100" spans="1:4" ht="30" customHeight="1" thickTop="1" thickBot="1">
      <c r="A100" s="200" t="s">
        <v>1320</v>
      </c>
      <c r="B100" s="100" t="s">
        <v>1306</v>
      </c>
      <c r="C100" s="102" t="s">
        <v>1863</v>
      </c>
      <c r="D100" s="653">
        <v>1250.3842883977045</v>
      </c>
    </row>
    <row r="101" spans="1:4" ht="30" customHeight="1" thickTop="1" thickBot="1">
      <c r="A101" s="200" t="s">
        <v>1393</v>
      </c>
      <c r="B101" s="100" t="s">
        <v>339</v>
      </c>
      <c r="C101" s="102" t="s">
        <v>1394</v>
      </c>
      <c r="D101" s="653">
        <v>2957.0312518270612</v>
      </c>
    </row>
    <row r="102" spans="1:4" ht="30" customHeight="1" thickTop="1" thickBot="1">
      <c r="A102" s="200" t="s">
        <v>1395</v>
      </c>
      <c r="B102" s="100" t="s">
        <v>141</v>
      </c>
      <c r="C102" s="102" t="s">
        <v>1396</v>
      </c>
      <c r="D102" s="653">
        <v>116626.65992492517</v>
      </c>
    </row>
    <row r="103" spans="1:4" ht="30" customHeight="1" thickTop="1" thickBot="1">
      <c r="A103" s="200" t="s">
        <v>1327</v>
      </c>
      <c r="B103" s="100" t="s">
        <v>344</v>
      </c>
      <c r="C103" s="102" t="s">
        <v>1328</v>
      </c>
      <c r="D103" s="653">
        <v>1.020721868079759</v>
      </c>
    </row>
    <row r="104" spans="1:4" ht="30" customHeight="1" thickTop="1" thickBot="1">
      <c r="A104" s="200" t="s">
        <v>1325</v>
      </c>
      <c r="B104" s="100" t="s">
        <v>344</v>
      </c>
      <c r="C104" s="102" t="s">
        <v>1326</v>
      </c>
      <c r="D104" s="653">
        <v>0.41926485387660672</v>
      </c>
    </row>
    <row r="105" spans="1:4" ht="30" customHeight="1" thickTop="1" thickBot="1">
      <c r="A105" s="200" t="s">
        <v>1275</v>
      </c>
      <c r="B105" s="100" t="s">
        <v>339</v>
      </c>
      <c r="C105" s="102" t="s">
        <v>1276</v>
      </c>
      <c r="D105" s="653">
        <v>1991.4283646236097</v>
      </c>
    </row>
    <row r="106" spans="1:4" ht="30" customHeight="1" thickTop="1" thickBot="1">
      <c r="A106" s="200" t="s">
        <v>1402</v>
      </c>
      <c r="B106" s="100" t="s">
        <v>92</v>
      </c>
      <c r="C106" s="102" t="s">
        <v>1403</v>
      </c>
      <c r="D106" s="653">
        <v>156105.119616646</v>
      </c>
    </row>
    <row r="107" spans="1:4" ht="30" customHeight="1" thickTop="1" thickBot="1">
      <c r="A107" s="200" t="s">
        <v>1301</v>
      </c>
      <c r="B107" s="100" t="s">
        <v>339</v>
      </c>
      <c r="C107" s="102" t="s">
        <v>1302</v>
      </c>
      <c r="D107" s="653">
        <v>1389.2024624565518</v>
      </c>
    </row>
    <row r="108" spans="1:4" ht="30" customHeight="1" thickTop="1" thickBot="1">
      <c r="A108" s="200" t="s">
        <v>1263</v>
      </c>
      <c r="B108" s="100" t="s">
        <v>339</v>
      </c>
      <c r="C108" s="102" t="s">
        <v>1855</v>
      </c>
      <c r="D108" s="653">
        <v>1282.026666308177</v>
      </c>
    </row>
    <row r="109" spans="1:4" ht="30" customHeight="1" thickTop="1" thickBot="1">
      <c r="A109" s="200" t="s">
        <v>1258</v>
      </c>
      <c r="B109" s="100" t="s">
        <v>339</v>
      </c>
      <c r="C109" s="102" t="s">
        <v>1854</v>
      </c>
      <c r="D109" s="653">
        <v>1188.1202544448392</v>
      </c>
    </row>
    <row r="110" spans="1:4" ht="30" customHeight="1" thickTop="1" thickBot="1">
      <c r="A110" s="200" t="s">
        <v>1397</v>
      </c>
      <c r="B110" s="100" t="s">
        <v>339</v>
      </c>
      <c r="C110" s="102" t="s">
        <v>1398</v>
      </c>
      <c r="D110" s="653">
        <v>1290.1924412528151</v>
      </c>
    </row>
    <row r="111" spans="1:4" ht="30" customHeight="1" thickTop="1" thickBot="1">
      <c r="A111" s="200" t="s">
        <v>1318</v>
      </c>
      <c r="B111" s="100" t="s">
        <v>1306</v>
      </c>
      <c r="C111" s="102" t="s">
        <v>1861</v>
      </c>
      <c r="D111" s="653">
        <v>1098.2967300538205</v>
      </c>
    </row>
    <row r="112" spans="1:4" ht="30" customHeight="1" thickTop="1" thickBot="1">
      <c r="A112" s="200" t="s">
        <v>1319</v>
      </c>
      <c r="B112" s="100" t="s">
        <v>344</v>
      </c>
      <c r="C112" s="102" t="s">
        <v>1862</v>
      </c>
      <c r="D112" s="653">
        <v>3.0621656042392766</v>
      </c>
    </row>
    <row r="113" spans="1:4" ht="30" customHeight="1" thickTop="1" thickBot="1">
      <c r="A113" s="200" t="s">
        <v>1324</v>
      </c>
      <c r="B113" s="100" t="s">
        <v>1306</v>
      </c>
      <c r="C113" s="102" t="s">
        <v>1865</v>
      </c>
      <c r="D113" s="653">
        <v>720.62963886430975</v>
      </c>
    </row>
    <row r="114" spans="1:4" ht="30" customHeight="1" thickTop="1" thickBot="1">
      <c r="A114" s="200" t="s">
        <v>1400</v>
      </c>
      <c r="B114" s="100" t="s">
        <v>92</v>
      </c>
      <c r="C114" s="102" t="s">
        <v>1401</v>
      </c>
      <c r="D114" s="653">
        <v>1177200.5719001221</v>
      </c>
    </row>
    <row r="115" spans="1:4" ht="30" customHeight="1" thickTop="1" thickBot="1">
      <c r="A115" s="200" t="s">
        <v>1321</v>
      </c>
      <c r="B115" s="100" t="s">
        <v>92</v>
      </c>
      <c r="C115" s="102" t="s">
        <v>1322</v>
      </c>
      <c r="D115" s="653">
        <v>1152.3949890620477</v>
      </c>
    </row>
    <row r="116" spans="1:4" ht="30" customHeight="1" thickTop="1" thickBot="1">
      <c r="A116" s="200" t="s">
        <v>1271</v>
      </c>
      <c r="B116" s="100" t="s">
        <v>339</v>
      </c>
      <c r="C116" s="102" t="s">
        <v>1857</v>
      </c>
      <c r="D116" s="653">
        <v>22.455881097754695</v>
      </c>
    </row>
    <row r="117" spans="1:4" ht="30" customHeight="1" thickTop="1" thickBot="1">
      <c r="A117" s="200" t="s">
        <v>1299</v>
      </c>
      <c r="B117" s="100" t="s">
        <v>92</v>
      </c>
      <c r="C117" s="102" t="s">
        <v>1300</v>
      </c>
      <c r="D117" s="653">
        <v>435580.80854062014</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2" customWidth="1"/>
    <col min="2" max="2" width="15.42578125" style="532" customWidth="1"/>
    <col min="3" max="3" width="7.28515625" style="532" customWidth="1"/>
    <col min="4" max="4" width="11.42578125" style="532"/>
    <col min="5" max="5" width="5.7109375" style="532" customWidth="1"/>
    <col min="6" max="6" width="5.7109375" style="532" hidden="1" customWidth="1"/>
    <col min="7" max="7" width="9.5703125" style="532" customWidth="1"/>
    <col min="8" max="8" width="14" style="532" customWidth="1"/>
    <col min="9" max="9" width="16.28515625" style="532" customWidth="1"/>
    <col min="10" max="10" width="15.85546875" style="532" customWidth="1"/>
    <col min="11" max="11" width="11.7109375" style="532" customWidth="1"/>
    <col min="12" max="12" width="8.28515625" style="532" customWidth="1"/>
    <col min="13" max="13" width="16.5703125" style="532" customWidth="1"/>
    <col min="14" max="256" width="11.42578125" style="532"/>
    <col min="257" max="257" width="22.7109375" style="532" customWidth="1"/>
    <col min="258" max="258" width="15.42578125" style="532" customWidth="1"/>
    <col min="259" max="259" width="7.28515625" style="532" customWidth="1"/>
    <col min="260" max="260" width="11.42578125" style="532"/>
    <col min="261" max="261" width="5.7109375" style="532" customWidth="1"/>
    <col min="262" max="262" width="0" style="532" hidden="1" customWidth="1"/>
    <col min="263" max="263" width="9.5703125" style="532" customWidth="1"/>
    <col min="264" max="264" width="14" style="532" customWidth="1"/>
    <col min="265" max="265" width="16.28515625" style="532" customWidth="1"/>
    <col min="266" max="266" width="15.85546875" style="532" customWidth="1"/>
    <col min="267" max="267" width="11.7109375" style="532" customWidth="1"/>
    <col min="268" max="268" width="8.28515625" style="532" customWidth="1"/>
    <col min="269" max="269" width="16.5703125" style="532" customWidth="1"/>
    <col min="270" max="512" width="11.42578125" style="532"/>
    <col min="513" max="513" width="22.7109375" style="532" customWidth="1"/>
    <col min="514" max="514" width="15.42578125" style="532" customWidth="1"/>
    <col min="515" max="515" width="7.28515625" style="532" customWidth="1"/>
    <col min="516" max="516" width="11.42578125" style="532"/>
    <col min="517" max="517" width="5.7109375" style="532" customWidth="1"/>
    <col min="518" max="518" width="0" style="532" hidden="1" customWidth="1"/>
    <col min="519" max="519" width="9.5703125" style="532" customWidth="1"/>
    <col min="520" max="520" width="14" style="532" customWidth="1"/>
    <col min="521" max="521" width="16.28515625" style="532" customWidth="1"/>
    <col min="522" max="522" width="15.85546875" style="532" customWidth="1"/>
    <col min="523" max="523" width="11.7109375" style="532" customWidth="1"/>
    <col min="524" max="524" width="8.28515625" style="532" customWidth="1"/>
    <col min="525" max="525" width="16.5703125" style="532" customWidth="1"/>
    <col min="526" max="768" width="11.42578125" style="532"/>
    <col min="769" max="769" width="22.7109375" style="532" customWidth="1"/>
    <col min="770" max="770" width="15.42578125" style="532" customWidth="1"/>
    <col min="771" max="771" width="7.28515625" style="532" customWidth="1"/>
    <col min="772" max="772" width="11.42578125" style="532"/>
    <col min="773" max="773" width="5.7109375" style="532" customWidth="1"/>
    <col min="774" max="774" width="0" style="532" hidden="1" customWidth="1"/>
    <col min="775" max="775" width="9.5703125" style="532" customWidth="1"/>
    <col min="776" max="776" width="14" style="532" customWidth="1"/>
    <col min="777" max="777" width="16.28515625" style="532" customWidth="1"/>
    <col min="778" max="778" width="15.85546875" style="532" customWidth="1"/>
    <col min="779" max="779" width="11.7109375" style="532" customWidth="1"/>
    <col min="780" max="780" width="8.28515625" style="532" customWidth="1"/>
    <col min="781" max="781" width="16.5703125" style="532" customWidth="1"/>
    <col min="782" max="1024" width="11.42578125" style="532"/>
    <col min="1025" max="1025" width="22.7109375" style="532" customWidth="1"/>
    <col min="1026" max="1026" width="15.42578125" style="532" customWidth="1"/>
    <col min="1027" max="1027" width="7.28515625" style="532" customWidth="1"/>
    <col min="1028" max="1028" width="11.42578125" style="532"/>
    <col min="1029" max="1029" width="5.7109375" style="532" customWidth="1"/>
    <col min="1030" max="1030" width="0" style="532" hidden="1" customWidth="1"/>
    <col min="1031" max="1031" width="9.5703125" style="532" customWidth="1"/>
    <col min="1032" max="1032" width="14" style="532" customWidth="1"/>
    <col min="1033" max="1033" width="16.28515625" style="532" customWidth="1"/>
    <col min="1034" max="1034" width="15.85546875" style="532" customWidth="1"/>
    <col min="1035" max="1035" width="11.7109375" style="532" customWidth="1"/>
    <col min="1036" max="1036" width="8.28515625" style="532" customWidth="1"/>
    <col min="1037" max="1037" width="16.5703125" style="532" customWidth="1"/>
    <col min="1038" max="1280" width="11.42578125" style="532"/>
    <col min="1281" max="1281" width="22.7109375" style="532" customWidth="1"/>
    <col min="1282" max="1282" width="15.42578125" style="532" customWidth="1"/>
    <col min="1283" max="1283" width="7.28515625" style="532" customWidth="1"/>
    <col min="1284" max="1284" width="11.42578125" style="532"/>
    <col min="1285" max="1285" width="5.7109375" style="532" customWidth="1"/>
    <col min="1286" max="1286" width="0" style="532" hidden="1" customWidth="1"/>
    <col min="1287" max="1287" width="9.5703125" style="532" customWidth="1"/>
    <col min="1288" max="1288" width="14" style="532" customWidth="1"/>
    <col min="1289" max="1289" width="16.28515625" style="532" customWidth="1"/>
    <col min="1290" max="1290" width="15.85546875" style="532" customWidth="1"/>
    <col min="1291" max="1291" width="11.7109375" style="532" customWidth="1"/>
    <col min="1292" max="1292" width="8.28515625" style="532" customWidth="1"/>
    <col min="1293" max="1293" width="16.5703125" style="532" customWidth="1"/>
    <col min="1294" max="1536" width="11.42578125" style="532"/>
    <col min="1537" max="1537" width="22.7109375" style="532" customWidth="1"/>
    <col min="1538" max="1538" width="15.42578125" style="532" customWidth="1"/>
    <col min="1539" max="1539" width="7.28515625" style="532" customWidth="1"/>
    <col min="1540" max="1540" width="11.42578125" style="532"/>
    <col min="1541" max="1541" width="5.7109375" style="532" customWidth="1"/>
    <col min="1542" max="1542" width="0" style="532" hidden="1" customWidth="1"/>
    <col min="1543" max="1543" width="9.5703125" style="532" customWidth="1"/>
    <col min="1544" max="1544" width="14" style="532" customWidth="1"/>
    <col min="1545" max="1545" width="16.28515625" style="532" customWidth="1"/>
    <col min="1546" max="1546" width="15.85546875" style="532" customWidth="1"/>
    <col min="1547" max="1547" width="11.7109375" style="532" customWidth="1"/>
    <col min="1548" max="1548" width="8.28515625" style="532" customWidth="1"/>
    <col min="1549" max="1549" width="16.5703125" style="532" customWidth="1"/>
    <col min="1550" max="1792" width="11.42578125" style="532"/>
    <col min="1793" max="1793" width="22.7109375" style="532" customWidth="1"/>
    <col min="1794" max="1794" width="15.42578125" style="532" customWidth="1"/>
    <col min="1795" max="1795" width="7.28515625" style="532" customWidth="1"/>
    <col min="1796" max="1796" width="11.42578125" style="532"/>
    <col min="1797" max="1797" width="5.7109375" style="532" customWidth="1"/>
    <col min="1798" max="1798" width="0" style="532" hidden="1" customWidth="1"/>
    <col min="1799" max="1799" width="9.5703125" style="532" customWidth="1"/>
    <col min="1800" max="1800" width="14" style="532" customWidth="1"/>
    <col min="1801" max="1801" width="16.28515625" style="532" customWidth="1"/>
    <col min="1802" max="1802" width="15.85546875" style="532" customWidth="1"/>
    <col min="1803" max="1803" width="11.7109375" style="532" customWidth="1"/>
    <col min="1804" max="1804" width="8.28515625" style="532" customWidth="1"/>
    <col min="1805" max="1805" width="16.5703125" style="532" customWidth="1"/>
    <col min="1806" max="2048" width="11.42578125" style="532"/>
    <col min="2049" max="2049" width="22.7109375" style="532" customWidth="1"/>
    <col min="2050" max="2050" width="15.42578125" style="532" customWidth="1"/>
    <col min="2051" max="2051" width="7.28515625" style="532" customWidth="1"/>
    <col min="2052" max="2052" width="11.42578125" style="532"/>
    <col min="2053" max="2053" width="5.7109375" style="532" customWidth="1"/>
    <col min="2054" max="2054" width="0" style="532" hidden="1" customWidth="1"/>
    <col min="2055" max="2055" width="9.5703125" style="532" customWidth="1"/>
    <col min="2056" max="2056" width="14" style="532" customWidth="1"/>
    <col min="2057" max="2057" width="16.28515625" style="532" customWidth="1"/>
    <col min="2058" max="2058" width="15.85546875" style="532" customWidth="1"/>
    <col min="2059" max="2059" width="11.7109375" style="532" customWidth="1"/>
    <col min="2060" max="2060" width="8.28515625" style="532" customWidth="1"/>
    <col min="2061" max="2061" width="16.5703125" style="532" customWidth="1"/>
    <col min="2062" max="2304" width="11.42578125" style="532"/>
    <col min="2305" max="2305" width="22.7109375" style="532" customWidth="1"/>
    <col min="2306" max="2306" width="15.42578125" style="532" customWidth="1"/>
    <col min="2307" max="2307" width="7.28515625" style="532" customWidth="1"/>
    <col min="2308" max="2308" width="11.42578125" style="532"/>
    <col min="2309" max="2309" width="5.7109375" style="532" customWidth="1"/>
    <col min="2310" max="2310" width="0" style="532" hidden="1" customWidth="1"/>
    <col min="2311" max="2311" width="9.5703125" style="532" customWidth="1"/>
    <col min="2312" max="2312" width="14" style="532" customWidth="1"/>
    <col min="2313" max="2313" width="16.28515625" style="532" customWidth="1"/>
    <col min="2314" max="2314" width="15.85546875" style="532" customWidth="1"/>
    <col min="2315" max="2315" width="11.7109375" style="532" customWidth="1"/>
    <col min="2316" max="2316" width="8.28515625" style="532" customWidth="1"/>
    <col min="2317" max="2317" width="16.5703125" style="532" customWidth="1"/>
    <col min="2318" max="2560" width="11.42578125" style="532"/>
    <col min="2561" max="2561" width="22.7109375" style="532" customWidth="1"/>
    <col min="2562" max="2562" width="15.42578125" style="532" customWidth="1"/>
    <col min="2563" max="2563" width="7.28515625" style="532" customWidth="1"/>
    <col min="2564" max="2564" width="11.42578125" style="532"/>
    <col min="2565" max="2565" width="5.7109375" style="532" customWidth="1"/>
    <col min="2566" max="2566" width="0" style="532" hidden="1" customWidth="1"/>
    <col min="2567" max="2567" width="9.5703125" style="532" customWidth="1"/>
    <col min="2568" max="2568" width="14" style="532" customWidth="1"/>
    <col min="2569" max="2569" width="16.28515625" style="532" customWidth="1"/>
    <col min="2570" max="2570" width="15.85546875" style="532" customWidth="1"/>
    <col min="2571" max="2571" width="11.7109375" style="532" customWidth="1"/>
    <col min="2572" max="2572" width="8.28515625" style="532" customWidth="1"/>
    <col min="2573" max="2573" width="16.5703125" style="532" customWidth="1"/>
    <col min="2574" max="2816" width="11.42578125" style="532"/>
    <col min="2817" max="2817" width="22.7109375" style="532" customWidth="1"/>
    <col min="2818" max="2818" width="15.42578125" style="532" customWidth="1"/>
    <col min="2819" max="2819" width="7.28515625" style="532" customWidth="1"/>
    <col min="2820" max="2820" width="11.42578125" style="532"/>
    <col min="2821" max="2821" width="5.7109375" style="532" customWidth="1"/>
    <col min="2822" max="2822" width="0" style="532" hidden="1" customWidth="1"/>
    <col min="2823" max="2823" width="9.5703125" style="532" customWidth="1"/>
    <col min="2824" max="2824" width="14" style="532" customWidth="1"/>
    <col min="2825" max="2825" width="16.28515625" style="532" customWidth="1"/>
    <col min="2826" max="2826" width="15.85546875" style="532" customWidth="1"/>
    <col min="2827" max="2827" width="11.7109375" style="532" customWidth="1"/>
    <col min="2828" max="2828" width="8.28515625" style="532" customWidth="1"/>
    <col min="2829" max="2829" width="16.5703125" style="532" customWidth="1"/>
    <col min="2830" max="3072" width="11.42578125" style="532"/>
    <col min="3073" max="3073" width="22.7109375" style="532" customWidth="1"/>
    <col min="3074" max="3074" width="15.42578125" style="532" customWidth="1"/>
    <col min="3075" max="3075" width="7.28515625" style="532" customWidth="1"/>
    <col min="3076" max="3076" width="11.42578125" style="532"/>
    <col min="3077" max="3077" width="5.7109375" style="532" customWidth="1"/>
    <col min="3078" max="3078" width="0" style="532" hidden="1" customWidth="1"/>
    <col min="3079" max="3079" width="9.5703125" style="532" customWidth="1"/>
    <col min="3080" max="3080" width="14" style="532" customWidth="1"/>
    <col min="3081" max="3081" width="16.28515625" style="532" customWidth="1"/>
    <col min="3082" max="3082" width="15.85546875" style="532" customWidth="1"/>
    <col min="3083" max="3083" width="11.7109375" style="532" customWidth="1"/>
    <col min="3084" max="3084" width="8.28515625" style="532" customWidth="1"/>
    <col min="3085" max="3085" width="16.5703125" style="532" customWidth="1"/>
    <col min="3086" max="3328" width="11.42578125" style="532"/>
    <col min="3329" max="3329" width="22.7109375" style="532" customWidth="1"/>
    <col min="3330" max="3330" width="15.42578125" style="532" customWidth="1"/>
    <col min="3331" max="3331" width="7.28515625" style="532" customWidth="1"/>
    <col min="3332" max="3332" width="11.42578125" style="532"/>
    <col min="3333" max="3333" width="5.7109375" style="532" customWidth="1"/>
    <col min="3334" max="3334" width="0" style="532" hidden="1" customWidth="1"/>
    <col min="3335" max="3335" width="9.5703125" style="532" customWidth="1"/>
    <col min="3336" max="3336" width="14" style="532" customWidth="1"/>
    <col min="3337" max="3337" width="16.28515625" style="532" customWidth="1"/>
    <col min="3338" max="3338" width="15.85546875" style="532" customWidth="1"/>
    <col min="3339" max="3339" width="11.7109375" style="532" customWidth="1"/>
    <col min="3340" max="3340" width="8.28515625" style="532" customWidth="1"/>
    <col min="3341" max="3341" width="16.5703125" style="532" customWidth="1"/>
    <col min="3342" max="3584" width="11.42578125" style="532"/>
    <col min="3585" max="3585" width="22.7109375" style="532" customWidth="1"/>
    <col min="3586" max="3586" width="15.42578125" style="532" customWidth="1"/>
    <col min="3587" max="3587" width="7.28515625" style="532" customWidth="1"/>
    <col min="3588" max="3588" width="11.42578125" style="532"/>
    <col min="3589" max="3589" width="5.7109375" style="532" customWidth="1"/>
    <col min="3590" max="3590" width="0" style="532" hidden="1" customWidth="1"/>
    <col min="3591" max="3591" width="9.5703125" style="532" customWidth="1"/>
    <col min="3592" max="3592" width="14" style="532" customWidth="1"/>
    <col min="3593" max="3593" width="16.28515625" style="532" customWidth="1"/>
    <col min="3594" max="3594" width="15.85546875" style="532" customWidth="1"/>
    <col min="3595" max="3595" width="11.7109375" style="532" customWidth="1"/>
    <col min="3596" max="3596" width="8.28515625" style="532" customWidth="1"/>
    <col min="3597" max="3597" width="16.5703125" style="532" customWidth="1"/>
    <col min="3598" max="3840" width="11.42578125" style="532"/>
    <col min="3841" max="3841" width="22.7109375" style="532" customWidth="1"/>
    <col min="3842" max="3842" width="15.42578125" style="532" customWidth="1"/>
    <col min="3843" max="3843" width="7.28515625" style="532" customWidth="1"/>
    <col min="3844" max="3844" width="11.42578125" style="532"/>
    <col min="3845" max="3845" width="5.7109375" style="532" customWidth="1"/>
    <col min="3846" max="3846" width="0" style="532" hidden="1" customWidth="1"/>
    <col min="3847" max="3847" width="9.5703125" style="532" customWidth="1"/>
    <col min="3848" max="3848" width="14" style="532" customWidth="1"/>
    <col min="3849" max="3849" width="16.28515625" style="532" customWidth="1"/>
    <col min="3850" max="3850" width="15.85546875" style="532" customWidth="1"/>
    <col min="3851" max="3851" width="11.7109375" style="532" customWidth="1"/>
    <col min="3852" max="3852" width="8.28515625" style="532" customWidth="1"/>
    <col min="3853" max="3853" width="16.5703125" style="532" customWidth="1"/>
    <col min="3854" max="4096" width="11.42578125" style="532"/>
    <col min="4097" max="4097" width="22.7109375" style="532" customWidth="1"/>
    <col min="4098" max="4098" width="15.42578125" style="532" customWidth="1"/>
    <col min="4099" max="4099" width="7.28515625" style="532" customWidth="1"/>
    <col min="4100" max="4100" width="11.42578125" style="532"/>
    <col min="4101" max="4101" width="5.7109375" style="532" customWidth="1"/>
    <col min="4102" max="4102" width="0" style="532" hidden="1" customWidth="1"/>
    <col min="4103" max="4103" width="9.5703125" style="532" customWidth="1"/>
    <col min="4104" max="4104" width="14" style="532" customWidth="1"/>
    <col min="4105" max="4105" width="16.28515625" style="532" customWidth="1"/>
    <col min="4106" max="4106" width="15.85546875" style="532" customWidth="1"/>
    <col min="4107" max="4107" width="11.7109375" style="532" customWidth="1"/>
    <col min="4108" max="4108" width="8.28515625" style="532" customWidth="1"/>
    <col min="4109" max="4109" width="16.5703125" style="532" customWidth="1"/>
    <col min="4110" max="4352" width="11.42578125" style="532"/>
    <col min="4353" max="4353" width="22.7109375" style="532" customWidth="1"/>
    <col min="4354" max="4354" width="15.42578125" style="532" customWidth="1"/>
    <col min="4355" max="4355" width="7.28515625" style="532" customWidth="1"/>
    <col min="4356" max="4356" width="11.42578125" style="532"/>
    <col min="4357" max="4357" width="5.7109375" style="532" customWidth="1"/>
    <col min="4358" max="4358" width="0" style="532" hidden="1" customWidth="1"/>
    <col min="4359" max="4359" width="9.5703125" style="532" customWidth="1"/>
    <col min="4360" max="4360" width="14" style="532" customWidth="1"/>
    <col min="4361" max="4361" width="16.28515625" style="532" customWidth="1"/>
    <col min="4362" max="4362" width="15.85546875" style="532" customWidth="1"/>
    <col min="4363" max="4363" width="11.7109375" style="532" customWidth="1"/>
    <col min="4364" max="4364" width="8.28515625" style="532" customWidth="1"/>
    <col min="4365" max="4365" width="16.5703125" style="532" customWidth="1"/>
    <col min="4366" max="4608" width="11.42578125" style="532"/>
    <col min="4609" max="4609" width="22.7109375" style="532" customWidth="1"/>
    <col min="4610" max="4610" width="15.42578125" style="532" customWidth="1"/>
    <col min="4611" max="4611" width="7.28515625" style="532" customWidth="1"/>
    <col min="4612" max="4612" width="11.42578125" style="532"/>
    <col min="4613" max="4613" width="5.7109375" style="532" customWidth="1"/>
    <col min="4614" max="4614" width="0" style="532" hidden="1" customWidth="1"/>
    <col min="4615" max="4615" width="9.5703125" style="532" customWidth="1"/>
    <col min="4616" max="4616" width="14" style="532" customWidth="1"/>
    <col min="4617" max="4617" width="16.28515625" style="532" customWidth="1"/>
    <col min="4618" max="4618" width="15.85546875" style="532" customWidth="1"/>
    <col min="4619" max="4619" width="11.7109375" style="532" customWidth="1"/>
    <col min="4620" max="4620" width="8.28515625" style="532" customWidth="1"/>
    <col min="4621" max="4621" width="16.5703125" style="532" customWidth="1"/>
    <col min="4622" max="4864" width="11.42578125" style="532"/>
    <col min="4865" max="4865" width="22.7109375" style="532" customWidth="1"/>
    <col min="4866" max="4866" width="15.42578125" style="532" customWidth="1"/>
    <col min="4867" max="4867" width="7.28515625" style="532" customWidth="1"/>
    <col min="4868" max="4868" width="11.42578125" style="532"/>
    <col min="4869" max="4869" width="5.7109375" style="532" customWidth="1"/>
    <col min="4870" max="4870" width="0" style="532" hidden="1" customWidth="1"/>
    <col min="4871" max="4871" width="9.5703125" style="532" customWidth="1"/>
    <col min="4872" max="4872" width="14" style="532" customWidth="1"/>
    <col min="4873" max="4873" width="16.28515625" style="532" customWidth="1"/>
    <col min="4874" max="4874" width="15.85546875" style="532" customWidth="1"/>
    <col min="4875" max="4875" width="11.7109375" style="532" customWidth="1"/>
    <col min="4876" max="4876" width="8.28515625" style="532" customWidth="1"/>
    <col min="4877" max="4877" width="16.5703125" style="532" customWidth="1"/>
    <col min="4878" max="5120" width="11.42578125" style="532"/>
    <col min="5121" max="5121" width="22.7109375" style="532" customWidth="1"/>
    <col min="5122" max="5122" width="15.42578125" style="532" customWidth="1"/>
    <col min="5123" max="5123" width="7.28515625" style="532" customWidth="1"/>
    <col min="5124" max="5124" width="11.42578125" style="532"/>
    <col min="5125" max="5125" width="5.7109375" style="532" customWidth="1"/>
    <col min="5126" max="5126" width="0" style="532" hidden="1" customWidth="1"/>
    <col min="5127" max="5127" width="9.5703125" style="532" customWidth="1"/>
    <col min="5128" max="5128" width="14" style="532" customWidth="1"/>
    <col min="5129" max="5129" width="16.28515625" style="532" customWidth="1"/>
    <col min="5130" max="5130" width="15.85546875" style="532" customWidth="1"/>
    <col min="5131" max="5131" width="11.7109375" style="532" customWidth="1"/>
    <col min="5132" max="5132" width="8.28515625" style="532" customWidth="1"/>
    <col min="5133" max="5133" width="16.5703125" style="532" customWidth="1"/>
    <col min="5134" max="5376" width="11.42578125" style="532"/>
    <col min="5377" max="5377" width="22.7109375" style="532" customWidth="1"/>
    <col min="5378" max="5378" width="15.42578125" style="532" customWidth="1"/>
    <col min="5379" max="5379" width="7.28515625" style="532" customWidth="1"/>
    <col min="5380" max="5380" width="11.42578125" style="532"/>
    <col min="5381" max="5381" width="5.7109375" style="532" customWidth="1"/>
    <col min="5382" max="5382" width="0" style="532" hidden="1" customWidth="1"/>
    <col min="5383" max="5383" width="9.5703125" style="532" customWidth="1"/>
    <col min="5384" max="5384" width="14" style="532" customWidth="1"/>
    <col min="5385" max="5385" width="16.28515625" style="532" customWidth="1"/>
    <col min="5386" max="5386" width="15.85546875" style="532" customWidth="1"/>
    <col min="5387" max="5387" width="11.7109375" style="532" customWidth="1"/>
    <col min="5388" max="5388" width="8.28515625" style="532" customWidth="1"/>
    <col min="5389" max="5389" width="16.5703125" style="532" customWidth="1"/>
    <col min="5390" max="5632" width="11.42578125" style="532"/>
    <col min="5633" max="5633" width="22.7109375" style="532" customWidth="1"/>
    <col min="5634" max="5634" width="15.42578125" style="532" customWidth="1"/>
    <col min="5635" max="5635" width="7.28515625" style="532" customWidth="1"/>
    <col min="5636" max="5636" width="11.42578125" style="532"/>
    <col min="5637" max="5637" width="5.7109375" style="532" customWidth="1"/>
    <col min="5638" max="5638" width="0" style="532" hidden="1" customWidth="1"/>
    <col min="5639" max="5639" width="9.5703125" style="532" customWidth="1"/>
    <col min="5640" max="5640" width="14" style="532" customWidth="1"/>
    <col min="5641" max="5641" width="16.28515625" style="532" customWidth="1"/>
    <col min="5642" max="5642" width="15.85546875" style="532" customWidth="1"/>
    <col min="5643" max="5643" width="11.7109375" style="532" customWidth="1"/>
    <col min="5644" max="5644" width="8.28515625" style="532" customWidth="1"/>
    <col min="5645" max="5645" width="16.5703125" style="532" customWidth="1"/>
    <col min="5646" max="5888" width="11.42578125" style="532"/>
    <col min="5889" max="5889" width="22.7109375" style="532" customWidth="1"/>
    <col min="5890" max="5890" width="15.42578125" style="532" customWidth="1"/>
    <col min="5891" max="5891" width="7.28515625" style="532" customWidth="1"/>
    <col min="5892" max="5892" width="11.42578125" style="532"/>
    <col min="5893" max="5893" width="5.7109375" style="532" customWidth="1"/>
    <col min="5894" max="5894" width="0" style="532" hidden="1" customWidth="1"/>
    <col min="5895" max="5895" width="9.5703125" style="532" customWidth="1"/>
    <col min="5896" max="5896" width="14" style="532" customWidth="1"/>
    <col min="5897" max="5897" width="16.28515625" style="532" customWidth="1"/>
    <col min="5898" max="5898" width="15.85546875" style="532" customWidth="1"/>
    <col min="5899" max="5899" width="11.7109375" style="532" customWidth="1"/>
    <col min="5900" max="5900" width="8.28515625" style="532" customWidth="1"/>
    <col min="5901" max="5901" width="16.5703125" style="532" customWidth="1"/>
    <col min="5902" max="6144" width="11.42578125" style="532"/>
    <col min="6145" max="6145" width="22.7109375" style="532" customWidth="1"/>
    <col min="6146" max="6146" width="15.42578125" style="532" customWidth="1"/>
    <col min="6147" max="6147" width="7.28515625" style="532" customWidth="1"/>
    <col min="6148" max="6148" width="11.42578125" style="532"/>
    <col min="6149" max="6149" width="5.7109375" style="532" customWidth="1"/>
    <col min="6150" max="6150" width="0" style="532" hidden="1" customWidth="1"/>
    <col min="6151" max="6151" width="9.5703125" style="532" customWidth="1"/>
    <col min="6152" max="6152" width="14" style="532" customWidth="1"/>
    <col min="6153" max="6153" width="16.28515625" style="532" customWidth="1"/>
    <col min="6154" max="6154" width="15.85546875" style="532" customWidth="1"/>
    <col min="6155" max="6155" width="11.7109375" style="532" customWidth="1"/>
    <col min="6156" max="6156" width="8.28515625" style="532" customWidth="1"/>
    <col min="6157" max="6157" width="16.5703125" style="532" customWidth="1"/>
    <col min="6158" max="6400" width="11.42578125" style="532"/>
    <col min="6401" max="6401" width="22.7109375" style="532" customWidth="1"/>
    <col min="6402" max="6402" width="15.42578125" style="532" customWidth="1"/>
    <col min="6403" max="6403" width="7.28515625" style="532" customWidth="1"/>
    <col min="6404" max="6404" width="11.42578125" style="532"/>
    <col min="6405" max="6405" width="5.7109375" style="532" customWidth="1"/>
    <col min="6406" max="6406" width="0" style="532" hidden="1" customWidth="1"/>
    <col min="6407" max="6407" width="9.5703125" style="532" customWidth="1"/>
    <col min="6408" max="6408" width="14" style="532" customWidth="1"/>
    <col min="6409" max="6409" width="16.28515625" style="532" customWidth="1"/>
    <col min="6410" max="6410" width="15.85546875" style="532" customWidth="1"/>
    <col min="6411" max="6411" width="11.7109375" style="532" customWidth="1"/>
    <col min="6412" max="6412" width="8.28515625" style="532" customWidth="1"/>
    <col min="6413" max="6413" width="16.5703125" style="532" customWidth="1"/>
    <col min="6414" max="6656" width="11.42578125" style="532"/>
    <col min="6657" max="6657" width="22.7109375" style="532" customWidth="1"/>
    <col min="6658" max="6658" width="15.42578125" style="532" customWidth="1"/>
    <col min="6659" max="6659" width="7.28515625" style="532" customWidth="1"/>
    <col min="6660" max="6660" width="11.42578125" style="532"/>
    <col min="6661" max="6661" width="5.7109375" style="532" customWidth="1"/>
    <col min="6662" max="6662" width="0" style="532" hidden="1" customWidth="1"/>
    <col min="6663" max="6663" width="9.5703125" style="532" customWidth="1"/>
    <col min="6664" max="6664" width="14" style="532" customWidth="1"/>
    <col min="6665" max="6665" width="16.28515625" style="532" customWidth="1"/>
    <col min="6666" max="6666" width="15.85546875" style="532" customWidth="1"/>
    <col min="6667" max="6667" width="11.7109375" style="532" customWidth="1"/>
    <col min="6668" max="6668" width="8.28515625" style="532" customWidth="1"/>
    <col min="6669" max="6669" width="16.5703125" style="532" customWidth="1"/>
    <col min="6670" max="6912" width="11.42578125" style="532"/>
    <col min="6913" max="6913" width="22.7109375" style="532" customWidth="1"/>
    <col min="6914" max="6914" width="15.42578125" style="532" customWidth="1"/>
    <col min="6915" max="6915" width="7.28515625" style="532" customWidth="1"/>
    <col min="6916" max="6916" width="11.42578125" style="532"/>
    <col min="6917" max="6917" width="5.7109375" style="532" customWidth="1"/>
    <col min="6918" max="6918" width="0" style="532" hidden="1" customWidth="1"/>
    <col min="6919" max="6919" width="9.5703125" style="532" customWidth="1"/>
    <col min="6920" max="6920" width="14" style="532" customWidth="1"/>
    <col min="6921" max="6921" width="16.28515625" style="532" customWidth="1"/>
    <col min="6922" max="6922" width="15.85546875" style="532" customWidth="1"/>
    <col min="6923" max="6923" width="11.7109375" style="532" customWidth="1"/>
    <col min="6924" max="6924" width="8.28515625" style="532" customWidth="1"/>
    <col min="6925" max="6925" width="16.5703125" style="532" customWidth="1"/>
    <col min="6926" max="7168" width="11.42578125" style="532"/>
    <col min="7169" max="7169" width="22.7109375" style="532" customWidth="1"/>
    <col min="7170" max="7170" width="15.42578125" style="532" customWidth="1"/>
    <col min="7171" max="7171" width="7.28515625" style="532" customWidth="1"/>
    <col min="7172" max="7172" width="11.42578125" style="532"/>
    <col min="7173" max="7173" width="5.7109375" style="532" customWidth="1"/>
    <col min="7174" max="7174" width="0" style="532" hidden="1" customWidth="1"/>
    <col min="7175" max="7175" width="9.5703125" style="532" customWidth="1"/>
    <col min="7176" max="7176" width="14" style="532" customWidth="1"/>
    <col min="7177" max="7177" width="16.28515625" style="532" customWidth="1"/>
    <col min="7178" max="7178" width="15.85546875" style="532" customWidth="1"/>
    <col min="7179" max="7179" width="11.7109375" style="532" customWidth="1"/>
    <col min="7180" max="7180" width="8.28515625" style="532" customWidth="1"/>
    <col min="7181" max="7181" width="16.5703125" style="532" customWidth="1"/>
    <col min="7182" max="7424" width="11.42578125" style="532"/>
    <col min="7425" max="7425" width="22.7109375" style="532" customWidth="1"/>
    <col min="7426" max="7426" width="15.42578125" style="532" customWidth="1"/>
    <col min="7427" max="7427" width="7.28515625" style="532" customWidth="1"/>
    <col min="7428" max="7428" width="11.42578125" style="532"/>
    <col min="7429" max="7429" width="5.7109375" style="532" customWidth="1"/>
    <col min="7430" max="7430" width="0" style="532" hidden="1" customWidth="1"/>
    <col min="7431" max="7431" width="9.5703125" style="532" customWidth="1"/>
    <col min="7432" max="7432" width="14" style="532" customWidth="1"/>
    <col min="7433" max="7433" width="16.28515625" style="532" customWidth="1"/>
    <col min="7434" max="7434" width="15.85546875" style="532" customWidth="1"/>
    <col min="7435" max="7435" width="11.7109375" style="532" customWidth="1"/>
    <col min="7436" max="7436" width="8.28515625" style="532" customWidth="1"/>
    <col min="7437" max="7437" width="16.5703125" style="532" customWidth="1"/>
    <col min="7438" max="7680" width="11.42578125" style="532"/>
    <col min="7681" max="7681" width="22.7109375" style="532" customWidth="1"/>
    <col min="7682" max="7682" width="15.42578125" style="532" customWidth="1"/>
    <col min="7683" max="7683" width="7.28515625" style="532" customWidth="1"/>
    <col min="7684" max="7684" width="11.42578125" style="532"/>
    <col min="7685" max="7685" width="5.7109375" style="532" customWidth="1"/>
    <col min="7686" max="7686" width="0" style="532" hidden="1" customWidth="1"/>
    <col min="7687" max="7687" width="9.5703125" style="532" customWidth="1"/>
    <col min="7688" max="7688" width="14" style="532" customWidth="1"/>
    <col min="7689" max="7689" width="16.28515625" style="532" customWidth="1"/>
    <col min="7690" max="7690" width="15.85546875" style="532" customWidth="1"/>
    <col min="7691" max="7691" width="11.7109375" style="532" customWidth="1"/>
    <col min="7692" max="7692" width="8.28515625" style="532" customWidth="1"/>
    <col min="7693" max="7693" width="16.5703125" style="532" customWidth="1"/>
    <col min="7694" max="7936" width="11.42578125" style="532"/>
    <col min="7937" max="7937" width="22.7109375" style="532" customWidth="1"/>
    <col min="7938" max="7938" width="15.42578125" style="532" customWidth="1"/>
    <col min="7939" max="7939" width="7.28515625" style="532" customWidth="1"/>
    <col min="7940" max="7940" width="11.42578125" style="532"/>
    <col min="7941" max="7941" width="5.7109375" style="532" customWidth="1"/>
    <col min="7942" max="7942" width="0" style="532" hidden="1" customWidth="1"/>
    <col min="7943" max="7943" width="9.5703125" style="532" customWidth="1"/>
    <col min="7944" max="7944" width="14" style="532" customWidth="1"/>
    <col min="7945" max="7945" width="16.28515625" style="532" customWidth="1"/>
    <col min="7946" max="7946" width="15.85546875" style="532" customWidth="1"/>
    <col min="7947" max="7947" width="11.7109375" style="532" customWidth="1"/>
    <col min="7948" max="7948" width="8.28515625" style="532" customWidth="1"/>
    <col min="7949" max="7949" width="16.5703125" style="532" customWidth="1"/>
    <col min="7950" max="8192" width="11.42578125" style="532"/>
    <col min="8193" max="8193" width="22.7109375" style="532" customWidth="1"/>
    <col min="8194" max="8194" width="15.42578125" style="532" customWidth="1"/>
    <col min="8195" max="8195" width="7.28515625" style="532" customWidth="1"/>
    <col min="8196" max="8196" width="11.42578125" style="532"/>
    <col min="8197" max="8197" width="5.7109375" style="532" customWidth="1"/>
    <col min="8198" max="8198" width="0" style="532" hidden="1" customWidth="1"/>
    <col min="8199" max="8199" width="9.5703125" style="532" customWidth="1"/>
    <col min="8200" max="8200" width="14" style="532" customWidth="1"/>
    <col min="8201" max="8201" width="16.28515625" style="532" customWidth="1"/>
    <col min="8202" max="8202" width="15.85546875" style="532" customWidth="1"/>
    <col min="8203" max="8203" width="11.7109375" style="532" customWidth="1"/>
    <col min="8204" max="8204" width="8.28515625" style="532" customWidth="1"/>
    <col min="8205" max="8205" width="16.5703125" style="532" customWidth="1"/>
    <col min="8206" max="8448" width="11.42578125" style="532"/>
    <col min="8449" max="8449" width="22.7109375" style="532" customWidth="1"/>
    <col min="8450" max="8450" width="15.42578125" style="532" customWidth="1"/>
    <col min="8451" max="8451" width="7.28515625" style="532" customWidth="1"/>
    <col min="8452" max="8452" width="11.42578125" style="532"/>
    <col min="8453" max="8453" width="5.7109375" style="532" customWidth="1"/>
    <col min="8454" max="8454" width="0" style="532" hidden="1" customWidth="1"/>
    <col min="8455" max="8455" width="9.5703125" style="532" customWidth="1"/>
    <col min="8456" max="8456" width="14" style="532" customWidth="1"/>
    <col min="8457" max="8457" width="16.28515625" style="532" customWidth="1"/>
    <col min="8458" max="8458" width="15.85546875" style="532" customWidth="1"/>
    <col min="8459" max="8459" width="11.7109375" style="532" customWidth="1"/>
    <col min="8460" max="8460" width="8.28515625" style="532" customWidth="1"/>
    <col min="8461" max="8461" width="16.5703125" style="532" customWidth="1"/>
    <col min="8462" max="8704" width="11.42578125" style="532"/>
    <col min="8705" max="8705" width="22.7109375" style="532" customWidth="1"/>
    <col min="8706" max="8706" width="15.42578125" style="532" customWidth="1"/>
    <col min="8707" max="8707" width="7.28515625" style="532" customWidth="1"/>
    <col min="8708" max="8708" width="11.42578125" style="532"/>
    <col min="8709" max="8709" width="5.7109375" style="532" customWidth="1"/>
    <col min="8710" max="8710" width="0" style="532" hidden="1" customWidth="1"/>
    <col min="8711" max="8711" width="9.5703125" style="532" customWidth="1"/>
    <col min="8712" max="8712" width="14" style="532" customWidth="1"/>
    <col min="8713" max="8713" width="16.28515625" style="532" customWidth="1"/>
    <col min="8714" max="8714" width="15.85546875" style="532" customWidth="1"/>
    <col min="8715" max="8715" width="11.7109375" style="532" customWidth="1"/>
    <col min="8716" max="8716" width="8.28515625" style="532" customWidth="1"/>
    <col min="8717" max="8717" width="16.5703125" style="532" customWidth="1"/>
    <col min="8718" max="8960" width="11.42578125" style="532"/>
    <col min="8961" max="8961" width="22.7109375" style="532" customWidth="1"/>
    <col min="8962" max="8962" width="15.42578125" style="532" customWidth="1"/>
    <col min="8963" max="8963" width="7.28515625" style="532" customWidth="1"/>
    <col min="8964" max="8964" width="11.42578125" style="532"/>
    <col min="8965" max="8965" width="5.7109375" style="532" customWidth="1"/>
    <col min="8966" max="8966" width="0" style="532" hidden="1" customWidth="1"/>
    <col min="8967" max="8967" width="9.5703125" style="532" customWidth="1"/>
    <col min="8968" max="8968" width="14" style="532" customWidth="1"/>
    <col min="8969" max="8969" width="16.28515625" style="532" customWidth="1"/>
    <col min="8970" max="8970" width="15.85546875" style="532" customWidth="1"/>
    <col min="8971" max="8971" width="11.7109375" style="532" customWidth="1"/>
    <col min="8972" max="8972" width="8.28515625" style="532" customWidth="1"/>
    <col min="8973" max="8973" width="16.5703125" style="532" customWidth="1"/>
    <col min="8974" max="9216" width="11.42578125" style="532"/>
    <col min="9217" max="9217" width="22.7109375" style="532" customWidth="1"/>
    <col min="9218" max="9218" width="15.42578125" style="532" customWidth="1"/>
    <col min="9219" max="9219" width="7.28515625" style="532" customWidth="1"/>
    <col min="9220" max="9220" width="11.42578125" style="532"/>
    <col min="9221" max="9221" width="5.7109375" style="532" customWidth="1"/>
    <col min="9222" max="9222" width="0" style="532" hidden="1" customWidth="1"/>
    <col min="9223" max="9223" width="9.5703125" style="532" customWidth="1"/>
    <col min="9224" max="9224" width="14" style="532" customWidth="1"/>
    <col min="9225" max="9225" width="16.28515625" style="532" customWidth="1"/>
    <col min="9226" max="9226" width="15.85546875" style="532" customWidth="1"/>
    <col min="9227" max="9227" width="11.7109375" style="532" customWidth="1"/>
    <col min="9228" max="9228" width="8.28515625" style="532" customWidth="1"/>
    <col min="9229" max="9229" width="16.5703125" style="532" customWidth="1"/>
    <col min="9230" max="9472" width="11.42578125" style="532"/>
    <col min="9473" max="9473" width="22.7109375" style="532" customWidth="1"/>
    <col min="9474" max="9474" width="15.42578125" style="532" customWidth="1"/>
    <col min="9475" max="9475" width="7.28515625" style="532" customWidth="1"/>
    <col min="9476" max="9476" width="11.42578125" style="532"/>
    <col min="9477" max="9477" width="5.7109375" style="532" customWidth="1"/>
    <col min="9478" max="9478" width="0" style="532" hidden="1" customWidth="1"/>
    <col min="9479" max="9479" width="9.5703125" style="532" customWidth="1"/>
    <col min="9480" max="9480" width="14" style="532" customWidth="1"/>
    <col min="9481" max="9481" width="16.28515625" style="532" customWidth="1"/>
    <col min="9482" max="9482" width="15.85546875" style="532" customWidth="1"/>
    <col min="9483" max="9483" width="11.7109375" style="532" customWidth="1"/>
    <col min="9484" max="9484" width="8.28515625" style="532" customWidth="1"/>
    <col min="9485" max="9485" width="16.5703125" style="532" customWidth="1"/>
    <col min="9486" max="9728" width="11.42578125" style="532"/>
    <col min="9729" max="9729" width="22.7109375" style="532" customWidth="1"/>
    <col min="9730" max="9730" width="15.42578125" style="532" customWidth="1"/>
    <col min="9731" max="9731" width="7.28515625" style="532" customWidth="1"/>
    <col min="9732" max="9732" width="11.42578125" style="532"/>
    <col min="9733" max="9733" width="5.7109375" style="532" customWidth="1"/>
    <col min="9734" max="9734" width="0" style="532" hidden="1" customWidth="1"/>
    <col min="9735" max="9735" width="9.5703125" style="532" customWidth="1"/>
    <col min="9736" max="9736" width="14" style="532" customWidth="1"/>
    <col min="9737" max="9737" width="16.28515625" style="532" customWidth="1"/>
    <col min="9738" max="9738" width="15.85546875" style="532" customWidth="1"/>
    <col min="9739" max="9739" width="11.7109375" style="532" customWidth="1"/>
    <col min="9740" max="9740" width="8.28515625" style="532" customWidth="1"/>
    <col min="9741" max="9741" width="16.5703125" style="532" customWidth="1"/>
    <col min="9742" max="9984" width="11.42578125" style="532"/>
    <col min="9985" max="9985" width="22.7109375" style="532" customWidth="1"/>
    <col min="9986" max="9986" width="15.42578125" style="532" customWidth="1"/>
    <col min="9987" max="9987" width="7.28515625" style="532" customWidth="1"/>
    <col min="9988" max="9988" width="11.42578125" style="532"/>
    <col min="9989" max="9989" width="5.7109375" style="532" customWidth="1"/>
    <col min="9990" max="9990" width="0" style="532" hidden="1" customWidth="1"/>
    <col min="9991" max="9991" width="9.5703125" style="532" customWidth="1"/>
    <col min="9992" max="9992" width="14" style="532" customWidth="1"/>
    <col min="9993" max="9993" width="16.28515625" style="532" customWidth="1"/>
    <col min="9994" max="9994" width="15.85546875" style="532" customWidth="1"/>
    <col min="9995" max="9995" width="11.7109375" style="532" customWidth="1"/>
    <col min="9996" max="9996" width="8.28515625" style="532" customWidth="1"/>
    <col min="9997" max="9997" width="16.5703125" style="532" customWidth="1"/>
    <col min="9998" max="10240" width="11.42578125" style="532"/>
    <col min="10241" max="10241" width="22.7109375" style="532" customWidth="1"/>
    <col min="10242" max="10242" width="15.42578125" style="532" customWidth="1"/>
    <col min="10243" max="10243" width="7.28515625" style="532" customWidth="1"/>
    <col min="10244" max="10244" width="11.42578125" style="532"/>
    <col min="10245" max="10245" width="5.7109375" style="532" customWidth="1"/>
    <col min="10246" max="10246" width="0" style="532" hidden="1" customWidth="1"/>
    <col min="10247" max="10247" width="9.5703125" style="532" customWidth="1"/>
    <col min="10248" max="10248" width="14" style="532" customWidth="1"/>
    <col min="10249" max="10249" width="16.28515625" style="532" customWidth="1"/>
    <col min="10250" max="10250" width="15.85546875" style="532" customWidth="1"/>
    <col min="10251" max="10251" width="11.7109375" style="532" customWidth="1"/>
    <col min="10252" max="10252" width="8.28515625" style="532" customWidth="1"/>
    <col min="10253" max="10253" width="16.5703125" style="532" customWidth="1"/>
    <col min="10254" max="10496" width="11.42578125" style="532"/>
    <col min="10497" max="10497" width="22.7109375" style="532" customWidth="1"/>
    <col min="10498" max="10498" width="15.42578125" style="532" customWidth="1"/>
    <col min="10499" max="10499" width="7.28515625" style="532" customWidth="1"/>
    <col min="10500" max="10500" width="11.42578125" style="532"/>
    <col min="10501" max="10501" width="5.7109375" style="532" customWidth="1"/>
    <col min="10502" max="10502" width="0" style="532" hidden="1" customWidth="1"/>
    <col min="10503" max="10503" width="9.5703125" style="532" customWidth="1"/>
    <col min="10504" max="10504" width="14" style="532" customWidth="1"/>
    <col min="10505" max="10505" width="16.28515625" style="532" customWidth="1"/>
    <col min="10506" max="10506" width="15.85546875" style="532" customWidth="1"/>
    <col min="10507" max="10507" width="11.7109375" style="532" customWidth="1"/>
    <col min="10508" max="10508" width="8.28515625" style="532" customWidth="1"/>
    <col min="10509" max="10509" width="16.5703125" style="532" customWidth="1"/>
    <col min="10510" max="10752" width="11.42578125" style="532"/>
    <col min="10753" max="10753" width="22.7109375" style="532" customWidth="1"/>
    <col min="10754" max="10754" width="15.42578125" style="532" customWidth="1"/>
    <col min="10755" max="10755" width="7.28515625" style="532" customWidth="1"/>
    <col min="10756" max="10756" width="11.42578125" style="532"/>
    <col min="10757" max="10757" width="5.7109375" style="532" customWidth="1"/>
    <col min="10758" max="10758" width="0" style="532" hidden="1" customWidth="1"/>
    <col min="10759" max="10759" width="9.5703125" style="532" customWidth="1"/>
    <col min="10760" max="10760" width="14" style="532" customWidth="1"/>
    <col min="10761" max="10761" width="16.28515625" style="532" customWidth="1"/>
    <col min="10762" max="10762" width="15.85546875" style="532" customWidth="1"/>
    <col min="10763" max="10763" width="11.7109375" style="532" customWidth="1"/>
    <col min="10764" max="10764" width="8.28515625" style="532" customWidth="1"/>
    <col min="10765" max="10765" width="16.5703125" style="532" customWidth="1"/>
    <col min="10766" max="11008" width="11.42578125" style="532"/>
    <col min="11009" max="11009" width="22.7109375" style="532" customWidth="1"/>
    <col min="11010" max="11010" width="15.42578125" style="532" customWidth="1"/>
    <col min="11011" max="11011" width="7.28515625" style="532" customWidth="1"/>
    <col min="11012" max="11012" width="11.42578125" style="532"/>
    <col min="11013" max="11013" width="5.7109375" style="532" customWidth="1"/>
    <col min="11014" max="11014" width="0" style="532" hidden="1" customWidth="1"/>
    <col min="11015" max="11015" width="9.5703125" style="532" customWidth="1"/>
    <col min="11016" max="11016" width="14" style="532" customWidth="1"/>
    <col min="11017" max="11017" width="16.28515625" style="532" customWidth="1"/>
    <col min="11018" max="11018" width="15.85546875" style="532" customWidth="1"/>
    <col min="11019" max="11019" width="11.7109375" style="532" customWidth="1"/>
    <col min="11020" max="11020" width="8.28515625" style="532" customWidth="1"/>
    <col min="11021" max="11021" width="16.5703125" style="532" customWidth="1"/>
    <col min="11022" max="11264" width="11.42578125" style="532"/>
    <col min="11265" max="11265" width="22.7109375" style="532" customWidth="1"/>
    <col min="11266" max="11266" width="15.42578125" style="532" customWidth="1"/>
    <col min="11267" max="11267" width="7.28515625" style="532" customWidth="1"/>
    <col min="11268" max="11268" width="11.42578125" style="532"/>
    <col min="11269" max="11269" width="5.7109375" style="532" customWidth="1"/>
    <col min="11270" max="11270" width="0" style="532" hidden="1" customWidth="1"/>
    <col min="11271" max="11271" width="9.5703125" style="532" customWidth="1"/>
    <col min="11272" max="11272" width="14" style="532" customWidth="1"/>
    <col min="11273" max="11273" width="16.28515625" style="532" customWidth="1"/>
    <col min="11274" max="11274" width="15.85546875" style="532" customWidth="1"/>
    <col min="11275" max="11275" width="11.7109375" style="532" customWidth="1"/>
    <col min="11276" max="11276" width="8.28515625" style="532" customWidth="1"/>
    <col min="11277" max="11277" width="16.5703125" style="532" customWidth="1"/>
    <col min="11278" max="11520" width="11.42578125" style="532"/>
    <col min="11521" max="11521" width="22.7109375" style="532" customWidth="1"/>
    <col min="11522" max="11522" width="15.42578125" style="532" customWidth="1"/>
    <col min="11523" max="11523" width="7.28515625" style="532" customWidth="1"/>
    <col min="11524" max="11524" width="11.42578125" style="532"/>
    <col min="11525" max="11525" width="5.7109375" style="532" customWidth="1"/>
    <col min="11526" max="11526" width="0" style="532" hidden="1" customWidth="1"/>
    <col min="11527" max="11527" width="9.5703125" style="532" customWidth="1"/>
    <col min="11528" max="11528" width="14" style="532" customWidth="1"/>
    <col min="11529" max="11529" width="16.28515625" style="532" customWidth="1"/>
    <col min="11530" max="11530" width="15.85546875" style="532" customWidth="1"/>
    <col min="11531" max="11531" width="11.7109375" style="532" customWidth="1"/>
    <col min="11532" max="11532" width="8.28515625" style="532" customWidth="1"/>
    <col min="11533" max="11533" width="16.5703125" style="532" customWidth="1"/>
    <col min="11534" max="11776" width="11.42578125" style="532"/>
    <col min="11777" max="11777" width="22.7109375" style="532" customWidth="1"/>
    <col min="11778" max="11778" width="15.42578125" style="532" customWidth="1"/>
    <col min="11779" max="11779" width="7.28515625" style="532" customWidth="1"/>
    <col min="11780" max="11780" width="11.42578125" style="532"/>
    <col min="11781" max="11781" width="5.7109375" style="532" customWidth="1"/>
    <col min="11782" max="11782" width="0" style="532" hidden="1" customWidth="1"/>
    <col min="11783" max="11783" width="9.5703125" style="532" customWidth="1"/>
    <col min="11784" max="11784" width="14" style="532" customWidth="1"/>
    <col min="11785" max="11785" width="16.28515625" style="532" customWidth="1"/>
    <col min="11786" max="11786" width="15.85546875" style="532" customWidth="1"/>
    <col min="11787" max="11787" width="11.7109375" style="532" customWidth="1"/>
    <col min="11788" max="11788" width="8.28515625" style="532" customWidth="1"/>
    <col min="11789" max="11789" width="16.5703125" style="532" customWidth="1"/>
    <col min="11790" max="12032" width="11.42578125" style="532"/>
    <col min="12033" max="12033" width="22.7109375" style="532" customWidth="1"/>
    <col min="12034" max="12034" width="15.42578125" style="532" customWidth="1"/>
    <col min="12035" max="12035" width="7.28515625" style="532" customWidth="1"/>
    <col min="12036" max="12036" width="11.42578125" style="532"/>
    <col min="12037" max="12037" width="5.7109375" style="532" customWidth="1"/>
    <col min="12038" max="12038" width="0" style="532" hidden="1" customWidth="1"/>
    <col min="12039" max="12039" width="9.5703125" style="532" customWidth="1"/>
    <col min="12040" max="12040" width="14" style="532" customWidth="1"/>
    <col min="12041" max="12041" width="16.28515625" style="532" customWidth="1"/>
    <col min="12042" max="12042" width="15.85546875" style="532" customWidth="1"/>
    <col min="12043" max="12043" width="11.7109375" style="532" customWidth="1"/>
    <col min="12044" max="12044" width="8.28515625" style="532" customWidth="1"/>
    <col min="12045" max="12045" width="16.5703125" style="532" customWidth="1"/>
    <col min="12046" max="12288" width="11.42578125" style="532"/>
    <col min="12289" max="12289" width="22.7109375" style="532" customWidth="1"/>
    <col min="12290" max="12290" width="15.42578125" style="532" customWidth="1"/>
    <col min="12291" max="12291" width="7.28515625" style="532" customWidth="1"/>
    <col min="12292" max="12292" width="11.42578125" style="532"/>
    <col min="12293" max="12293" width="5.7109375" style="532" customWidth="1"/>
    <col min="12294" max="12294" width="0" style="532" hidden="1" customWidth="1"/>
    <col min="12295" max="12295" width="9.5703125" style="532" customWidth="1"/>
    <col min="12296" max="12296" width="14" style="532" customWidth="1"/>
    <col min="12297" max="12297" width="16.28515625" style="532" customWidth="1"/>
    <col min="12298" max="12298" width="15.85546875" style="532" customWidth="1"/>
    <col min="12299" max="12299" width="11.7109375" style="532" customWidth="1"/>
    <col min="12300" max="12300" width="8.28515625" style="532" customWidth="1"/>
    <col min="12301" max="12301" width="16.5703125" style="532" customWidth="1"/>
    <col min="12302" max="12544" width="11.42578125" style="532"/>
    <col min="12545" max="12545" width="22.7109375" style="532" customWidth="1"/>
    <col min="12546" max="12546" width="15.42578125" style="532" customWidth="1"/>
    <col min="12547" max="12547" width="7.28515625" style="532" customWidth="1"/>
    <col min="12548" max="12548" width="11.42578125" style="532"/>
    <col min="12549" max="12549" width="5.7109375" style="532" customWidth="1"/>
    <col min="12550" max="12550" width="0" style="532" hidden="1" customWidth="1"/>
    <col min="12551" max="12551" width="9.5703125" style="532" customWidth="1"/>
    <col min="12552" max="12552" width="14" style="532" customWidth="1"/>
    <col min="12553" max="12553" width="16.28515625" style="532" customWidth="1"/>
    <col min="12554" max="12554" width="15.85546875" style="532" customWidth="1"/>
    <col min="12555" max="12555" width="11.7109375" style="532" customWidth="1"/>
    <col min="12556" max="12556" width="8.28515625" style="532" customWidth="1"/>
    <col min="12557" max="12557" width="16.5703125" style="532" customWidth="1"/>
    <col min="12558" max="12800" width="11.42578125" style="532"/>
    <col min="12801" max="12801" width="22.7109375" style="532" customWidth="1"/>
    <col min="12802" max="12802" width="15.42578125" style="532" customWidth="1"/>
    <col min="12803" max="12803" width="7.28515625" style="532" customWidth="1"/>
    <col min="12804" max="12804" width="11.42578125" style="532"/>
    <col min="12805" max="12805" width="5.7109375" style="532" customWidth="1"/>
    <col min="12806" max="12806" width="0" style="532" hidden="1" customWidth="1"/>
    <col min="12807" max="12807" width="9.5703125" style="532" customWidth="1"/>
    <col min="12808" max="12808" width="14" style="532" customWidth="1"/>
    <col min="12809" max="12809" width="16.28515625" style="532" customWidth="1"/>
    <col min="12810" max="12810" width="15.85546875" style="532" customWidth="1"/>
    <col min="12811" max="12811" width="11.7109375" style="532" customWidth="1"/>
    <col min="12812" max="12812" width="8.28515625" style="532" customWidth="1"/>
    <col min="12813" max="12813" width="16.5703125" style="532" customWidth="1"/>
    <col min="12814" max="13056" width="11.42578125" style="532"/>
    <col min="13057" max="13057" width="22.7109375" style="532" customWidth="1"/>
    <col min="13058" max="13058" width="15.42578125" style="532" customWidth="1"/>
    <col min="13059" max="13059" width="7.28515625" style="532" customWidth="1"/>
    <col min="13060" max="13060" width="11.42578125" style="532"/>
    <col min="13061" max="13061" width="5.7109375" style="532" customWidth="1"/>
    <col min="13062" max="13062" width="0" style="532" hidden="1" customWidth="1"/>
    <col min="13063" max="13063" width="9.5703125" style="532" customWidth="1"/>
    <col min="13064" max="13064" width="14" style="532" customWidth="1"/>
    <col min="13065" max="13065" width="16.28515625" style="532" customWidth="1"/>
    <col min="13066" max="13066" width="15.85546875" style="532" customWidth="1"/>
    <col min="13067" max="13067" width="11.7109375" style="532" customWidth="1"/>
    <col min="13068" max="13068" width="8.28515625" style="532" customWidth="1"/>
    <col min="13069" max="13069" width="16.5703125" style="532" customWidth="1"/>
    <col min="13070" max="13312" width="11.42578125" style="532"/>
    <col min="13313" max="13313" width="22.7109375" style="532" customWidth="1"/>
    <col min="13314" max="13314" width="15.42578125" style="532" customWidth="1"/>
    <col min="13315" max="13315" width="7.28515625" style="532" customWidth="1"/>
    <col min="13316" max="13316" width="11.42578125" style="532"/>
    <col min="13317" max="13317" width="5.7109375" style="532" customWidth="1"/>
    <col min="13318" max="13318" width="0" style="532" hidden="1" customWidth="1"/>
    <col min="13319" max="13319" width="9.5703125" style="532" customWidth="1"/>
    <col min="13320" max="13320" width="14" style="532" customWidth="1"/>
    <col min="13321" max="13321" width="16.28515625" style="532" customWidth="1"/>
    <col min="13322" max="13322" width="15.85546875" style="532" customWidth="1"/>
    <col min="13323" max="13323" width="11.7109375" style="532" customWidth="1"/>
    <col min="13324" max="13324" width="8.28515625" style="532" customWidth="1"/>
    <col min="13325" max="13325" width="16.5703125" style="532" customWidth="1"/>
    <col min="13326" max="13568" width="11.42578125" style="532"/>
    <col min="13569" max="13569" width="22.7109375" style="532" customWidth="1"/>
    <col min="13570" max="13570" width="15.42578125" style="532" customWidth="1"/>
    <col min="13571" max="13571" width="7.28515625" style="532" customWidth="1"/>
    <col min="13572" max="13572" width="11.42578125" style="532"/>
    <col min="13573" max="13573" width="5.7109375" style="532" customWidth="1"/>
    <col min="13574" max="13574" width="0" style="532" hidden="1" customWidth="1"/>
    <col min="13575" max="13575" width="9.5703125" style="532" customWidth="1"/>
    <col min="13576" max="13576" width="14" style="532" customWidth="1"/>
    <col min="13577" max="13577" width="16.28515625" style="532" customWidth="1"/>
    <col min="13578" max="13578" width="15.85546875" style="532" customWidth="1"/>
    <col min="13579" max="13579" width="11.7109375" style="532" customWidth="1"/>
    <col min="13580" max="13580" width="8.28515625" style="532" customWidth="1"/>
    <col min="13581" max="13581" width="16.5703125" style="532" customWidth="1"/>
    <col min="13582" max="13824" width="11.42578125" style="532"/>
    <col min="13825" max="13825" width="22.7109375" style="532" customWidth="1"/>
    <col min="13826" max="13826" width="15.42578125" style="532" customWidth="1"/>
    <col min="13827" max="13827" width="7.28515625" style="532" customWidth="1"/>
    <col min="13828" max="13828" width="11.42578125" style="532"/>
    <col min="13829" max="13829" width="5.7109375" style="532" customWidth="1"/>
    <col min="13830" max="13830" width="0" style="532" hidden="1" customWidth="1"/>
    <col min="13831" max="13831" width="9.5703125" style="532" customWidth="1"/>
    <col min="13832" max="13832" width="14" style="532" customWidth="1"/>
    <col min="13833" max="13833" width="16.28515625" style="532" customWidth="1"/>
    <col min="13834" max="13834" width="15.85546875" style="532" customWidth="1"/>
    <col min="13835" max="13835" width="11.7109375" style="532" customWidth="1"/>
    <col min="13836" max="13836" width="8.28515625" style="532" customWidth="1"/>
    <col min="13837" max="13837" width="16.5703125" style="532" customWidth="1"/>
    <col min="13838" max="14080" width="11.42578125" style="532"/>
    <col min="14081" max="14081" width="22.7109375" style="532" customWidth="1"/>
    <col min="14082" max="14082" width="15.42578125" style="532" customWidth="1"/>
    <col min="14083" max="14083" width="7.28515625" style="532" customWidth="1"/>
    <col min="14084" max="14084" width="11.42578125" style="532"/>
    <col min="14085" max="14085" width="5.7109375" style="532" customWidth="1"/>
    <col min="14086" max="14086" width="0" style="532" hidden="1" customWidth="1"/>
    <col min="14087" max="14087" width="9.5703125" style="532" customWidth="1"/>
    <col min="14088" max="14088" width="14" style="532" customWidth="1"/>
    <col min="14089" max="14089" width="16.28515625" style="532" customWidth="1"/>
    <col min="14090" max="14090" width="15.85546875" style="532" customWidth="1"/>
    <col min="14091" max="14091" width="11.7109375" style="532" customWidth="1"/>
    <col min="14092" max="14092" width="8.28515625" style="532" customWidth="1"/>
    <col min="14093" max="14093" width="16.5703125" style="532" customWidth="1"/>
    <col min="14094" max="14336" width="11.42578125" style="532"/>
    <col min="14337" max="14337" width="22.7109375" style="532" customWidth="1"/>
    <col min="14338" max="14338" width="15.42578125" style="532" customWidth="1"/>
    <col min="14339" max="14339" width="7.28515625" style="532" customWidth="1"/>
    <col min="14340" max="14340" width="11.42578125" style="532"/>
    <col min="14341" max="14341" width="5.7109375" style="532" customWidth="1"/>
    <col min="14342" max="14342" width="0" style="532" hidden="1" customWidth="1"/>
    <col min="14343" max="14343" width="9.5703125" style="532" customWidth="1"/>
    <col min="14344" max="14344" width="14" style="532" customWidth="1"/>
    <col min="14345" max="14345" width="16.28515625" style="532" customWidth="1"/>
    <col min="14346" max="14346" width="15.85546875" style="532" customWidth="1"/>
    <col min="14347" max="14347" width="11.7109375" style="532" customWidth="1"/>
    <col min="14348" max="14348" width="8.28515625" style="532" customWidth="1"/>
    <col min="14349" max="14349" width="16.5703125" style="532" customWidth="1"/>
    <col min="14350" max="14592" width="11.42578125" style="532"/>
    <col min="14593" max="14593" width="22.7109375" style="532" customWidth="1"/>
    <col min="14594" max="14594" width="15.42578125" style="532" customWidth="1"/>
    <col min="14595" max="14595" width="7.28515625" style="532" customWidth="1"/>
    <col min="14596" max="14596" width="11.42578125" style="532"/>
    <col min="14597" max="14597" width="5.7109375" style="532" customWidth="1"/>
    <col min="14598" max="14598" width="0" style="532" hidden="1" customWidth="1"/>
    <col min="14599" max="14599" width="9.5703125" style="532" customWidth="1"/>
    <col min="14600" max="14600" width="14" style="532" customWidth="1"/>
    <col min="14601" max="14601" width="16.28515625" style="532" customWidth="1"/>
    <col min="14602" max="14602" width="15.85546875" style="532" customWidth="1"/>
    <col min="14603" max="14603" width="11.7109375" style="532" customWidth="1"/>
    <col min="14604" max="14604" width="8.28515625" style="532" customWidth="1"/>
    <col min="14605" max="14605" width="16.5703125" style="532" customWidth="1"/>
    <col min="14606" max="14848" width="11.42578125" style="532"/>
    <col min="14849" max="14849" width="22.7109375" style="532" customWidth="1"/>
    <col min="14850" max="14850" width="15.42578125" style="532" customWidth="1"/>
    <col min="14851" max="14851" width="7.28515625" style="532" customWidth="1"/>
    <col min="14852" max="14852" width="11.42578125" style="532"/>
    <col min="14853" max="14853" width="5.7109375" style="532" customWidth="1"/>
    <col min="14854" max="14854" width="0" style="532" hidden="1" customWidth="1"/>
    <col min="14855" max="14855" width="9.5703125" style="532" customWidth="1"/>
    <col min="14856" max="14856" width="14" style="532" customWidth="1"/>
    <col min="14857" max="14857" width="16.28515625" style="532" customWidth="1"/>
    <col min="14858" max="14858" width="15.85546875" style="532" customWidth="1"/>
    <col min="14859" max="14859" width="11.7109375" style="532" customWidth="1"/>
    <col min="14860" max="14860" width="8.28515625" style="532" customWidth="1"/>
    <col min="14861" max="14861" width="16.5703125" style="532" customWidth="1"/>
    <col min="14862" max="15104" width="11.42578125" style="532"/>
    <col min="15105" max="15105" width="22.7109375" style="532" customWidth="1"/>
    <col min="15106" max="15106" width="15.42578125" style="532" customWidth="1"/>
    <col min="15107" max="15107" width="7.28515625" style="532" customWidth="1"/>
    <col min="15108" max="15108" width="11.42578125" style="532"/>
    <col min="15109" max="15109" width="5.7109375" style="532" customWidth="1"/>
    <col min="15110" max="15110" width="0" style="532" hidden="1" customWidth="1"/>
    <col min="15111" max="15111" width="9.5703125" style="532" customWidth="1"/>
    <col min="15112" max="15112" width="14" style="532" customWidth="1"/>
    <col min="15113" max="15113" width="16.28515625" style="532" customWidth="1"/>
    <col min="15114" max="15114" width="15.85546875" style="532" customWidth="1"/>
    <col min="15115" max="15115" width="11.7109375" style="532" customWidth="1"/>
    <col min="15116" max="15116" width="8.28515625" style="532" customWidth="1"/>
    <col min="15117" max="15117" width="16.5703125" style="532" customWidth="1"/>
    <col min="15118" max="15360" width="11.42578125" style="532"/>
    <col min="15361" max="15361" width="22.7109375" style="532" customWidth="1"/>
    <col min="15362" max="15362" width="15.42578125" style="532" customWidth="1"/>
    <col min="15363" max="15363" width="7.28515625" style="532" customWidth="1"/>
    <col min="15364" max="15364" width="11.42578125" style="532"/>
    <col min="15365" max="15365" width="5.7109375" style="532" customWidth="1"/>
    <col min="15366" max="15366" width="0" style="532" hidden="1" customWidth="1"/>
    <col min="15367" max="15367" width="9.5703125" style="532" customWidth="1"/>
    <col min="15368" max="15368" width="14" style="532" customWidth="1"/>
    <col min="15369" max="15369" width="16.28515625" style="532" customWidth="1"/>
    <col min="15370" max="15370" width="15.85546875" style="532" customWidth="1"/>
    <col min="15371" max="15371" width="11.7109375" style="532" customWidth="1"/>
    <col min="15372" max="15372" width="8.28515625" style="532" customWidth="1"/>
    <col min="15373" max="15373" width="16.5703125" style="532" customWidth="1"/>
    <col min="15374" max="15616" width="11.42578125" style="532"/>
    <col min="15617" max="15617" width="22.7109375" style="532" customWidth="1"/>
    <col min="15618" max="15618" width="15.42578125" style="532" customWidth="1"/>
    <col min="15619" max="15619" width="7.28515625" style="532" customWidth="1"/>
    <col min="15620" max="15620" width="11.42578125" style="532"/>
    <col min="15621" max="15621" width="5.7109375" style="532" customWidth="1"/>
    <col min="15622" max="15622" width="0" style="532" hidden="1" customWidth="1"/>
    <col min="15623" max="15623" width="9.5703125" style="532" customWidth="1"/>
    <col min="15624" max="15624" width="14" style="532" customWidth="1"/>
    <col min="15625" max="15625" width="16.28515625" style="532" customWidth="1"/>
    <col min="15626" max="15626" width="15.85546875" style="532" customWidth="1"/>
    <col min="15627" max="15627" width="11.7109375" style="532" customWidth="1"/>
    <col min="15628" max="15628" width="8.28515625" style="532" customWidth="1"/>
    <col min="15629" max="15629" width="16.5703125" style="532" customWidth="1"/>
    <col min="15630" max="15872" width="11.42578125" style="532"/>
    <col min="15873" max="15873" width="22.7109375" style="532" customWidth="1"/>
    <col min="15874" max="15874" width="15.42578125" style="532" customWidth="1"/>
    <col min="15875" max="15875" width="7.28515625" style="532" customWidth="1"/>
    <col min="15876" max="15876" width="11.42578125" style="532"/>
    <col min="15877" max="15877" width="5.7109375" style="532" customWidth="1"/>
    <col min="15878" max="15878" width="0" style="532" hidden="1" customWidth="1"/>
    <col min="15879" max="15879" width="9.5703125" style="532" customWidth="1"/>
    <col min="15880" max="15880" width="14" style="532" customWidth="1"/>
    <col min="15881" max="15881" width="16.28515625" style="532" customWidth="1"/>
    <col min="15882" max="15882" width="15.85546875" style="532" customWidth="1"/>
    <col min="15883" max="15883" width="11.7109375" style="532" customWidth="1"/>
    <col min="15884" max="15884" width="8.28515625" style="532" customWidth="1"/>
    <col min="15885" max="15885" width="16.5703125" style="532" customWidth="1"/>
    <col min="15886" max="16128" width="11.42578125" style="532"/>
    <col min="16129" max="16129" width="22.7109375" style="532" customWidth="1"/>
    <col min="16130" max="16130" width="15.42578125" style="532" customWidth="1"/>
    <col min="16131" max="16131" width="7.28515625" style="532" customWidth="1"/>
    <col min="16132" max="16132" width="11.42578125" style="532"/>
    <col min="16133" max="16133" width="5.7109375" style="532" customWidth="1"/>
    <col min="16134" max="16134" width="0" style="532" hidden="1" customWidth="1"/>
    <col min="16135" max="16135" width="9.5703125" style="532" customWidth="1"/>
    <col min="16136" max="16136" width="14" style="532" customWidth="1"/>
    <col min="16137" max="16137" width="16.28515625" style="532" customWidth="1"/>
    <col min="16138" max="16138" width="15.85546875" style="532" customWidth="1"/>
    <col min="16139" max="16139" width="11.7109375" style="532" customWidth="1"/>
    <col min="16140" max="16140" width="8.28515625" style="532" customWidth="1"/>
    <col min="16141" max="16141" width="16.5703125" style="532" customWidth="1"/>
    <col min="16142" max="16384" width="11.42578125" style="532"/>
  </cols>
  <sheetData>
    <row r="1" spans="1:13" s="489" customFormat="1">
      <c r="A1" s="700"/>
      <c r="B1" s="703"/>
      <c r="C1" s="704"/>
      <c r="D1" s="704"/>
      <c r="E1" s="704"/>
      <c r="F1" s="704"/>
      <c r="G1" s="704"/>
      <c r="H1" s="704"/>
      <c r="I1" s="705"/>
      <c r="J1" s="712" t="s">
        <v>933</v>
      </c>
      <c r="K1" s="719" t="s">
        <v>2198</v>
      </c>
      <c r="L1" s="720"/>
      <c r="M1" s="721"/>
    </row>
    <row r="2" spans="1:13" s="489" customFormat="1">
      <c r="A2" s="701"/>
      <c r="B2" s="725" t="s">
        <v>934</v>
      </c>
      <c r="C2" s="726"/>
      <c r="D2" s="726"/>
      <c r="E2" s="726"/>
      <c r="F2" s="726"/>
      <c r="G2" s="726"/>
      <c r="H2" s="726"/>
      <c r="I2" s="727"/>
      <c r="J2" s="713"/>
      <c r="K2" s="722"/>
      <c r="L2" s="723"/>
      <c r="M2" s="724"/>
    </row>
    <row r="3" spans="1:13" s="489" customFormat="1">
      <c r="A3" s="701"/>
      <c r="B3" s="706" t="s">
        <v>2199</v>
      </c>
      <c r="C3" s="707"/>
      <c r="D3" s="707"/>
      <c r="E3" s="707"/>
      <c r="F3" s="707"/>
      <c r="G3" s="707"/>
      <c r="H3" s="707"/>
      <c r="I3" s="708"/>
      <c r="J3" s="717" t="s">
        <v>935</v>
      </c>
      <c r="K3" s="729">
        <v>1</v>
      </c>
      <c r="L3" s="730"/>
      <c r="M3" s="731"/>
    </row>
    <row r="4" spans="1:13" s="489" customFormat="1">
      <c r="A4" s="701"/>
      <c r="B4" s="706" t="s">
        <v>2200</v>
      </c>
      <c r="C4" s="707"/>
      <c r="D4" s="707"/>
      <c r="E4" s="707"/>
      <c r="F4" s="707"/>
      <c r="G4" s="707"/>
      <c r="H4" s="707"/>
      <c r="I4" s="708"/>
      <c r="J4" s="728"/>
      <c r="K4" s="732"/>
      <c r="L4" s="733"/>
      <c r="M4" s="734"/>
    </row>
    <row r="5" spans="1:13" s="489" customFormat="1">
      <c r="A5" s="701"/>
      <c r="B5" s="714" t="s">
        <v>2201</v>
      </c>
      <c r="C5" s="715"/>
      <c r="D5" s="715"/>
      <c r="E5" s="715"/>
      <c r="F5" s="715"/>
      <c r="G5" s="715"/>
      <c r="H5" s="715"/>
      <c r="I5" s="716"/>
      <c r="J5" s="717" t="s">
        <v>936</v>
      </c>
      <c r="K5" s="735"/>
      <c r="L5" s="735" t="s">
        <v>937</v>
      </c>
      <c r="M5" s="737"/>
    </row>
    <row r="6" spans="1:13" s="489" customFormat="1" ht="13.5" customHeight="1" thickBot="1">
      <c r="A6" s="702"/>
      <c r="B6" s="709"/>
      <c r="C6" s="710"/>
      <c r="D6" s="710"/>
      <c r="E6" s="710"/>
      <c r="F6" s="710"/>
      <c r="G6" s="710"/>
      <c r="H6" s="710"/>
      <c r="I6" s="711"/>
      <c r="J6" s="718"/>
      <c r="K6" s="736"/>
      <c r="L6" s="736"/>
      <c r="M6" s="738"/>
    </row>
    <row r="7" spans="1:13" s="494" customFormat="1" ht="9" thickBot="1">
      <c r="A7" s="490"/>
      <c r="B7" s="491"/>
      <c r="C7" s="491"/>
      <c r="D7" s="491"/>
      <c r="E7" s="491"/>
      <c r="F7" s="491"/>
      <c r="G7" s="491"/>
      <c r="H7" s="491"/>
      <c r="I7" s="491"/>
      <c r="J7" s="491"/>
      <c r="K7" s="492"/>
      <c r="L7" s="492"/>
      <c r="M7" s="493"/>
    </row>
    <row r="8" spans="1:13" s="489" customFormat="1" ht="21.95" customHeight="1">
      <c r="A8" s="495"/>
      <c r="B8" s="496"/>
      <c r="C8" s="496"/>
      <c r="D8" s="496"/>
      <c r="E8" s="496"/>
      <c r="F8" s="496"/>
      <c r="G8" s="497"/>
      <c r="H8" s="496"/>
      <c r="I8" s="496"/>
      <c r="J8" s="498" t="s">
        <v>938</v>
      </c>
      <c r="K8" s="499"/>
      <c r="L8" s="499"/>
      <c r="M8" s="500"/>
    </row>
    <row r="9" spans="1:13" s="507" customFormat="1" ht="11.25">
      <c r="A9" s="501"/>
      <c r="B9" s="502"/>
      <c r="C9" s="502"/>
      <c r="D9" s="502"/>
      <c r="E9" s="502"/>
      <c r="F9" s="502"/>
      <c r="G9" s="503"/>
      <c r="H9" s="502"/>
      <c r="I9" s="502"/>
      <c r="J9" s="504"/>
      <c r="K9" s="505" t="s">
        <v>2202</v>
      </c>
      <c r="L9" s="505" t="s">
        <v>2203</v>
      </c>
      <c r="M9" s="506" t="s">
        <v>2204</v>
      </c>
    </row>
    <row r="10" spans="1:13" s="489" customFormat="1" ht="27.75" customHeight="1">
      <c r="A10" s="697" t="s">
        <v>2205</v>
      </c>
      <c r="B10" s="698"/>
      <c r="C10" s="698"/>
      <c r="D10" s="698"/>
      <c r="E10" s="508" t="s">
        <v>2206</v>
      </c>
      <c r="F10" s="509"/>
      <c r="H10" s="699" t="s">
        <v>2207</v>
      </c>
      <c r="I10" s="699"/>
      <c r="J10" s="510" t="s">
        <v>2206</v>
      </c>
      <c r="K10" s="511"/>
      <c r="L10" s="511"/>
      <c r="M10" s="512"/>
    </row>
    <row r="11" spans="1:13" s="489" customFormat="1" ht="24" customHeight="1">
      <c r="A11" s="513" t="s">
        <v>939</v>
      </c>
      <c r="B11" s="514"/>
      <c r="C11" s="696"/>
      <c r="D11" s="696"/>
      <c r="E11" s="515"/>
      <c r="F11" s="515"/>
      <c r="G11" s="516"/>
      <c r="I11" s="517" t="s">
        <v>940</v>
      </c>
      <c r="J11" s="514"/>
      <c r="K11" s="518"/>
      <c r="L11" s="518"/>
      <c r="M11" s="519"/>
    </row>
    <row r="12" spans="1:13" s="489" customFormat="1" ht="13.5" thickBot="1">
      <c r="A12" s="520"/>
      <c r="B12" s="521"/>
      <c r="C12" s="522"/>
      <c r="D12" s="522"/>
      <c r="E12" s="522"/>
      <c r="F12" s="522"/>
      <c r="G12" s="521"/>
      <c r="H12" s="522"/>
      <c r="I12" s="521"/>
      <c r="J12" s="522"/>
      <c r="K12" s="739"/>
      <c r="L12" s="739"/>
      <c r="M12" s="740"/>
    </row>
    <row r="13" spans="1:13" s="489" customFormat="1">
      <c r="A13" s="523"/>
      <c r="B13" s="524"/>
      <c r="C13" s="524"/>
      <c r="D13" s="524"/>
      <c r="E13" s="524"/>
      <c r="F13" s="524"/>
      <c r="G13" s="524"/>
      <c r="H13" s="524"/>
      <c r="I13" s="524"/>
      <c r="J13" s="524"/>
      <c r="K13" s="524"/>
      <c r="L13" s="524"/>
      <c r="M13" s="525"/>
    </row>
    <row r="14" spans="1:13">
      <c r="A14" s="526" t="s">
        <v>941</v>
      </c>
      <c r="B14" s="527"/>
      <c r="C14" s="528" t="s">
        <v>937</v>
      </c>
      <c r="D14" s="529"/>
      <c r="E14" s="489"/>
      <c r="F14" s="489"/>
      <c r="G14" s="530"/>
      <c r="H14" s="530"/>
      <c r="I14" s="530"/>
      <c r="J14" s="530"/>
      <c r="K14" s="530"/>
      <c r="L14" s="530"/>
      <c r="M14" s="531"/>
    </row>
    <row r="15" spans="1:13" ht="19.5" customHeight="1">
      <c r="A15" s="533" t="s">
        <v>2208</v>
      </c>
      <c r="B15" s="534"/>
      <c r="C15" s="535"/>
      <c r="D15" s="535"/>
      <c r="E15" s="535"/>
      <c r="F15" s="535"/>
      <c r="G15" s="535"/>
      <c r="H15" s="535"/>
      <c r="I15" s="535"/>
      <c r="J15" s="535"/>
      <c r="K15" s="535"/>
      <c r="L15" s="535"/>
      <c r="M15" s="531"/>
    </row>
    <row r="16" spans="1:13" ht="18" customHeight="1">
      <c r="A16" s="533"/>
      <c r="B16" s="536"/>
      <c r="C16" s="537"/>
      <c r="D16" s="535"/>
      <c r="E16" s="535"/>
      <c r="F16" s="535"/>
      <c r="G16" s="535"/>
      <c r="H16" s="535"/>
      <c r="I16" s="535"/>
      <c r="J16" s="535"/>
      <c r="K16" s="535"/>
      <c r="L16" s="535"/>
      <c r="M16" s="531"/>
    </row>
    <row r="17" spans="1:13" ht="6" customHeight="1">
      <c r="A17" s="533"/>
      <c r="B17" s="538"/>
      <c r="C17" s="539"/>
      <c r="D17" s="539"/>
      <c r="E17" s="539"/>
      <c r="F17" s="539"/>
      <c r="G17" s="539"/>
      <c r="H17" s="539"/>
      <c r="I17" s="539"/>
      <c r="J17" s="539"/>
      <c r="K17" s="539"/>
      <c r="L17" s="539"/>
      <c r="M17" s="540"/>
    </row>
    <row r="18" spans="1:13" ht="18" customHeight="1">
      <c r="A18" s="533" t="s">
        <v>2209</v>
      </c>
      <c r="B18" s="536"/>
      <c r="C18" s="535"/>
      <c r="D18" s="535"/>
      <c r="E18" s="535"/>
      <c r="F18" s="535"/>
      <c r="G18" s="535"/>
      <c r="H18" s="541"/>
      <c r="I18" s="528" t="s">
        <v>2210</v>
      </c>
      <c r="J18" s="535"/>
      <c r="K18" s="535"/>
      <c r="L18" s="535"/>
      <c r="M18" s="542"/>
    </row>
    <row r="19" spans="1:13" ht="4.5" customHeight="1">
      <c r="A19" s="533"/>
      <c r="B19" s="538"/>
      <c r="C19" s="539"/>
      <c r="D19" s="539"/>
      <c r="E19" s="539"/>
      <c r="F19" s="539"/>
      <c r="G19" s="539"/>
      <c r="H19" s="539"/>
      <c r="I19" s="539"/>
      <c r="J19" s="539"/>
      <c r="K19" s="539"/>
      <c r="L19" s="539"/>
      <c r="M19" s="540"/>
    </row>
    <row r="20" spans="1:13" ht="18.75" customHeight="1">
      <c r="A20" s="533" t="s">
        <v>2211</v>
      </c>
      <c r="B20" s="536"/>
      <c r="C20" s="518"/>
      <c r="D20" s="518"/>
      <c r="E20" s="518"/>
      <c r="F20" s="518"/>
      <c r="G20" s="518"/>
      <c r="H20" s="518"/>
      <c r="I20" s="518"/>
      <c r="J20" s="518"/>
      <c r="K20" s="518"/>
      <c r="L20" s="518"/>
      <c r="M20" s="543"/>
    </row>
    <row r="21" spans="1:13" ht="3.75" customHeight="1">
      <c r="A21" s="533"/>
      <c r="B21" s="538"/>
      <c r="C21" s="515"/>
      <c r="D21" s="515"/>
      <c r="E21" s="515"/>
      <c r="F21" s="515"/>
      <c r="G21" s="515"/>
      <c r="H21" s="515"/>
      <c r="I21" s="515"/>
      <c r="J21" s="515"/>
      <c r="K21" s="515"/>
      <c r="L21" s="515"/>
      <c r="M21" s="519"/>
    </row>
    <row r="22" spans="1:13" ht="18" customHeight="1">
      <c r="A22" s="533" t="s">
        <v>2212</v>
      </c>
      <c r="B22" s="536"/>
      <c r="C22" s="518"/>
      <c r="D22" s="518"/>
      <c r="E22" s="518"/>
      <c r="F22" s="518"/>
      <c r="G22" s="518"/>
      <c r="H22" s="518"/>
      <c r="I22" s="518"/>
      <c r="J22" s="544" t="s">
        <v>2213</v>
      </c>
      <c r="K22" s="545"/>
      <c r="L22" s="544" t="s">
        <v>937</v>
      </c>
      <c r="M22" s="546"/>
    </row>
    <row r="23" spans="1:13" ht="3.75" customHeight="1">
      <c r="A23" s="533"/>
      <c r="B23" s="538"/>
      <c r="C23" s="515"/>
      <c r="D23" s="515"/>
      <c r="E23" s="515"/>
      <c r="F23" s="515"/>
      <c r="G23" s="515"/>
      <c r="H23" s="515"/>
      <c r="I23" s="515"/>
      <c r="J23" s="515"/>
      <c r="K23" s="515"/>
      <c r="L23" s="515"/>
      <c r="M23" s="519"/>
    </row>
    <row r="24" spans="1:13" ht="19.5" customHeight="1">
      <c r="A24" s="533" t="s">
        <v>2214</v>
      </c>
      <c r="B24" s="538"/>
      <c r="C24" s="515"/>
      <c r="D24" s="515"/>
      <c r="E24" s="547"/>
      <c r="F24" s="547"/>
      <c r="G24" s="541"/>
      <c r="H24" s="518"/>
      <c r="I24" s="518"/>
      <c r="J24" s="489"/>
      <c r="K24" s="515"/>
      <c r="L24" s="515"/>
      <c r="M24" s="519"/>
    </row>
    <row r="25" spans="1:13" s="553" customFormat="1" ht="11.25">
      <c r="A25" s="548"/>
      <c r="B25" s="549"/>
      <c r="C25" s="550"/>
      <c r="D25" s="550"/>
      <c r="E25" s="741" t="s">
        <v>2202</v>
      </c>
      <c r="F25" s="741"/>
      <c r="G25" s="741"/>
      <c r="H25" s="550" t="s">
        <v>2203</v>
      </c>
      <c r="I25" s="550" t="s">
        <v>2204</v>
      </c>
      <c r="J25" s="551"/>
      <c r="K25" s="550"/>
      <c r="L25" s="550"/>
      <c r="M25" s="552"/>
    </row>
    <row r="26" spans="1:13" ht="12.75" customHeight="1">
      <c r="A26" s="554"/>
      <c r="B26" s="530"/>
      <c r="C26" s="530"/>
      <c r="D26" s="530"/>
      <c r="E26" s="530"/>
      <c r="F26" s="530"/>
      <c r="G26" s="530"/>
      <c r="H26" s="530"/>
      <c r="I26" s="530"/>
      <c r="J26" s="530"/>
      <c r="K26" s="530"/>
      <c r="L26" s="530"/>
      <c r="M26" s="531"/>
    </row>
    <row r="27" spans="1:13" ht="15">
      <c r="A27" s="742" t="s">
        <v>942</v>
      </c>
      <c r="B27" s="743"/>
      <c r="C27" s="743"/>
      <c r="D27" s="743"/>
      <c r="E27" s="743"/>
      <c r="F27" s="743"/>
      <c r="G27" s="743"/>
      <c r="H27" s="743"/>
      <c r="I27" s="743"/>
      <c r="J27" s="743"/>
      <c r="K27" s="743"/>
      <c r="L27" s="743"/>
      <c r="M27" s="744"/>
    </row>
    <row r="28" spans="1:13" ht="13.5" thickBot="1">
      <c r="A28" s="555"/>
      <c r="B28" s="556"/>
      <c r="C28" s="556"/>
      <c r="D28" s="556"/>
      <c r="E28" s="556"/>
      <c r="F28" s="556"/>
      <c r="G28" s="556"/>
      <c r="H28" s="556"/>
      <c r="I28" s="556"/>
      <c r="J28" s="556"/>
      <c r="K28" s="556"/>
      <c r="L28" s="556"/>
      <c r="M28" s="557"/>
    </row>
    <row r="29" spans="1:13" ht="25.5">
      <c r="A29" s="558" t="s">
        <v>943</v>
      </c>
      <c r="B29" s="745" t="s">
        <v>944</v>
      </c>
      <c r="C29" s="746"/>
      <c r="D29" s="746"/>
      <c r="E29" s="746"/>
      <c r="F29" s="746"/>
      <c r="G29" s="746"/>
      <c r="H29" s="746"/>
      <c r="I29" s="747"/>
      <c r="J29" s="559" t="s">
        <v>2215</v>
      </c>
      <c r="K29" s="748" t="s">
        <v>945</v>
      </c>
      <c r="L29" s="749"/>
      <c r="M29" s="558" t="s">
        <v>946</v>
      </c>
    </row>
    <row r="30" spans="1:13" ht="13.5" thickBot="1">
      <c r="A30" s="560"/>
      <c r="B30" s="561"/>
      <c r="C30" s="562"/>
      <c r="D30" s="562"/>
      <c r="E30" s="562"/>
      <c r="F30" s="562"/>
      <c r="G30" s="562"/>
      <c r="H30" s="562"/>
      <c r="I30" s="562"/>
      <c r="J30" s="563"/>
      <c r="K30" s="750"/>
      <c r="L30" s="751"/>
      <c r="M30" s="564"/>
    </row>
    <row r="31" spans="1:13">
      <c r="A31" s="555"/>
      <c r="B31" s="556"/>
      <c r="C31" s="556"/>
      <c r="D31" s="556"/>
      <c r="E31" s="556"/>
      <c r="F31" s="556"/>
      <c r="G31" s="556"/>
      <c r="H31" s="556"/>
      <c r="I31" s="556"/>
      <c r="J31" s="556"/>
      <c r="K31" s="556"/>
      <c r="L31" s="556"/>
      <c r="M31" s="557"/>
    </row>
    <row r="32" spans="1:13">
      <c r="A32" s="565" t="s">
        <v>947</v>
      </c>
      <c r="B32" s="566"/>
      <c r="C32" s="566"/>
      <c r="D32" s="566"/>
      <c r="E32" s="566"/>
      <c r="F32" s="566"/>
      <c r="G32" s="566"/>
      <c r="H32" s="566"/>
      <c r="I32" s="566"/>
      <c r="J32" s="566"/>
      <c r="K32" s="566"/>
      <c r="L32" s="566"/>
      <c r="M32" s="567"/>
    </row>
    <row r="33" spans="1:13" s="570" customFormat="1" ht="3.75" customHeight="1" thickBot="1">
      <c r="A33" s="568"/>
      <c r="B33" s="556"/>
      <c r="C33" s="556"/>
      <c r="D33" s="556"/>
      <c r="E33" s="556"/>
      <c r="F33" s="556"/>
      <c r="G33" s="556"/>
      <c r="H33" s="569"/>
      <c r="I33" s="569"/>
      <c r="J33" s="556"/>
      <c r="K33" s="556"/>
      <c r="L33" s="556"/>
      <c r="M33" s="557"/>
    </row>
    <row r="34" spans="1:13" s="573" customFormat="1" ht="12">
      <c r="A34" s="752" t="s">
        <v>944</v>
      </c>
      <c r="B34" s="753"/>
      <c r="C34" s="753"/>
      <c r="D34" s="753"/>
      <c r="E34" s="753"/>
      <c r="F34" s="753"/>
      <c r="G34" s="754"/>
      <c r="H34" s="755" t="s">
        <v>948</v>
      </c>
      <c r="I34" s="756"/>
      <c r="J34" s="571" t="s">
        <v>949</v>
      </c>
      <c r="K34" s="757" t="s">
        <v>950</v>
      </c>
      <c r="L34" s="754"/>
      <c r="M34" s="572" t="s">
        <v>951</v>
      </c>
    </row>
    <row r="35" spans="1:13" s="573" customFormat="1" ht="12">
      <c r="A35" s="758"/>
      <c r="B35" s="759"/>
      <c r="C35" s="759"/>
      <c r="D35" s="759"/>
      <c r="E35" s="759"/>
      <c r="F35" s="759"/>
      <c r="G35" s="760"/>
      <c r="H35" s="761"/>
      <c r="I35" s="762"/>
      <c r="J35" s="574"/>
      <c r="K35" s="763"/>
      <c r="L35" s="760"/>
      <c r="M35" s="575"/>
    </row>
    <row r="36" spans="1:13" s="573" customFormat="1" thickBot="1">
      <c r="A36" s="764"/>
      <c r="B36" s="765"/>
      <c r="C36" s="765"/>
      <c r="D36" s="765"/>
      <c r="E36" s="765"/>
      <c r="F36" s="765"/>
      <c r="G36" s="766"/>
      <c r="H36" s="767"/>
      <c r="I36" s="768"/>
      <c r="J36" s="576"/>
      <c r="K36" s="769"/>
      <c r="L36" s="766"/>
      <c r="M36" s="577"/>
    </row>
    <row r="37" spans="1:13" s="573" customFormat="1" thickBot="1">
      <c r="A37" s="770" t="s">
        <v>953</v>
      </c>
      <c r="B37" s="771"/>
      <c r="C37" s="771"/>
      <c r="D37" s="771"/>
      <c r="E37" s="771"/>
      <c r="F37" s="771"/>
      <c r="G37" s="771"/>
      <c r="H37" s="771"/>
      <c r="I37" s="771"/>
      <c r="J37" s="771"/>
      <c r="K37" s="771"/>
      <c r="L37" s="772"/>
      <c r="M37" s="578">
        <v>0</v>
      </c>
    </row>
    <row r="38" spans="1:13" s="573" customFormat="1" ht="12">
      <c r="A38" s="579"/>
      <c r="B38" s="580"/>
      <c r="C38" s="580"/>
      <c r="D38" s="580"/>
      <c r="E38" s="580"/>
      <c r="F38" s="580"/>
      <c r="G38" s="580"/>
      <c r="H38" s="580"/>
      <c r="I38" s="580"/>
      <c r="J38" s="580"/>
      <c r="K38" s="580"/>
      <c r="L38" s="580"/>
      <c r="M38" s="581"/>
    </row>
    <row r="39" spans="1:13">
      <c r="A39" s="582" t="s">
        <v>954</v>
      </c>
      <c r="B39" s="583"/>
      <c r="C39" s="583"/>
      <c r="D39" s="583"/>
      <c r="E39" s="583"/>
      <c r="F39" s="583"/>
      <c r="G39" s="583"/>
      <c r="H39" s="583"/>
      <c r="I39" s="583"/>
      <c r="J39" s="583"/>
      <c r="K39" s="583"/>
      <c r="L39" s="583"/>
      <c r="M39" s="584"/>
    </row>
    <row r="40" spans="1:13" s="573" customFormat="1" ht="3.75" customHeight="1" thickBot="1">
      <c r="A40" s="585"/>
      <c r="B40" s="586"/>
      <c r="C40" s="586"/>
      <c r="D40" s="586"/>
      <c r="E40" s="586"/>
      <c r="F40" s="586"/>
      <c r="G40" s="586"/>
      <c r="H40" s="586"/>
      <c r="I40" s="580"/>
      <c r="J40" s="580"/>
      <c r="K40" s="580"/>
      <c r="L40" s="580"/>
      <c r="M40" s="581"/>
    </row>
    <row r="41" spans="1:13" s="573" customFormat="1" ht="12">
      <c r="A41" s="752" t="s">
        <v>944</v>
      </c>
      <c r="B41" s="753"/>
      <c r="C41" s="753"/>
      <c r="D41" s="753"/>
      <c r="E41" s="753"/>
      <c r="F41" s="753"/>
      <c r="G41" s="753"/>
      <c r="H41" s="754"/>
      <c r="I41" s="587" t="s">
        <v>945</v>
      </c>
      <c r="J41" s="571" t="s">
        <v>946</v>
      </c>
      <c r="K41" s="757" t="s">
        <v>955</v>
      </c>
      <c r="L41" s="754"/>
      <c r="M41" s="572" t="s">
        <v>951</v>
      </c>
    </row>
    <row r="42" spans="1:13" s="573" customFormat="1" ht="12">
      <c r="A42" s="773"/>
      <c r="B42" s="774"/>
      <c r="C42" s="774"/>
      <c r="D42" s="774"/>
      <c r="E42" s="774"/>
      <c r="F42" s="774"/>
      <c r="G42" s="774"/>
      <c r="H42" s="762"/>
      <c r="I42" s="588"/>
      <c r="J42" s="574"/>
      <c r="K42" s="763"/>
      <c r="L42" s="760"/>
      <c r="M42" s="575"/>
    </row>
    <row r="43" spans="1:13" s="573" customFormat="1" thickBot="1">
      <c r="A43" s="775"/>
      <c r="B43" s="776"/>
      <c r="C43" s="776"/>
      <c r="D43" s="776"/>
      <c r="E43" s="776"/>
      <c r="F43" s="776"/>
      <c r="G43" s="776"/>
      <c r="H43" s="768"/>
      <c r="I43" s="589"/>
      <c r="J43" s="590"/>
      <c r="K43" s="769"/>
      <c r="L43" s="766"/>
      <c r="M43" s="591"/>
    </row>
    <row r="44" spans="1:13" s="573" customFormat="1" thickBot="1">
      <c r="A44" s="770" t="s">
        <v>953</v>
      </c>
      <c r="B44" s="771"/>
      <c r="C44" s="771"/>
      <c r="D44" s="771"/>
      <c r="E44" s="771"/>
      <c r="F44" s="771"/>
      <c r="G44" s="771"/>
      <c r="H44" s="771"/>
      <c r="I44" s="771"/>
      <c r="J44" s="771"/>
      <c r="K44" s="771"/>
      <c r="L44" s="772"/>
      <c r="M44" s="578">
        <v>0</v>
      </c>
    </row>
    <row r="45" spans="1:13" s="573" customFormat="1" ht="12">
      <c r="A45" s="592"/>
      <c r="B45" s="580"/>
      <c r="C45" s="580"/>
      <c r="D45" s="580"/>
      <c r="E45" s="580"/>
      <c r="F45" s="580"/>
      <c r="G45" s="580"/>
      <c r="H45" s="580"/>
      <c r="I45" s="580"/>
      <c r="J45" s="580"/>
      <c r="K45" s="580"/>
      <c r="L45" s="580"/>
      <c r="M45" s="581"/>
    </row>
    <row r="46" spans="1:13" s="573" customFormat="1">
      <c r="A46" s="582" t="s">
        <v>956</v>
      </c>
      <c r="B46" s="588"/>
      <c r="C46" s="588"/>
      <c r="D46" s="588"/>
      <c r="E46" s="588"/>
      <c r="F46" s="588"/>
      <c r="G46" s="588"/>
      <c r="H46" s="588"/>
      <c r="I46" s="588"/>
      <c r="J46" s="588"/>
      <c r="K46" s="588"/>
      <c r="L46" s="588"/>
      <c r="M46" s="593"/>
    </row>
    <row r="47" spans="1:13" s="573" customFormat="1" ht="3.75" customHeight="1" thickBot="1">
      <c r="A47" s="592"/>
      <c r="B47" s="580"/>
      <c r="C47" s="580"/>
      <c r="D47" s="580"/>
      <c r="E47" s="580"/>
      <c r="F47" s="580"/>
      <c r="G47" s="580"/>
      <c r="H47" s="580"/>
      <c r="I47" s="580"/>
      <c r="J47" s="580"/>
      <c r="K47" s="580"/>
      <c r="L47" s="580"/>
      <c r="M47" s="581"/>
    </row>
    <row r="48" spans="1:13" s="573" customFormat="1" ht="36" customHeight="1">
      <c r="A48" s="777" t="s">
        <v>957</v>
      </c>
      <c r="B48" s="778"/>
      <c r="C48" s="778"/>
      <c r="D48" s="778"/>
      <c r="E48" s="779"/>
      <c r="F48" s="594"/>
      <c r="G48" s="595" t="s">
        <v>945</v>
      </c>
      <c r="H48" s="596" t="s">
        <v>958</v>
      </c>
      <c r="I48" s="597" t="s">
        <v>2233</v>
      </c>
      <c r="J48" s="596" t="s">
        <v>2234</v>
      </c>
      <c r="K48" s="780" t="s">
        <v>961</v>
      </c>
      <c r="L48" s="779"/>
      <c r="M48" s="598" t="s">
        <v>951</v>
      </c>
    </row>
    <row r="49" spans="1:13" s="573" customFormat="1" ht="12">
      <c r="A49" s="599"/>
      <c r="B49" s="600"/>
      <c r="C49" s="600"/>
      <c r="D49" s="600"/>
      <c r="E49" s="600"/>
      <c r="F49" s="600"/>
      <c r="G49" s="601"/>
      <c r="H49" s="574"/>
      <c r="I49" s="588"/>
      <c r="J49" s="574"/>
      <c r="K49" s="763"/>
      <c r="L49" s="760"/>
      <c r="M49" s="575"/>
    </row>
    <row r="50" spans="1:13" s="573" customFormat="1" thickBot="1">
      <c r="A50" s="602"/>
      <c r="B50" s="603"/>
      <c r="C50" s="603"/>
      <c r="D50" s="603"/>
      <c r="E50" s="603"/>
      <c r="F50" s="603"/>
      <c r="G50" s="604"/>
      <c r="H50" s="576"/>
      <c r="I50" s="586"/>
      <c r="J50" s="576"/>
      <c r="K50" s="769"/>
      <c r="L50" s="766"/>
      <c r="M50" s="577"/>
    </row>
    <row r="51" spans="1:13" s="573" customFormat="1" thickBot="1">
      <c r="A51" s="781" t="s">
        <v>953</v>
      </c>
      <c r="B51" s="782"/>
      <c r="C51" s="782"/>
      <c r="D51" s="782"/>
      <c r="E51" s="782"/>
      <c r="F51" s="782"/>
      <c r="G51" s="782"/>
      <c r="H51" s="782"/>
      <c r="I51" s="782"/>
      <c r="J51" s="782"/>
      <c r="K51" s="782"/>
      <c r="L51" s="783"/>
      <c r="M51" s="605">
        <v>0</v>
      </c>
    </row>
    <row r="52" spans="1:13" s="573" customFormat="1" ht="12">
      <c r="A52" s="592"/>
      <c r="B52" s="580"/>
      <c r="C52" s="580"/>
      <c r="D52" s="580"/>
      <c r="E52" s="580"/>
      <c r="F52" s="580"/>
      <c r="G52" s="580"/>
      <c r="H52" s="580"/>
      <c r="I52" s="580"/>
      <c r="J52" s="580"/>
      <c r="K52" s="580"/>
      <c r="L52" s="580"/>
      <c r="M52" s="581"/>
    </row>
    <row r="53" spans="1:13">
      <c r="A53" s="582" t="s">
        <v>962</v>
      </c>
      <c r="B53" s="583"/>
      <c r="C53" s="583"/>
      <c r="D53" s="583"/>
      <c r="E53" s="583"/>
      <c r="F53" s="583"/>
      <c r="G53" s="583"/>
      <c r="H53" s="583"/>
      <c r="I53" s="583"/>
      <c r="J53" s="583"/>
      <c r="K53" s="583"/>
      <c r="L53" s="583"/>
      <c r="M53" s="584"/>
    </row>
    <row r="54" spans="1:13" s="573" customFormat="1" ht="3.75" customHeight="1" thickBot="1">
      <c r="A54" s="592"/>
      <c r="B54" s="580"/>
      <c r="C54" s="580"/>
      <c r="D54" s="580"/>
      <c r="E54" s="580"/>
      <c r="F54" s="580"/>
      <c r="G54" s="580"/>
      <c r="H54" s="580"/>
      <c r="I54" s="580"/>
      <c r="J54" s="580"/>
      <c r="K54" s="580"/>
      <c r="L54" s="580"/>
      <c r="M54" s="581"/>
    </row>
    <row r="55" spans="1:13" s="573" customFormat="1" ht="25.5" customHeight="1">
      <c r="A55" s="777" t="s">
        <v>944</v>
      </c>
      <c r="B55" s="778"/>
      <c r="C55" s="778"/>
      <c r="D55" s="778"/>
      <c r="E55" s="778"/>
      <c r="F55" s="778"/>
      <c r="G55" s="779"/>
      <c r="H55" s="595" t="s">
        <v>964</v>
      </c>
      <c r="I55" s="597" t="s">
        <v>965</v>
      </c>
      <c r="J55" s="596" t="s">
        <v>966</v>
      </c>
      <c r="K55" s="784" t="s">
        <v>950</v>
      </c>
      <c r="L55" s="785"/>
      <c r="M55" s="606" t="s">
        <v>951</v>
      </c>
    </row>
    <row r="56" spans="1:13" s="573" customFormat="1" ht="12">
      <c r="A56" s="773"/>
      <c r="B56" s="774"/>
      <c r="C56" s="774"/>
      <c r="D56" s="774"/>
      <c r="E56" s="774"/>
      <c r="F56" s="774"/>
      <c r="G56" s="774"/>
      <c r="H56" s="574"/>
      <c r="I56" s="588"/>
      <c r="J56" s="574"/>
      <c r="K56" s="763"/>
      <c r="L56" s="760"/>
      <c r="M56" s="575"/>
    </row>
    <row r="57" spans="1:13" s="573" customFormat="1" thickBot="1">
      <c r="A57" s="775"/>
      <c r="B57" s="776"/>
      <c r="C57" s="776"/>
      <c r="D57" s="776"/>
      <c r="E57" s="776"/>
      <c r="F57" s="776"/>
      <c r="G57" s="776"/>
      <c r="H57" s="576"/>
      <c r="I57" s="586"/>
      <c r="J57" s="576"/>
      <c r="K57" s="769"/>
      <c r="L57" s="766"/>
      <c r="M57" s="577"/>
    </row>
    <row r="58" spans="1:13" s="573" customFormat="1" thickBot="1">
      <c r="A58" s="770" t="s">
        <v>953</v>
      </c>
      <c r="B58" s="771"/>
      <c r="C58" s="771"/>
      <c r="D58" s="771"/>
      <c r="E58" s="771"/>
      <c r="F58" s="771"/>
      <c r="G58" s="771"/>
      <c r="H58" s="771"/>
      <c r="I58" s="771"/>
      <c r="J58" s="771"/>
      <c r="K58" s="771"/>
      <c r="L58" s="772"/>
      <c r="M58" s="578">
        <v>0</v>
      </c>
    </row>
    <row r="59" spans="1:13" s="573" customFormat="1" ht="8.25" customHeight="1" thickBot="1">
      <c r="A59" s="592"/>
      <c r="B59" s="580"/>
      <c r="C59" s="580"/>
      <c r="D59" s="580"/>
      <c r="E59" s="580"/>
      <c r="F59" s="580"/>
      <c r="G59" s="580"/>
      <c r="H59" s="580"/>
      <c r="I59" s="580"/>
      <c r="J59" s="580"/>
      <c r="K59" s="580"/>
      <c r="L59" s="580"/>
      <c r="M59" s="581"/>
    </row>
    <row r="60" spans="1:13" s="573" customFormat="1" thickBot="1">
      <c r="A60" s="770" t="s">
        <v>967</v>
      </c>
      <c r="B60" s="771"/>
      <c r="C60" s="771"/>
      <c r="D60" s="771"/>
      <c r="E60" s="771"/>
      <c r="F60" s="771"/>
      <c r="G60" s="771"/>
      <c r="H60" s="771"/>
      <c r="I60" s="771"/>
      <c r="J60" s="771"/>
      <c r="K60" s="771"/>
      <c r="L60" s="772"/>
      <c r="M60" s="578">
        <v>0</v>
      </c>
    </row>
    <row r="61" spans="1:13" s="573" customFormat="1" ht="9" customHeight="1">
      <c r="A61" s="592"/>
      <c r="B61" s="580"/>
      <c r="C61" s="580"/>
      <c r="D61" s="580"/>
      <c r="E61" s="580"/>
      <c r="F61" s="580"/>
      <c r="G61" s="580"/>
      <c r="H61" s="580"/>
      <c r="I61" s="580"/>
      <c r="J61" s="580"/>
      <c r="K61" s="580"/>
      <c r="L61" s="580"/>
      <c r="M61" s="581"/>
    </row>
    <row r="62" spans="1:13">
      <c r="A62" s="582" t="s">
        <v>968</v>
      </c>
      <c r="B62" s="583"/>
      <c r="C62" s="583"/>
      <c r="D62" s="583"/>
      <c r="E62" s="583"/>
      <c r="F62" s="583"/>
      <c r="G62" s="583"/>
      <c r="H62" s="583"/>
      <c r="I62" s="583"/>
      <c r="J62" s="583"/>
      <c r="K62" s="583"/>
      <c r="L62" s="583"/>
      <c r="M62" s="584"/>
    </row>
    <row r="63" spans="1:13" s="573" customFormat="1" ht="3.75" customHeight="1" thickBot="1">
      <c r="A63" s="592"/>
      <c r="B63" s="580"/>
      <c r="C63" s="580"/>
      <c r="D63" s="580"/>
      <c r="E63" s="580"/>
      <c r="F63" s="580"/>
      <c r="G63" s="580"/>
      <c r="H63" s="580"/>
      <c r="I63" s="580"/>
      <c r="J63" s="580"/>
      <c r="K63" s="580"/>
      <c r="L63" s="580"/>
      <c r="M63" s="581"/>
    </row>
    <row r="64" spans="1:13" s="573" customFormat="1" ht="12">
      <c r="A64" s="752" t="s">
        <v>944</v>
      </c>
      <c r="B64" s="753"/>
      <c r="C64" s="753"/>
      <c r="D64" s="753"/>
      <c r="E64" s="753"/>
      <c r="F64" s="753"/>
      <c r="G64" s="753"/>
      <c r="H64" s="607"/>
      <c r="I64" s="608"/>
      <c r="J64" s="609" t="s">
        <v>970</v>
      </c>
      <c r="K64" s="786" t="s">
        <v>971</v>
      </c>
      <c r="L64" s="787"/>
      <c r="M64" s="610"/>
    </row>
    <row r="65" spans="1:13" s="573" customFormat="1" ht="12">
      <c r="A65" s="773" t="s">
        <v>2235</v>
      </c>
      <c r="B65" s="774"/>
      <c r="C65" s="774"/>
      <c r="D65" s="774"/>
      <c r="E65" s="774"/>
      <c r="F65" s="774"/>
      <c r="G65" s="774"/>
      <c r="H65" s="611"/>
      <c r="I65" s="612"/>
      <c r="J65" s="613"/>
      <c r="K65" s="798"/>
      <c r="L65" s="799"/>
      <c r="M65" s="614"/>
    </row>
    <row r="66" spans="1:13" s="573" customFormat="1" ht="12">
      <c r="A66" s="615" t="s">
        <v>973</v>
      </c>
      <c r="B66" s="616"/>
      <c r="C66" s="616"/>
      <c r="D66" s="616"/>
      <c r="E66" s="616"/>
      <c r="F66" s="616"/>
      <c r="G66" s="616"/>
      <c r="H66" s="611"/>
      <c r="I66" s="612"/>
      <c r="J66" s="613"/>
      <c r="K66" s="798"/>
      <c r="L66" s="799"/>
      <c r="M66" s="614"/>
    </row>
    <row r="67" spans="1:13" s="573" customFormat="1" thickBot="1">
      <c r="A67" s="602" t="s">
        <v>974</v>
      </c>
      <c r="B67" s="603"/>
      <c r="C67" s="603"/>
      <c r="D67" s="603"/>
      <c r="E67" s="603"/>
      <c r="F67" s="603"/>
      <c r="G67" s="603"/>
      <c r="H67" s="617"/>
      <c r="I67" s="618"/>
      <c r="J67" s="613"/>
      <c r="K67" s="800"/>
      <c r="L67" s="801"/>
      <c r="M67" s="614"/>
    </row>
    <row r="68" spans="1:13" s="573" customFormat="1" thickBot="1">
      <c r="A68" s="770" t="s">
        <v>953</v>
      </c>
      <c r="B68" s="771"/>
      <c r="C68" s="771"/>
      <c r="D68" s="771"/>
      <c r="E68" s="771"/>
      <c r="F68" s="771"/>
      <c r="G68" s="771"/>
      <c r="H68" s="771"/>
      <c r="I68" s="771"/>
      <c r="J68" s="771"/>
      <c r="K68" s="771"/>
      <c r="L68" s="772"/>
      <c r="M68" s="578">
        <v>0</v>
      </c>
    </row>
    <row r="69" spans="1:13" s="573" customFormat="1" ht="7.5" customHeight="1" thickBot="1">
      <c r="A69" s="592"/>
      <c r="B69" s="580"/>
      <c r="C69" s="580"/>
      <c r="D69" s="580"/>
      <c r="E69" s="580"/>
      <c r="F69" s="580"/>
      <c r="G69" s="580"/>
      <c r="H69" s="580"/>
      <c r="I69" s="580"/>
      <c r="J69" s="580"/>
      <c r="K69" s="580"/>
      <c r="L69" s="580"/>
      <c r="M69" s="581"/>
    </row>
    <row r="70" spans="1:13" s="573" customFormat="1" thickBot="1">
      <c r="A70" s="770" t="s">
        <v>2236</v>
      </c>
      <c r="B70" s="771"/>
      <c r="C70" s="771"/>
      <c r="D70" s="771"/>
      <c r="E70" s="771"/>
      <c r="F70" s="771"/>
      <c r="G70" s="771"/>
      <c r="H70" s="771"/>
      <c r="I70" s="771"/>
      <c r="J70" s="771"/>
      <c r="K70" s="771"/>
      <c r="L70" s="772"/>
      <c r="M70" s="578">
        <f>ROUND(M60+M68,0)</f>
        <v>0</v>
      </c>
    </row>
    <row r="71" spans="1:13">
      <c r="A71" s="523"/>
      <c r="B71" s="524"/>
      <c r="C71" s="524"/>
      <c r="D71" s="524"/>
      <c r="E71" s="524"/>
      <c r="F71" s="524"/>
      <c r="G71" s="524"/>
      <c r="H71" s="524"/>
      <c r="I71" s="524"/>
      <c r="J71" s="524"/>
      <c r="K71" s="524"/>
      <c r="L71" s="524"/>
      <c r="M71" s="525"/>
    </row>
    <row r="72" spans="1:13">
      <c r="A72" s="554"/>
      <c r="B72" s="489"/>
      <c r="C72" s="489"/>
      <c r="D72" s="489"/>
      <c r="E72" s="489"/>
      <c r="F72" s="489"/>
      <c r="G72" s="489"/>
      <c r="H72" s="489"/>
      <c r="I72" s="489"/>
      <c r="J72" s="489"/>
      <c r="K72" s="489"/>
      <c r="L72" s="489"/>
      <c r="M72" s="531"/>
    </row>
    <row r="73" spans="1:13">
      <c r="A73" s="554"/>
      <c r="B73" s="489"/>
      <c r="C73" s="489"/>
      <c r="D73" s="489"/>
      <c r="E73" s="489"/>
      <c r="F73" s="489"/>
      <c r="G73" s="489"/>
      <c r="H73" s="489"/>
      <c r="I73" s="489"/>
      <c r="J73" s="489"/>
      <c r="K73" s="489"/>
      <c r="L73" s="489"/>
      <c r="M73" s="531"/>
    </row>
    <row r="74" spans="1:13">
      <c r="A74" s="554"/>
      <c r="B74" s="489"/>
      <c r="C74" s="489"/>
      <c r="D74" s="489"/>
      <c r="E74" s="489"/>
      <c r="F74" s="489"/>
      <c r="G74" s="489"/>
      <c r="H74" s="489"/>
      <c r="I74" s="489"/>
      <c r="J74" s="489"/>
      <c r="K74" s="489"/>
      <c r="L74" s="489"/>
      <c r="M74" s="531"/>
    </row>
    <row r="75" spans="1:13" s="573" customFormat="1" ht="12">
      <c r="A75" s="619"/>
      <c r="B75" s="620"/>
      <c r="C75" s="620"/>
      <c r="D75" s="621" t="s">
        <v>976</v>
      </c>
      <c r="E75" s="621"/>
      <c r="F75" s="621"/>
      <c r="G75" s="621"/>
      <c r="H75" s="621"/>
      <c r="I75" s="621"/>
      <c r="J75" s="620"/>
      <c r="K75" s="620"/>
      <c r="L75" s="620"/>
      <c r="M75" s="622"/>
    </row>
    <row r="76" spans="1:13" s="573" customFormat="1" ht="12">
      <c r="A76" s="619"/>
      <c r="B76" s="620"/>
      <c r="C76" s="620"/>
      <c r="D76" s="620" t="s">
        <v>977</v>
      </c>
      <c r="E76" s="620"/>
      <c r="F76" s="620"/>
      <c r="G76" s="620"/>
      <c r="H76" s="620"/>
      <c r="I76" s="620"/>
      <c r="J76" s="620"/>
      <c r="K76" s="620"/>
      <c r="L76" s="620"/>
      <c r="M76" s="622"/>
    </row>
    <row r="77" spans="1:13">
      <c r="A77" s="554"/>
      <c r="B77" s="489"/>
      <c r="C77" s="489"/>
      <c r="D77" s="489" t="s">
        <v>978</v>
      </c>
      <c r="E77" s="489"/>
      <c r="F77" s="489"/>
      <c r="G77" s="489"/>
      <c r="H77" s="489"/>
      <c r="I77" s="489"/>
      <c r="J77" s="489"/>
      <c r="K77" s="489"/>
      <c r="L77" s="489"/>
      <c r="M77" s="531"/>
    </row>
    <row r="78" spans="1:13">
      <c r="A78" s="554"/>
      <c r="B78" s="489"/>
      <c r="C78" s="489"/>
      <c r="D78" s="489" t="s">
        <v>979</v>
      </c>
      <c r="E78" s="489"/>
      <c r="F78" s="489"/>
      <c r="G78" s="489"/>
      <c r="H78" s="489"/>
      <c r="I78" s="489"/>
      <c r="J78" s="489"/>
      <c r="K78" s="489"/>
      <c r="L78" s="489"/>
      <c r="M78" s="531"/>
    </row>
    <row r="79" spans="1:13" ht="13.5" thickBot="1">
      <c r="A79" s="554"/>
      <c r="B79" s="489"/>
      <c r="C79" s="489"/>
      <c r="D79" s="489"/>
      <c r="E79" s="489" t="s">
        <v>980</v>
      </c>
      <c r="F79" s="489"/>
      <c r="G79" s="489"/>
      <c r="H79" s="489"/>
      <c r="I79" s="489"/>
      <c r="J79" s="489"/>
      <c r="K79" s="489"/>
      <c r="L79" s="489"/>
      <c r="M79" s="531"/>
    </row>
    <row r="80" spans="1:13">
      <c r="A80" s="623" t="s">
        <v>2216</v>
      </c>
      <c r="B80" s="624"/>
      <c r="C80" s="624"/>
      <c r="D80" s="624"/>
      <c r="E80" s="624"/>
      <c r="F80" s="624"/>
      <c r="G80" s="624"/>
      <c r="H80" s="624"/>
      <c r="I80" s="624"/>
      <c r="J80" s="624"/>
      <c r="K80" s="624"/>
      <c r="L80" s="624"/>
      <c r="M80" s="625"/>
    </row>
    <row r="81" spans="1:13">
      <c r="A81" s="626"/>
      <c r="B81" s="627"/>
      <c r="C81" s="627"/>
      <c r="D81" s="627"/>
      <c r="E81" s="627"/>
      <c r="F81" s="627"/>
      <c r="G81" s="627"/>
      <c r="H81" s="627"/>
      <c r="I81" s="627"/>
      <c r="J81" s="627"/>
      <c r="K81" s="627"/>
      <c r="L81" s="627"/>
      <c r="M81" s="628"/>
    </row>
    <row r="82" spans="1:13">
      <c r="A82" s="626"/>
      <c r="B82" s="627"/>
      <c r="C82" s="627"/>
      <c r="D82" s="627"/>
      <c r="E82" s="627"/>
      <c r="F82" s="627"/>
      <c r="G82" s="627"/>
      <c r="H82" s="627"/>
      <c r="I82" s="627"/>
      <c r="J82" s="627"/>
      <c r="K82" s="627"/>
      <c r="L82" s="627"/>
      <c r="M82" s="628"/>
    </row>
    <row r="83" spans="1:13">
      <c r="A83" s="626"/>
      <c r="B83" s="627"/>
      <c r="C83" s="627"/>
      <c r="D83" s="627"/>
      <c r="E83" s="627"/>
      <c r="F83" s="627"/>
      <c r="G83" s="627"/>
      <c r="H83" s="627"/>
      <c r="I83" s="627"/>
      <c r="J83" s="627"/>
      <c r="K83" s="627"/>
      <c r="L83" s="627"/>
      <c r="M83" s="628"/>
    </row>
    <row r="84" spans="1:13" ht="13.5" thickBot="1">
      <c r="A84" s="629"/>
      <c r="B84" s="630"/>
      <c r="C84" s="630"/>
      <c r="D84" s="630"/>
      <c r="E84" s="630"/>
      <c r="F84" s="630"/>
      <c r="G84" s="630"/>
      <c r="H84" s="630"/>
      <c r="I84" s="630"/>
      <c r="J84" s="630"/>
      <c r="K84" s="630"/>
      <c r="L84" s="630"/>
      <c r="M84" s="631"/>
    </row>
    <row r="85" spans="1:13">
      <c r="A85" s="632"/>
      <c r="B85" s="633"/>
      <c r="C85" s="633"/>
      <c r="D85" s="633"/>
      <c r="E85" s="633"/>
      <c r="F85" s="633"/>
      <c r="G85" s="633"/>
      <c r="H85" s="633"/>
      <c r="I85" s="633"/>
      <c r="J85" s="633"/>
      <c r="K85" s="633"/>
      <c r="L85" s="633"/>
      <c r="M85" s="634"/>
    </row>
    <row r="86" spans="1:13">
      <c r="A86" s="513" t="s">
        <v>2217</v>
      </c>
      <c r="B86" s="515"/>
      <c r="C86" s="515"/>
      <c r="D86" s="515"/>
      <c r="E86" s="515"/>
      <c r="F86" s="515"/>
      <c r="G86" s="515"/>
      <c r="H86" s="515"/>
      <c r="I86" s="515"/>
      <c r="J86" s="515"/>
      <c r="K86" s="515"/>
      <c r="L86" s="515"/>
      <c r="M86" s="519"/>
    </row>
    <row r="87" spans="1:13" ht="17.25" customHeight="1">
      <c r="A87" s="788" t="s">
        <v>2218</v>
      </c>
      <c r="B87" s="789"/>
      <c r="C87" s="789"/>
      <c r="D87" s="789"/>
      <c r="E87" s="789"/>
      <c r="F87" s="789"/>
      <c r="G87" s="789"/>
      <c r="H87" s="789"/>
      <c r="I87" s="789"/>
      <c r="J87" s="789"/>
      <c r="K87" s="789"/>
      <c r="L87" s="789"/>
      <c r="M87" s="790"/>
    </row>
    <row r="88" spans="1:13" ht="17.25" customHeight="1">
      <c r="A88" s="788"/>
      <c r="B88" s="789"/>
      <c r="C88" s="789"/>
      <c r="D88" s="789"/>
      <c r="E88" s="789"/>
      <c r="F88" s="789"/>
      <c r="G88" s="789"/>
      <c r="H88" s="789"/>
      <c r="I88" s="789"/>
      <c r="J88" s="789"/>
      <c r="K88" s="789"/>
      <c r="L88" s="789"/>
      <c r="M88" s="790"/>
    </row>
    <row r="89" spans="1:13" ht="18.75" customHeight="1">
      <c r="A89" s="791" t="s">
        <v>2219</v>
      </c>
      <c r="B89" s="792"/>
      <c r="C89" s="792"/>
      <c r="D89" s="792"/>
      <c r="E89" s="792"/>
      <c r="F89" s="792"/>
      <c r="G89" s="792"/>
      <c r="H89" s="792"/>
      <c r="I89" s="792"/>
      <c r="J89" s="792"/>
      <c r="K89" s="792"/>
      <c r="L89" s="792"/>
      <c r="M89" s="793"/>
    </row>
    <row r="90" spans="1:13" ht="21.75" customHeight="1">
      <c r="A90" s="791"/>
      <c r="B90" s="792"/>
      <c r="C90" s="792"/>
      <c r="D90" s="792"/>
      <c r="E90" s="792"/>
      <c r="F90" s="792"/>
      <c r="G90" s="792"/>
      <c r="H90" s="792"/>
      <c r="I90" s="792"/>
      <c r="J90" s="792"/>
      <c r="K90" s="792"/>
      <c r="L90" s="792"/>
      <c r="M90" s="793"/>
    </row>
    <row r="91" spans="1:13">
      <c r="A91" s="635"/>
      <c r="B91" s="636"/>
      <c r="C91" s="636"/>
      <c r="D91" s="636"/>
      <c r="E91" s="636"/>
      <c r="F91" s="636"/>
      <c r="G91" s="636"/>
      <c r="H91" s="636"/>
      <c r="I91" s="636"/>
      <c r="J91" s="636"/>
      <c r="K91" s="636"/>
      <c r="L91" s="636"/>
      <c r="M91" s="637"/>
    </row>
    <row r="92" spans="1:13">
      <c r="A92" s="635"/>
      <c r="B92" s="636"/>
      <c r="C92" s="636"/>
      <c r="D92" s="636"/>
      <c r="E92" s="636"/>
      <c r="F92" s="636"/>
      <c r="G92" s="636"/>
      <c r="H92" s="636"/>
      <c r="I92" s="636"/>
      <c r="J92" s="636"/>
      <c r="K92" s="636"/>
      <c r="L92" s="636"/>
      <c r="M92" s="637"/>
    </row>
    <row r="93" spans="1:13">
      <c r="A93" s="635"/>
      <c r="B93" s="636"/>
      <c r="C93" s="636"/>
      <c r="D93" s="636"/>
      <c r="E93" s="636"/>
      <c r="F93" s="636"/>
      <c r="G93" s="636"/>
      <c r="H93" s="636"/>
      <c r="I93" s="636"/>
      <c r="J93" s="636"/>
      <c r="K93" s="636"/>
      <c r="L93" s="636"/>
      <c r="M93" s="637"/>
    </row>
    <row r="94" spans="1:13">
      <c r="A94" s="513"/>
      <c r="B94" s="515"/>
      <c r="C94" s="515"/>
      <c r="D94" s="515"/>
      <c r="E94" s="515"/>
      <c r="F94" s="515"/>
      <c r="G94" s="515"/>
      <c r="H94" s="515"/>
      <c r="I94" s="515"/>
      <c r="J94" s="515"/>
      <c r="K94" s="515"/>
      <c r="L94" s="515"/>
      <c r="M94" s="519"/>
    </row>
    <row r="95" spans="1:13" s="573" customFormat="1" ht="12">
      <c r="A95" s="619"/>
      <c r="B95" s="620"/>
      <c r="C95" s="620"/>
      <c r="D95" s="620" t="s">
        <v>976</v>
      </c>
      <c r="E95" s="621"/>
      <c r="F95" s="620"/>
      <c r="G95" s="620"/>
      <c r="H95" s="620"/>
      <c r="I95" s="620"/>
      <c r="J95" s="620"/>
      <c r="K95" s="620"/>
      <c r="L95" s="620"/>
      <c r="M95" s="622"/>
    </row>
    <row r="96" spans="1:13" s="573" customFormat="1" ht="12">
      <c r="A96" s="619"/>
      <c r="B96" s="620"/>
      <c r="C96" s="620"/>
      <c r="D96" s="638" t="s">
        <v>977</v>
      </c>
      <c r="E96" s="620"/>
      <c r="F96" s="620"/>
      <c r="G96" s="638"/>
      <c r="H96" s="638"/>
      <c r="I96" s="638"/>
      <c r="J96" s="620"/>
      <c r="K96" s="620"/>
      <c r="L96" s="620"/>
      <c r="M96" s="622"/>
    </row>
    <row r="97" spans="1:13">
      <c r="A97" s="554"/>
      <c r="B97" s="489"/>
      <c r="C97" s="489"/>
      <c r="D97" s="639" t="s">
        <v>981</v>
      </c>
      <c r="E97" s="489"/>
      <c r="F97" s="489"/>
      <c r="G97" s="639"/>
      <c r="H97" s="639"/>
      <c r="I97" s="639"/>
      <c r="J97" s="489"/>
      <c r="K97" s="489"/>
      <c r="L97" s="489"/>
      <c r="M97" s="531"/>
    </row>
    <row r="98" spans="1:13">
      <c r="A98" s="640"/>
      <c r="B98" s="515"/>
      <c r="C98" s="515"/>
      <c r="D98" s="489" t="s">
        <v>979</v>
      </c>
      <c r="E98" s="489"/>
      <c r="F98" s="489"/>
      <c r="G98" s="489"/>
      <c r="H98" s="489"/>
      <c r="I98" s="489"/>
      <c r="J98" s="515"/>
      <c r="K98" s="515"/>
      <c r="L98" s="515"/>
      <c r="M98" s="519"/>
    </row>
    <row r="99" spans="1:13" ht="13.5" customHeight="1">
      <c r="A99" s="640"/>
      <c r="B99" s="515"/>
      <c r="C99" s="515"/>
      <c r="D99" s="515"/>
      <c r="E99" s="489"/>
      <c r="F99" s="489"/>
      <c r="G99" s="489"/>
      <c r="H99" s="489"/>
      <c r="I99" s="489"/>
      <c r="J99" s="515"/>
      <c r="K99" s="515"/>
      <c r="L99" s="515"/>
      <c r="M99" s="519"/>
    </row>
    <row r="100" spans="1:13">
      <c r="A100" s="641" t="s">
        <v>2220</v>
      </c>
      <c r="B100" s="642"/>
      <c r="C100" s="642"/>
      <c r="D100" s="489"/>
      <c r="E100" s="489"/>
      <c r="F100" s="489"/>
      <c r="G100" s="489"/>
      <c r="H100" s="489"/>
      <c r="I100" s="794"/>
      <c r="J100" s="794"/>
      <c r="K100" s="794"/>
      <c r="L100" s="794"/>
      <c r="M100" s="795"/>
    </row>
    <row r="101" spans="1:13" ht="13.5" thickBot="1">
      <c r="A101" s="643" t="s">
        <v>2221</v>
      </c>
      <c r="B101" s="644"/>
      <c r="C101" s="644"/>
      <c r="D101" s="645"/>
      <c r="E101" s="645"/>
      <c r="F101" s="645"/>
      <c r="G101" s="645"/>
      <c r="H101" s="645"/>
      <c r="I101" s="796"/>
      <c r="J101" s="796"/>
      <c r="K101" s="796"/>
      <c r="L101" s="796"/>
      <c r="M101" s="797"/>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topLeftCell="A82"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5"/>
      <c r="C1" s="847"/>
      <c r="D1" s="848"/>
      <c r="E1" s="848"/>
      <c r="F1" s="848"/>
      <c r="G1" s="848"/>
      <c r="H1" s="848"/>
      <c r="I1" s="848"/>
      <c r="J1" s="849"/>
      <c r="K1" s="850" t="s">
        <v>933</v>
      </c>
      <c r="L1" s="852" t="s">
        <v>2198</v>
      </c>
      <c r="M1" s="853"/>
      <c r="N1" s="854"/>
    </row>
    <row r="2" spans="2:14">
      <c r="B2" s="836"/>
      <c r="C2" s="813" t="s">
        <v>934</v>
      </c>
      <c r="D2" s="814"/>
      <c r="E2" s="814"/>
      <c r="F2" s="814"/>
      <c r="G2" s="814"/>
      <c r="H2" s="814"/>
      <c r="I2" s="814"/>
      <c r="J2" s="815"/>
      <c r="K2" s="851"/>
      <c r="L2" s="855"/>
      <c r="M2" s="856"/>
      <c r="N2" s="857"/>
    </row>
    <row r="3" spans="2:14">
      <c r="B3" s="836"/>
      <c r="C3" s="813" t="s">
        <v>2199</v>
      </c>
      <c r="D3" s="814"/>
      <c r="E3" s="814"/>
      <c r="F3" s="814"/>
      <c r="G3" s="814"/>
      <c r="H3" s="814"/>
      <c r="I3" s="814"/>
      <c r="J3" s="815"/>
      <c r="K3" s="838" t="s">
        <v>935</v>
      </c>
      <c r="L3" s="807">
        <v>1</v>
      </c>
      <c r="M3" s="808"/>
      <c r="N3" s="809"/>
    </row>
    <row r="4" spans="2:14">
      <c r="B4" s="836"/>
      <c r="C4" s="813" t="s">
        <v>2200</v>
      </c>
      <c r="D4" s="814"/>
      <c r="E4" s="814"/>
      <c r="F4" s="814"/>
      <c r="G4" s="814"/>
      <c r="H4" s="814"/>
      <c r="I4" s="814"/>
      <c r="J4" s="815"/>
      <c r="K4" s="858"/>
      <c r="L4" s="810"/>
      <c r="M4" s="811"/>
      <c r="N4" s="812"/>
    </row>
    <row r="5" spans="2:14">
      <c r="B5" s="836"/>
      <c r="C5" s="813" t="s">
        <v>2201</v>
      </c>
      <c r="D5" s="814"/>
      <c r="E5" s="814"/>
      <c r="F5" s="814"/>
      <c r="G5" s="814"/>
      <c r="H5" s="814"/>
      <c r="I5" s="814"/>
      <c r="J5" s="815"/>
      <c r="K5" s="838" t="s">
        <v>936</v>
      </c>
      <c r="L5" s="840"/>
      <c r="M5" s="840" t="s">
        <v>937</v>
      </c>
      <c r="N5" s="842"/>
    </row>
    <row r="6" spans="2:14" ht="15.75" thickBot="1">
      <c r="B6" s="837"/>
      <c r="C6" s="844"/>
      <c r="D6" s="845"/>
      <c r="E6" s="845"/>
      <c r="F6" s="845"/>
      <c r="G6" s="845"/>
      <c r="H6" s="845"/>
      <c r="I6" s="845"/>
      <c r="J6" s="846"/>
      <c r="K6" s="839"/>
      <c r="L6" s="841"/>
      <c r="M6" s="841"/>
      <c r="N6" s="843"/>
    </row>
    <row r="7" spans="2:14" ht="15.75" thickBot="1">
      <c r="B7" s="345"/>
      <c r="C7" s="346"/>
      <c r="D7" s="346"/>
      <c r="E7" s="346"/>
      <c r="F7" s="346"/>
      <c r="G7" s="346"/>
      <c r="H7" s="346"/>
      <c r="I7" s="346"/>
      <c r="J7" s="346"/>
      <c r="K7" s="346"/>
      <c r="L7" s="347"/>
      <c r="M7" s="347"/>
      <c r="N7" s="348"/>
    </row>
    <row r="8" spans="2:14" ht="17.2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5.25">
      <c r="B10" s="816" t="s">
        <v>2205</v>
      </c>
      <c r="C10" s="817"/>
      <c r="D10" s="817"/>
      <c r="E10" s="817"/>
      <c r="F10" s="358" t="s">
        <v>2206</v>
      </c>
      <c r="G10" s="79"/>
      <c r="H10" s="359"/>
      <c r="I10" s="818" t="s">
        <v>2207</v>
      </c>
      <c r="J10" s="818"/>
      <c r="K10" s="360" t="s">
        <v>2206</v>
      </c>
      <c r="L10" s="356"/>
      <c r="M10" s="356"/>
      <c r="N10" s="357"/>
    </row>
    <row r="11" spans="2:14">
      <c r="B11" s="361" t="s">
        <v>939</v>
      </c>
      <c r="C11" s="362"/>
      <c r="D11" s="804"/>
      <c r="E11" s="804"/>
      <c r="F11" s="363"/>
      <c r="G11" s="364"/>
      <c r="H11" s="362"/>
      <c r="I11" s="359"/>
      <c r="J11" s="365" t="s">
        <v>940</v>
      </c>
      <c r="K11" s="366"/>
      <c r="L11" s="363"/>
      <c r="M11" s="363"/>
      <c r="N11" s="367"/>
    </row>
    <row r="12" spans="2:14" ht="15.75" thickBot="1">
      <c r="B12" s="368"/>
      <c r="C12" s="369"/>
      <c r="D12" s="370"/>
      <c r="E12" s="370"/>
      <c r="F12" s="370"/>
      <c r="G12" s="370"/>
      <c r="H12" s="369"/>
      <c r="I12" s="370"/>
      <c r="J12" s="369"/>
      <c r="K12" s="370"/>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26"/>
      <c r="E25" s="326"/>
      <c r="F25" s="819" t="s">
        <v>2222</v>
      </c>
      <c r="G25" s="820"/>
      <c r="H25" s="820"/>
      <c r="I25" s="326" t="s">
        <v>2203</v>
      </c>
      <c r="J25" s="326" t="s">
        <v>2204</v>
      </c>
      <c r="K25" s="264"/>
      <c r="L25" s="326"/>
      <c r="M25" s="326"/>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176" t="s">
        <v>983</v>
      </c>
      <c r="C31" s="81" t="s">
        <v>1220</v>
      </c>
      <c r="D31" s="82"/>
      <c r="E31" s="82"/>
      <c r="F31" s="82"/>
      <c r="G31" s="82"/>
      <c r="H31" s="82"/>
      <c r="I31" s="82"/>
      <c r="J31" s="83"/>
      <c r="K31" s="308"/>
      <c r="L31" s="306" t="s">
        <v>984</v>
      </c>
      <c r="M31" s="203"/>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129</v>
      </c>
      <c r="B36" s="875" t="str">
        <f>VLOOKUP(A36,EQUIPOS!A6:D154,3,FALSE)</f>
        <v xml:space="preserve">Buldozer, Potencia al volante de 140 HP, motor de 2200 RPM, longitud de hoja 4,80m. </v>
      </c>
      <c r="C36" s="876"/>
      <c r="D36" s="876"/>
      <c r="E36" s="876"/>
      <c r="F36" s="876"/>
      <c r="G36" s="876"/>
      <c r="H36" s="877"/>
      <c r="I36" s="267"/>
      <c r="J36" s="268"/>
      <c r="K36" s="269">
        <f>VLOOKUP(A36,EQUIPOS!A6:D161,4,FALSE)</f>
        <v>140502.8142457967</v>
      </c>
      <c r="L36" s="270"/>
      <c r="M36" s="271">
        <v>0.15</v>
      </c>
      <c r="N36" s="272">
        <f>K36/M36</f>
        <v>936685.42830531136</v>
      </c>
    </row>
    <row r="37" spans="1:14">
      <c r="A37" t="s">
        <v>150</v>
      </c>
      <c r="B37" s="875" t="str">
        <f>VLOOKUP(A37,EQUIPOS!A7:D154,3,FALSE)</f>
        <v>Cargador : Potencia en el volante 125 hp, Clasificación de RPM del motor 2300.</v>
      </c>
      <c r="C37" s="876"/>
      <c r="D37" s="876"/>
      <c r="E37" s="876"/>
      <c r="F37" s="876"/>
      <c r="G37" s="876"/>
      <c r="H37" s="877"/>
      <c r="I37" s="267"/>
      <c r="J37" s="268"/>
      <c r="K37" s="269">
        <f>VLOOKUP(A37,EQUIPOS!A7:D162,4,FALSE)</f>
        <v>171669.61629089265</v>
      </c>
      <c r="L37" s="270"/>
      <c r="M37" s="271">
        <v>0.15</v>
      </c>
      <c r="N37" s="272">
        <f>K37/M37</f>
        <v>1144464.1086059511</v>
      </c>
    </row>
    <row r="38" spans="1:14">
      <c r="A38" t="s">
        <v>273</v>
      </c>
      <c r="B38" s="875" t="str">
        <f>VLOOKUP(A38,EQUIPOS!A8:D154,3,FALSE)</f>
        <v>Motosierra, 93.6 cm3 - 7.1 HP, 45-90 cm - 7.9 kg</v>
      </c>
      <c r="C38" s="876"/>
      <c r="D38" s="876"/>
      <c r="E38" s="876"/>
      <c r="F38" s="876"/>
      <c r="G38" s="876"/>
      <c r="H38" s="877"/>
      <c r="I38" s="267"/>
      <c r="J38" s="268"/>
      <c r="K38" s="269">
        <f>VLOOKUP(A38,EQUIPOS!A8:D163,4,FALSE)</f>
        <v>11766.492995775205</v>
      </c>
      <c r="L38" s="270"/>
      <c r="M38" s="271">
        <v>0.15</v>
      </c>
      <c r="N38" s="273">
        <f>K38/M38</f>
        <v>78443.286638501362</v>
      </c>
    </row>
    <row r="39" spans="1:14">
      <c r="B39" s="875"/>
      <c r="C39" s="876"/>
      <c r="D39" s="876"/>
      <c r="E39" s="876"/>
      <c r="F39" s="876"/>
      <c r="G39" s="876"/>
      <c r="H39" s="877"/>
      <c r="I39" s="878"/>
      <c r="J39" s="879"/>
      <c r="K39" s="274"/>
      <c r="L39" s="880"/>
      <c r="M39" s="881"/>
      <c r="N39" s="275"/>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0.05</v>
      </c>
      <c r="M42" s="888"/>
      <c r="N42" s="105">
        <f>N76*L42</f>
        <v>9021.8333333333339</v>
      </c>
    </row>
    <row r="43" spans="1:14" ht="15.75" thickBot="1">
      <c r="B43" s="826" t="s">
        <v>953</v>
      </c>
      <c r="C43" s="827"/>
      <c r="D43" s="827"/>
      <c r="E43" s="827"/>
      <c r="F43" s="827"/>
      <c r="G43" s="827"/>
      <c r="H43" s="827"/>
      <c r="I43" s="827"/>
      <c r="J43" s="827"/>
      <c r="K43" s="827"/>
      <c r="L43" s="827"/>
      <c r="M43" s="828"/>
      <c r="N43" s="99">
        <f>SUM(N36:N42)</f>
        <v>2168614.6568830973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889" t="s">
        <v>957</v>
      </c>
      <c r="C58" s="890"/>
      <c r="D58" s="890"/>
      <c r="E58" s="890"/>
      <c r="F58" s="890"/>
      <c r="G58" s="891"/>
      <c r="H58" s="73" t="s">
        <v>945</v>
      </c>
      <c r="I58" s="74" t="s">
        <v>958</v>
      </c>
      <c r="J58" s="75" t="s">
        <v>959</v>
      </c>
      <c r="K58" s="73" t="s">
        <v>960</v>
      </c>
      <c r="L58" s="912" t="s">
        <v>961</v>
      </c>
      <c r="M58" s="891"/>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35</v>
      </c>
      <c r="J59" s="286">
        <v>1</v>
      </c>
      <c r="K59" s="279">
        <f>I59*J59</f>
        <v>35</v>
      </c>
      <c r="L59" s="913">
        <v>983.54</v>
      </c>
      <c r="M59" s="914"/>
      <c r="N59" s="287">
        <f>K59*L59</f>
        <v>34423.9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48"/>
      <c r="J64" s="48"/>
      <c r="K64" s="48"/>
      <c r="L64" s="904"/>
      <c r="M64" s="905"/>
      <c r="N64" s="296"/>
    </row>
    <row r="65" spans="1:15" ht="15.75" thickBot="1">
      <c r="B65" s="915" t="s">
        <v>953</v>
      </c>
      <c r="C65" s="869"/>
      <c r="D65" s="869"/>
      <c r="E65" s="869"/>
      <c r="F65" s="869"/>
      <c r="G65" s="869"/>
      <c r="H65" s="869"/>
      <c r="I65" s="869"/>
      <c r="J65" s="869"/>
      <c r="K65" s="869"/>
      <c r="L65" s="869"/>
      <c r="M65" s="870"/>
      <c r="N65" s="301">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296">
        <f>K70/M70</f>
        <v>180436.66666666669</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48"/>
      <c r="J75" s="48"/>
      <c r="K75" s="48"/>
      <c r="L75" s="904"/>
      <c r="M75" s="905"/>
      <c r="N75" s="296"/>
    </row>
    <row r="76" spans="1:15" ht="15.75" thickBot="1">
      <c r="B76" s="826" t="s">
        <v>953</v>
      </c>
      <c r="C76" s="827"/>
      <c r="D76" s="827"/>
      <c r="E76" s="827"/>
      <c r="F76" s="827"/>
      <c r="G76" s="827"/>
      <c r="H76" s="827"/>
      <c r="I76" s="869"/>
      <c r="J76" s="869"/>
      <c r="K76" s="869"/>
      <c r="L76" s="869"/>
      <c r="M76" s="870"/>
      <c r="N76" s="301">
        <f>N70+N71+N72+N73+N74</f>
        <v>180436.66666666669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2383475.2235497637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476695.04470995278</v>
      </c>
      <c r="M83" s="862"/>
      <c r="N83" s="51"/>
    </row>
    <row r="84" spans="1:14">
      <c r="B84" s="89" t="s">
        <v>973</v>
      </c>
      <c r="C84" s="90"/>
      <c r="D84" s="90"/>
      <c r="E84" s="90"/>
      <c r="F84" s="90"/>
      <c r="G84" s="90"/>
      <c r="H84" s="90"/>
      <c r="I84" s="87"/>
      <c r="J84" s="88"/>
      <c r="K84" s="304">
        <v>0.05</v>
      </c>
      <c r="L84" s="861">
        <f>N78*K84</f>
        <v>119173.7611774882</v>
      </c>
      <c r="M84" s="862"/>
      <c r="N84" s="51"/>
    </row>
    <row r="85" spans="1:14" ht="15.75" thickBot="1">
      <c r="B85" s="91" t="s">
        <v>974</v>
      </c>
      <c r="C85" s="92"/>
      <c r="D85" s="92"/>
      <c r="E85" s="92"/>
      <c r="F85" s="92"/>
      <c r="G85" s="92"/>
      <c r="H85" s="92"/>
      <c r="I85" s="93"/>
      <c r="J85" s="94"/>
      <c r="K85" s="305">
        <v>0.05</v>
      </c>
      <c r="L85" s="863">
        <f>N78*K85</f>
        <v>119173.7611774882</v>
      </c>
      <c r="M85" s="864"/>
      <c r="N85" s="51"/>
    </row>
    <row r="86" spans="1:14" ht="15.75" thickBot="1">
      <c r="B86" s="826" t="s">
        <v>953</v>
      </c>
      <c r="C86" s="827"/>
      <c r="D86" s="827"/>
      <c r="E86" s="827"/>
      <c r="F86" s="827"/>
      <c r="G86" s="827"/>
      <c r="H86" s="827"/>
      <c r="I86" s="827"/>
      <c r="J86" s="827"/>
      <c r="K86" s="827"/>
      <c r="L86" s="827"/>
      <c r="M86" s="828"/>
      <c r="N86" s="52">
        <f>L83+L84+L85</f>
        <v>715042.56706492906</v>
      </c>
    </row>
    <row r="87" spans="1:14" ht="15.75" thickBot="1">
      <c r="B87" s="33"/>
      <c r="C87" s="34"/>
      <c r="D87" s="34"/>
      <c r="E87" s="34"/>
      <c r="F87" s="34"/>
      <c r="G87" s="34"/>
      <c r="H87" s="34"/>
      <c r="I87" s="34"/>
      <c r="J87" s="34"/>
      <c r="K87" s="34"/>
      <c r="L87" s="34"/>
      <c r="M87" s="34"/>
      <c r="N87" s="35"/>
    </row>
    <row r="88" spans="1:14" ht="15.75" thickBot="1">
      <c r="A88" t="s">
        <v>2015</v>
      </c>
      <c r="B88" s="826" t="s">
        <v>975</v>
      </c>
      <c r="C88" s="827"/>
      <c r="D88" s="827"/>
      <c r="E88" s="827"/>
      <c r="F88" s="827"/>
      <c r="G88" s="827"/>
      <c r="H88" s="827"/>
      <c r="I88" s="827"/>
      <c r="J88" s="827"/>
      <c r="K88" s="827"/>
      <c r="L88" s="827"/>
      <c r="M88" s="828"/>
      <c r="N88" s="188">
        <f>N78+N86</f>
        <v>3098517.7906146925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24"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topLeftCell="A85"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5"/>
      <c r="C1" s="847"/>
      <c r="D1" s="848"/>
      <c r="E1" s="848"/>
      <c r="F1" s="848"/>
      <c r="G1" s="848"/>
      <c r="H1" s="848"/>
      <c r="I1" s="848"/>
      <c r="J1" s="849"/>
      <c r="K1" s="850" t="s">
        <v>933</v>
      </c>
      <c r="L1" s="852" t="s">
        <v>2198</v>
      </c>
      <c r="M1" s="853"/>
      <c r="N1" s="854"/>
    </row>
    <row r="2" spans="2:14">
      <c r="B2" s="836"/>
      <c r="C2" s="813" t="s">
        <v>934</v>
      </c>
      <c r="D2" s="814"/>
      <c r="E2" s="814"/>
      <c r="F2" s="814"/>
      <c r="G2" s="814"/>
      <c r="H2" s="814"/>
      <c r="I2" s="814"/>
      <c r="J2" s="815"/>
      <c r="K2" s="851"/>
      <c r="L2" s="855"/>
      <c r="M2" s="856"/>
      <c r="N2" s="857"/>
    </row>
    <row r="3" spans="2:14">
      <c r="B3" s="836"/>
      <c r="C3" s="813" t="s">
        <v>2199</v>
      </c>
      <c r="D3" s="814"/>
      <c r="E3" s="814"/>
      <c r="F3" s="814"/>
      <c r="G3" s="814"/>
      <c r="H3" s="814"/>
      <c r="I3" s="814"/>
      <c r="J3" s="815"/>
      <c r="K3" s="838" t="s">
        <v>935</v>
      </c>
      <c r="L3" s="807">
        <v>1</v>
      </c>
      <c r="M3" s="808"/>
      <c r="N3" s="809"/>
    </row>
    <row r="4" spans="2:14">
      <c r="B4" s="836"/>
      <c r="C4" s="813" t="s">
        <v>2200</v>
      </c>
      <c r="D4" s="814"/>
      <c r="E4" s="814"/>
      <c r="F4" s="814"/>
      <c r="G4" s="814"/>
      <c r="H4" s="814"/>
      <c r="I4" s="814"/>
      <c r="J4" s="815"/>
      <c r="K4" s="858"/>
      <c r="L4" s="810"/>
      <c r="M4" s="811"/>
      <c r="N4" s="812"/>
    </row>
    <row r="5" spans="2:14">
      <c r="B5" s="836"/>
      <c r="C5" s="813" t="s">
        <v>2201</v>
      </c>
      <c r="D5" s="814"/>
      <c r="E5" s="814"/>
      <c r="F5" s="814"/>
      <c r="G5" s="814"/>
      <c r="H5" s="814"/>
      <c r="I5" s="814"/>
      <c r="J5" s="815"/>
      <c r="K5" s="838" t="s">
        <v>936</v>
      </c>
      <c r="L5" s="840"/>
      <c r="M5" s="840" t="s">
        <v>937</v>
      </c>
      <c r="N5" s="842"/>
    </row>
    <row r="6" spans="2:14" ht="15.75" thickBot="1">
      <c r="B6" s="837"/>
      <c r="C6" s="844"/>
      <c r="D6" s="845"/>
      <c r="E6" s="845"/>
      <c r="F6" s="845"/>
      <c r="G6" s="845"/>
      <c r="H6" s="845"/>
      <c r="I6" s="845"/>
      <c r="J6" s="846"/>
      <c r="K6" s="839"/>
      <c r="L6" s="841"/>
      <c r="M6" s="841"/>
      <c r="N6" s="843"/>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6" t="s">
        <v>2205</v>
      </c>
      <c r="C10" s="817"/>
      <c r="D10" s="817"/>
      <c r="E10" s="817"/>
      <c r="F10" s="391" t="s">
        <v>2206</v>
      </c>
      <c r="G10" s="79"/>
      <c r="H10" s="359"/>
      <c r="I10" s="818" t="s">
        <v>2207</v>
      </c>
      <c r="J10" s="818"/>
      <c r="K10" s="392" t="s">
        <v>2206</v>
      </c>
      <c r="L10" s="356"/>
      <c r="M10" s="356"/>
      <c r="N10" s="35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985</v>
      </c>
      <c r="C31" s="81" t="s">
        <v>1169</v>
      </c>
      <c r="D31" s="82"/>
      <c r="E31" s="82"/>
      <c r="F31" s="82"/>
      <c r="G31" s="82"/>
      <c r="H31" s="82"/>
      <c r="I31" s="82"/>
      <c r="J31" s="83"/>
      <c r="K31" s="308"/>
      <c r="L31" s="306" t="s">
        <v>984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249</v>
      </c>
      <c r="B36" s="875" t="str">
        <f>VLOOKUP(A36,EQUIPOS!A6:D154,3,FALSE)</f>
        <v>Guadañadora, Cilindraje 41.5 cm3, Longitud del mango 1450 mm, Peso 7.4 kg</v>
      </c>
      <c r="C36" s="876"/>
      <c r="D36" s="876"/>
      <c r="E36" s="876"/>
      <c r="F36" s="876"/>
      <c r="G36" s="876"/>
      <c r="H36" s="877"/>
      <c r="I36" s="267"/>
      <c r="J36" s="268"/>
      <c r="K36" s="269">
        <f>VLOOKUP(A36,EQUIPOS!A6:D161,4,FALSE)</f>
        <v>8958.4051404621187</v>
      </c>
      <c r="L36" s="270"/>
      <c r="M36" s="271">
        <v>0.36</v>
      </c>
      <c r="N36" s="272">
        <f>K36/M36</f>
        <v>24884.458723505886</v>
      </c>
    </row>
    <row r="37" spans="1:14">
      <c r="A37" t="s">
        <v>273</v>
      </c>
      <c r="B37" s="875" t="str">
        <f>VLOOKUP(A37,EQUIPOS!A7:D154,3,FALSE)</f>
        <v>Motosierra, 93.6 cm3 - 7.1 HP, 45-90 cm - 7.9 kg</v>
      </c>
      <c r="C37" s="876"/>
      <c r="D37" s="876"/>
      <c r="E37" s="876"/>
      <c r="F37" s="876"/>
      <c r="G37" s="876"/>
      <c r="H37" s="877"/>
      <c r="I37" s="267"/>
      <c r="J37" s="268"/>
      <c r="K37" s="269">
        <f>VLOOKUP(A37,EQUIPOS!A7:D162,4,FALSE)</f>
        <v>11766.492995775205</v>
      </c>
      <c r="L37" s="270"/>
      <c r="M37" s="271">
        <v>0.10299999999999999</v>
      </c>
      <c r="N37" s="272">
        <f>K37/M37</f>
        <v>114237.79607548744</v>
      </c>
    </row>
    <row r="38" spans="1:14">
      <c r="B38" s="875"/>
      <c r="C38" s="876"/>
      <c r="D38" s="876"/>
      <c r="E38" s="876"/>
      <c r="F38" s="876"/>
      <c r="G38" s="876"/>
      <c r="H38" s="877"/>
      <c r="I38" s="267"/>
      <c r="J38" s="268"/>
      <c r="K38" s="269"/>
      <c r="L38" s="270"/>
      <c r="M38" s="271"/>
      <c r="N38" s="273"/>
    </row>
    <row r="39" spans="1:14">
      <c r="B39" s="875"/>
      <c r="C39" s="876"/>
      <c r="D39" s="876"/>
      <c r="E39" s="876"/>
      <c r="F39" s="876"/>
      <c r="G39" s="876"/>
      <c r="H39" s="877"/>
      <c r="I39" s="878"/>
      <c r="J39" s="879"/>
      <c r="K39" s="274"/>
      <c r="L39" s="880"/>
      <c r="M39" s="881"/>
      <c r="N39" s="275"/>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0.05</v>
      </c>
      <c r="M42" s="888"/>
      <c r="N42" s="105">
        <f>N76*L42</f>
        <v>1879.5486111111113</v>
      </c>
    </row>
    <row r="43" spans="1:14" ht="15.75" thickBot="1">
      <c r="B43" s="826" t="s">
        <v>953</v>
      </c>
      <c r="C43" s="827"/>
      <c r="D43" s="827"/>
      <c r="E43" s="827"/>
      <c r="F43" s="827"/>
      <c r="G43" s="827"/>
      <c r="H43" s="827"/>
      <c r="I43" s="827"/>
      <c r="J43" s="827"/>
      <c r="K43" s="827"/>
      <c r="L43" s="827"/>
      <c r="M43" s="828"/>
      <c r="N43" s="99">
        <f>SUM(N36:N42)</f>
        <v>141001.80341010445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50</v>
      </c>
      <c r="J59" s="286">
        <v>1</v>
      </c>
      <c r="K59" s="279">
        <f>I59*J59</f>
        <v>50</v>
      </c>
      <c r="L59" s="913">
        <f>'900.2'!N78</f>
        <v>1019.134543747336</v>
      </c>
      <c r="M59" s="914"/>
      <c r="N59" s="287">
        <f>K59*L59</f>
        <v>50956.7271873668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45"/>
    </row>
    <row r="65" spans="1:15" ht="15.75" thickBot="1">
      <c r="B65" s="915" t="s">
        <v>953</v>
      </c>
      <c r="C65" s="869"/>
      <c r="D65" s="869"/>
      <c r="E65" s="869"/>
      <c r="F65" s="869"/>
      <c r="G65" s="869"/>
      <c r="H65" s="869"/>
      <c r="I65" s="869"/>
      <c r="J65" s="869"/>
      <c r="K65" s="869"/>
      <c r="L65" s="869"/>
      <c r="M65" s="870"/>
      <c r="N65" s="104">
        <f>N59+N60+N61+N62+N63</f>
        <v>50956.7271873668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2.88</v>
      </c>
      <c r="N70" s="296">
        <f>K70/M70</f>
        <v>37590.972222222226</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N70+N71+N72+N73+N74</f>
        <v>37590.972222222226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229549.50281969347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45909.900563938696</v>
      </c>
      <c r="M83" s="862"/>
      <c r="N83" s="51"/>
    </row>
    <row r="84" spans="1:14">
      <c r="B84" s="89" t="s">
        <v>973</v>
      </c>
      <c r="C84" s="90"/>
      <c r="D84" s="90"/>
      <c r="E84" s="90"/>
      <c r="F84" s="90"/>
      <c r="G84" s="90"/>
      <c r="H84" s="90"/>
      <c r="I84" s="87"/>
      <c r="J84" s="88"/>
      <c r="K84" s="304">
        <v>0.05</v>
      </c>
      <c r="L84" s="861">
        <f>N78*K84</f>
        <v>11477.475140984674</v>
      </c>
      <c r="M84" s="862"/>
      <c r="N84" s="51"/>
    </row>
    <row r="85" spans="1:14" ht="15.75" thickBot="1">
      <c r="B85" s="91" t="s">
        <v>974</v>
      </c>
      <c r="C85" s="92"/>
      <c r="D85" s="92"/>
      <c r="E85" s="92"/>
      <c r="F85" s="92"/>
      <c r="G85" s="92"/>
      <c r="H85" s="92"/>
      <c r="I85" s="93"/>
      <c r="J85" s="94"/>
      <c r="K85" s="305">
        <v>0.05</v>
      </c>
      <c r="L85" s="863">
        <f>N78*K85</f>
        <v>11477.475140984674</v>
      </c>
      <c r="M85" s="864"/>
      <c r="N85" s="51"/>
    </row>
    <row r="86" spans="1:14" ht="15.75" thickBot="1">
      <c r="B86" s="826" t="s">
        <v>953</v>
      </c>
      <c r="C86" s="827"/>
      <c r="D86" s="827"/>
      <c r="E86" s="827"/>
      <c r="F86" s="827"/>
      <c r="G86" s="827"/>
      <c r="H86" s="827"/>
      <c r="I86" s="827"/>
      <c r="J86" s="827"/>
      <c r="K86" s="827"/>
      <c r="L86" s="827"/>
      <c r="M86" s="828"/>
      <c r="N86" s="52">
        <f>L83+L84+L85</f>
        <v>68864.850845908048</v>
      </c>
    </row>
    <row r="87" spans="1:14" ht="15.75" thickBot="1">
      <c r="B87" s="33"/>
      <c r="C87" s="34"/>
      <c r="D87" s="34"/>
      <c r="E87" s="34"/>
      <c r="F87" s="34"/>
      <c r="G87" s="34"/>
      <c r="H87" s="34"/>
      <c r="I87" s="34"/>
      <c r="J87" s="34"/>
      <c r="K87" s="34"/>
      <c r="L87" s="34"/>
      <c r="M87" s="34"/>
      <c r="N87" s="35"/>
    </row>
    <row r="88" spans="1:14" ht="15.75" thickBot="1">
      <c r="A88" t="s">
        <v>2015</v>
      </c>
      <c r="B88" s="826" t="s">
        <v>975</v>
      </c>
      <c r="C88" s="827"/>
      <c r="D88" s="827"/>
      <c r="E88" s="827"/>
      <c r="F88" s="827"/>
      <c r="G88" s="827"/>
      <c r="H88" s="827"/>
      <c r="I88" s="827"/>
      <c r="J88" s="827"/>
      <c r="K88" s="827"/>
      <c r="L88" s="827"/>
      <c r="M88" s="828"/>
      <c r="N88" s="188">
        <f>N78+N86</f>
        <v>298414.35366560152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28.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topLeftCell="A67"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9.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986</v>
      </c>
      <c r="C31" s="81" t="s">
        <v>1170</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150</v>
      </c>
      <c r="B36" s="875" t="str">
        <f>VLOOKUP(A36,EQUIPOS!A6:D154,3,FALSE)</f>
        <v>Cargador : Potencia en el volante 125 hp, Clasificación de RPM del motor 2300.</v>
      </c>
      <c r="C36" s="876"/>
      <c r="D36" s="876"/>
      <c r="E36" s="876"/>
      <c r="F36" s="876"/>
      <c r="G36" s="876"/>
      <c r="H36" s="877"/>
      <c r="I36" s="267"/>
      <c r="J36" s="268"/>
      <c r="K36" s="269">
        <f>VLOOKUP(A36,EQUIPOS!A6:D161,4,FALSE)</f>
        <v>171669.61629089265</v>
      </c>
      <c r="L36" s="270"/>
      <c r="M36" s="271">
        <v>2.375</v>
      </c>
      <c r="N36" s="272">
        <f>K36/M36</f>
        <v>72281.943701428478</v>
      </c>
    </row>
    <row r="37" spans="1:14">
      <c r="A37" t="s">
        <v>180</v>
      </c>
      <c r="B37" s="875" t="str">
        <f>VLOOKUP(A37,EQUIPOS!A7:D154,3,FALSE)</f>
        <v>Compresor 120 HP, con martillo.</v>
      </c>
      <c r="C37" s="876"/>
      <c r="D37" s="876"/>
      <c r="E37" s="876"/>
      <c r="F37" s="876"/>
      <c r="G37" s="876"/>
      <c r="H37" s="877"/>
      <c r="I37" s="267"/>
      <c r="J37" s="268"/>
      <c r="K37" s="269">
        <f>VLOOKUP(A37,EQUIPOS!A7:D162,4,FALSE)</f>
        <v>96405.890246991868</v>
      </c>
      <c r="L37" s="270"/>
      <c r="M37" s="271">
        <v>2.375</v>
      </c>
      <c r="N37" s="272">
        <f>K37/M37</f>
        <v>40591.953788207102</v>
      </c>
    </row>
    <row r="38" spans="1:14">
      <c r="A38" t="s">
        <v>195</v>
      </c>
      <c r="B38" s="875" t="str">
        <f>VLOOKUP(A38,EQUIPOS!A7:D154,3,FALSE)</f>
        <v xml:space="preserve">Equipo de oxicorte, Capacidad de corte: hasta 6´´ (152mm) </v>
      </c>
      <c r="C38" s="876"/>
      <c r="D38" s="876"/>
      <c r="E38" s="876"/>
      <c r="F38" s="876"/>
      <c r="G38" s="876"/>
      <c r="H38" s="877"/>
      <c r="I38" s="267"/>
      <c r="J38" s="268"/>
      <c r="K38" s="269">
        <f>VLOOKUP(A38,EQUIPOS!A7:D162,4,FALSE)</f>
        <v>16673.213870374853</v>
      </c>
      <c r="L38" s="270"/>
      <c r="M38" s="271">
        <v>2.375</v>
      </c>
      <c r="N38" s="273">
        <f>K38/M38</f>
        <v>7020.3005769999381</v>
      </c>
    </row>
    <row r="39" spans="1:14">
      <c r="B39" s="875"/>
      <c r="C39" s="876"/>
      <c r="D39" s="876"/>
      <c r="E39" s="876"/>
      <c r="F39" s="876"/>
      <c r="G39" s="876"/>
      <c r="H39" s="877"/>
      <c r="I39" s="878"/>
      <c r="J39" s="879"/>
      <c r="K39" s="274"/>
      <c r="L39" s="880"/>
      <c r="M39" s="881"/>
      <c r="N39" s="275"/>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0.1</v>
      </c>
      <c r="M42" s="888"/>
      <c r="N42" s="105">
        <f>N76*L42</f>
        <v>1416.2065453389896</v>
      </c>
    </row>
    <row r="43" spans="1:14" ht="15.75" thickBot="1">
      <c r="B43" s="826" t="s">
        <v>953</v>
      </c>
      <c r="C43" s="827"/>
      <c r="D43" s="827"/>
      <c r="E43" s="827"/>
      <c r="F43" s="827"/>
      <c r="G43" s="827"/>
      <c r="H43" s="827"/>
      <c r="I43" s="827"/>
      <c r="J43" s="827"/>
      <c r="K43" s="827"/>
      <c r="L43" s="827"/>
      <c r="M43" s="828"/>
      <c r="N43" s="99">
        <f>SUM(N36:N42)</f>
        <v>121310.40461197452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3">
        <f>'900.2'!N78</f>
        <v>1019.134543747336</v>
      </c>
      <c r="M59" s="914"/>
      <c r="N59" s="287">
        <f>K59*L59</f>
        <v>1019.134543747336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45"/>
    </row>
    <row r="65" spans="1:15" ht="15.75" thickBot="1">
      <c r="B65" s="915" t="s">
        <v>953</v>
      </c>
      <c r="C65" s="869"/>
      <c r="D65" s="869"/>
      <c r="E65" s="869"/>
      <c r="F65" s="869"/>
      <c r="G65" s="869"/>
      <c r="H65" s="869"/>
      <c r="I65" s="869"/>
      <c r="J65" s="869"/>
      <c r="K65" s="869"/>
      <c r="L65" s="869"/>
      <c r="M65" s="870"/>
      <c r="N65" s="104">
        <f>N59+N60+N61+N62+N63</f>
        <v>1019.134543747336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OBRA'!A8:D68,3,FALSE)</f>
        <v>Oficial</v>
      </c>
      <c r="C71" s="47"/>
      <c r="D71" s="47"/>
      <c r="E71" s="47"/>
      <c r="F71" s="47"/>
      <c r="G71" s="47"/>
      <c r="H71" s="47"/>
      <c r="I71" s="292">
        <f>K71/J71*100</f>
        <v>57668.23979157189</v>
      </c>
      <c r="J71" s="293">
        <v>185</v>
      </c>
      <c r="K71" s="298">
        <f>VLOOKUP(A71,'MANO DE OBRA'!A8:D99,4,FALSE)</f>
        <v>106686.24361440798</v>
      </c>
      <c r="L71" s="50"/>
      <c r="M71" s="295">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182">
        <f>N43+N54+N65+N76</f>
        <v>136491.60460911176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27298.320921822353</v>
      </c>
      <c r="M83" s="862"/>
      <c r="N83" s="51"/>
    </row>
    <row r="84" spans="1:14">
      <c r="B84" s="89" t="s">
        <v>973</v>
      </c>
      <c r="C84" s="90"/>
      <c r="D84" s="90"/>
      <c r="E84" s="90"/>
      <c r="F84" s="90"/>
      <c r="G84" s="90"/>
      <c r="H84" s="90"/>
      <c r="I84" s="87"/>
      <c r="J84" s="88"/>
      <c r="K84" s="304">
        <v>0.05</v>
      </c>
      <c r="L84" s="861">
        <f>N78*K84</f>
        <v>6824.5802304555882</v>
      </c>
      <c r="M84" s="862"/>
      <c r="N84" s="51"/>
    </row>
    <row r="85" spans="1:14" ht="15.75" thickBot="1">
      <c r="B85" s="91" t="s">
        <v>974</v>
      </c>
      <c r="C85" s="92"/>
      <c r="D85" s="92"/>
      <c r="E85" s="92"/>
      <c r="F85" s="92"/>
      <c r="G85" s="92"/>
      <c r="H85" s="92"/>
      <c r="I85" s="93"/>
      <c r="J85" s="94"/>
      <c r="K85" s="305">
        <v>0.05</v>
      </c>
      <c r="L85" s="863">
        <f>N78*K85</f>
        <v>6824.5802304555882</v>
      </c>
      <c r="M85" s="864"/>
      <c r="N85" s="51"/>
    </row>
    <row r="86" spans="1:14" ht="15.75" thickBot="1">
      <c r="B86" s="826" t="s">
        <v>953</v>
      </c>
      <c r="C86" s="827"/>
      <c r="D86" s="827"/>
      <c r="E86" s="827"/>
      <c r="F86" s="827"/>
      <c r="G86" s="827"/>
      <c r="H86" s="827"/>
      <c r="I86" s="827"/>
      <c r="J86" s="827"/>
      <c r="K86" s="827"/>
      <c r="L86" s="827"/>
      <c r="M86" s="828"/>
      <c r="N86" s="52">
        <f>L83+L84+L85</f>
        <v>40947.481382733531</v>
      </c>
    </row>
    <row r="87" spans="1:14" ht="15.75" thickBot="1">
      <c r="B87" s="33"/>
      <c r="C87" s="34"/>
      <c r="D87" s="34"/>
      <c r="E87" s="34"/>
      <c r="F87" s="34"/>
      <c r="G87" s="34"/>
      <c r="H87" s="34"/>
      <c r="I87" s="34"/>
      <c r="J87" s="34"/>
      <c r="K87" s="34"/>
      <c r="L87" s="34"/>
      <c r="M87" s="34"/>
      <c r="N87" s="35"/>
    </row>
    <row r="88" spans="1:14" ht="15.75" thickBot="1">
      <c r="A88" t="s">
        <v>2015</v>
      </c>
      <c r="B88" s="826" t="s">
        <v>975</v>
      </c>
      <c r="C88" s="827"/>
      <c r="D88" s="827"/>
      <c r="E88" s="827"/>
      <c r="F88" s="827"/>
      <c r="G88" s="827"/>
      <c r="H88" s="827"/>
      <c r="I88" s="827"/>
      <c r="J88" s="827"/>
      <c r="K88" s="827"/>
      <c r="L88" s="827"/>
      <c r="M88" s="828"/>
      <c r="N88" s="52">
        <f>N78+N86</f>
        <v>177439.08599184529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c r="B106" s="829"/>
      <c r="C106" s="830"/>
      <c r="D106" s="830"/>
      <c r="E106" s="830"/>
      <c r="F106" s="830"/>
      <c r="G106" s="830"/>
      <c r="H106" s="830"/>
      <c r="I106" s="830"/>
      <c r="J106" s="830"/>
      <c r="K106" s="830"/>
      <c r="L106" s="830"/>
      <c r="M106" s="830"/>
      <c r="N106" s="831"/>
    </row>
    <row r="107" spans="2:14" ht="27.7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5"/>
      <c r="C1" s="847"/>
      <c r="D1" s="848"/>
      <c r="E1" s="848"/>
      <c r="F1" s="848"/>
      <c r="G1" s="848"/>
      <c r="H1" s="848"/>
      <c r="I1" s="848"/>
      <c r="J1" s="849"/>
      <c r="K1" s="850" t="s">
        <v>933</v>
      </c>
      <c r="L1" s="852" t="s">
        <v>2198</v>
      </c>
      <c r="M1" s="853"/>
      <c r="N1" s="854"/>
    </row>
    <row r="2" spans="2:14">
      <c r="B2" s="836"/>
      <c r="C2" s="813" t="s">
        <v>934</v>
      </c>
      <c r="D2" s="814"/>
      <c r="E2" s="814"/>
      <c r="F2" s="814"/>
      <c r="G2" s="814"/>
      <c r="H2" s="814"/>
      <c r="I2" s="814"/>
      <c r="J2" s="815"/>
      <c r="K2" s="851"/>
      <c r="L2" s="855"/>
      <c r="M2" s="856"/>
      <c r="N2" s="857"/>
    </row>
    <row r="3" spans="2:14">
      <c r="B3" s="836"/>
      <c r="C3" s="813" t="s">
        <v>2199</v>
      </c>
      <c r="D3" s="814"/>
      <c r="E3" s="814"/>
      <c r="F3" s="814"/>
      <c r="G3" s="814"/>
      <c r="H3" s="814"/>
      <c r="I3" s="814"/>
      <c r="J3" s="815"/>
      <c r="K3" s="838" t="s">
        <v>935</v>
      </c>
      <c r="L3" s="807">
        <v>1</v>
      </c>
      <c r="M3" s="808"/>
      <c r="N3" s="809"/>
    </row>
    <row r="4" spans="2:14">
      <c r="B4" s="836"/>
      <c r="C4" s="813" t="s">
        <v>2200</v>
      </c>
      <c r="D4" s="814"/>
      <c r="E4" s="814"/>
      <c r="F4" s="814"/>
      <c r="G4" s="814"/>
      <c r="H4" s="814"/>
      <c r="I4" s="814"/>
      <c r="J4" s="815"/>
      <c r="K4" s="858"/>
      <c r="L4" s="810"/>
      <c r="M4" s="811"/>
      <c r="N4" s="812"/>
    </row>
    <row r="5" spans="2:14">
      <c r="B5" s="836"/>
      <c r="C5" s="813" t="s">
        <v>2201</v>
      </c>
      <c r="D5" s="814"/>
      <c r="E5" s="814"/>
      <c r="F5" s="814"/>
      <c r="G5" s="814"/>
      <c r="H5" s="814"/>
      <c r="I5" s="814"/>
      <c r="J5" s="815"/>
      <c r="K5" s="838" t="s">
        <v>936</v>
      </c>
      <c r="L5" s="840"/>
      <c r="M5" s="840" t="s">
        <v>937</v>
      </c>
      <c r="N5" s="842"/>
    </row>
    <row r="6" spans="2:14" ht="15.75" thickBot="1">
      <c r="B6" s="837"/>
      <c r="C6" s="844"/>
      <c r="D6" s="845"/>
      <c r="E6" s="845"/>
      <c r="F6" s="845"/>
      <c r="G6" s="845"/>
      <c r="H6" s="845"/>
      <c r="I6" s="845"/>
      <c r="J6" s="846"/>
      <c r="K6" s="839"/>
      <c r="L6" s="841"/>
      <c r="M6" s="841"/>
      <c r="N6" s="843"/>
    </row>
    <row r="7" spans="2:14" ht="15.75" thickBot="1">
      <c r="B7" s="345"/>
      <c r="C7" s="346"/>
      <c r="D7" s="346"/>
      <c r="E7" s="346"/>
      <c r="F7" s="346"/>
      <c r="G7" s="346"/>
      <c r="H7" s="346"/>
      <c r="I7" s="346"/>
      <c r="J7" s="346"/>
      <c r="K7" s="346"/>
      <c r="L7" s="347"/>
      <c r="M7" s="347"/>
      <c r="N7" s="348"/>
    </row>
    <row r="8" spans="2:14" ht="19.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6" t="s">
        <v>2205</v>
      </c>
      <c r="C10" s="817"/>
      <c r="D10" s="817"/>
      <c r="E10" s="817"/>
      <c r="F10" s="391" t="s">
        <v>2206</v>
      </c>
      <c r="G10" s="79"/>
      <c r="H10" s="359"/>
      <c r="I10" s="818" t="s">
        <v>2207</v>
      </c>
      <c r="J10" s="818"/>
      <c r="K10" s="392" t="s">
        <v>2206</v>
      </c>
      <c r="L10" s="356"/>
      <c r="M10" s="356"/>
      <c r="N10" s="35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988</v>
      </c>
      <c r="C31" s="81" t="s">
        <v>1171</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312</v>
      </c>
      <c r="B36" s="875" t="str">
        <f>VLOOKUP(A36,EQUIPOS!A6:D154,3,FALSE)</f>
        <v>Retroexcavadora sobre oruga, potencia 138 HP, balde de 1,5 m3.</v>
      </c>
      <c r="C36" s="876"/>
      <c r="D36" s="876"/>
      <c r="E36" s="876"/>
      <c r="F36" s="876"/>
      <c r="G36" s="876"/>
      <c r="H36" s="877"/>
      <c r="I36" s="267"/>
      <c r="J36" s="268"/>
      <c r="K36" s="269">
        <f>VLOOKUP(A36,EQUIPOS!A6:D161,4,FALSE)</f>
        <v>205185.20595063712</v>
      </c>
      <c r="L36" s="270"/>
      <c r="M36" s="271">
        <v>2.5</v>
      </c>
      <c r="N36" s="272">
        <f>K36/M36</f>
        <v>82074.08238025484</v>
      </c>
    </row>
    <row r="37" spans="1:14">
      <c r="A37" t="s">
        <v>180</v>
      </c>
      <c r="B37" s="875" t="str">
        <f>VLOOKUP(A37,EQUIPOS!A7:D154,3,FALSE)</f>
        <v>Compresor 120 HP, con martillo.</v>
      </c>
      <c r="C37" s="876"/>
      <c r="D37" s="876"/>
      <c r="E37" s="876"/>
      <c r="F37" s="876"/>
      <c r="G37" s="876"/>
      <c r="H37" s="877"/>
      <c r="I37" s="267"/>
      <c r="J37" s="268"/>
      <c r="K37" s="269">
        <f>VLOOKUP(A37,EQUIPOS!A7:D162,4,FALSE)</f>
        <v>96405.890246991868</v>
      </c>
      <c r="L37" s="270"/>
      <c r="M37" s="271">
        <v>2.5</v>
      </c>
      <c r="N37" s="272">
        <f>K37/M37</f>
        <v>38562.35609879675</v>
      </c>
    </row>
    <row r="38" spans="1:14">
      <c r="A38" t="s">
        <v>195</v>
      </c>
      <c r="B38" s="875" t="str">
        <f>VLOOKUP(A38,EQUIPOS!A8:D154,3,FALSE)</f>
        <v xml:space="preserve">Equipo de oxicorte, Capacidad de corte: hasta 6´´ (152mm) </v>
      </c>
      <c r="C38" s="876"/>
      <c r="D38" s="876"/>
      <c r="E38" s="876"/>
      <c r="F38" s="876"/>
      <c r="G38" s="876"/>
      <c r="H38" s="877"/>
      <c r="I38" s="267"/>
      <c r="J38" s="268"/>
      <c r="K38" s="269">
        <f>VLOOKUP(A38,EQUIPOS!A8:D163,4,FALSE)</f>
        <v>16673.213870374853</v>
      </c>
      <c r="L38" s="270"/>
      <c r="M38" s="271">
        <v>2.5</v>
      </c>
      <c r="N38" s="272">
        <f>K38/M38</f>
        <v>6669.285548149941</v>
      </c>
    </row>
    <row r="39" spans="1:14">
      <c r="B39" s="875"/>
      <c r="C39" s="876"/>
      <c r="D39" s="876"/>
      <c r="E39" s="876"/>
      <c r="F39" s="876"/>
      <c r="G39" s="876"/>
      <c r="H39" s="877"/>
      <c r="I39" s="878"/>
      <c r="J39" s="879"/>
      <c r="K39" s="274"/>
      <c r="L39" s="880"/>
      <c r="M39" s="881"/>
      <c r="N39" s="275"/>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0.02</v>
      </c>
      <c r="M42" s="888"/>
      <c r="N42" s="105">
        <f>N76*L42</f>
        <v>269.07924361440797</v>
      </c>
    </row>
    <row r="43" spans="1:14" ht="15.75" thickBot="1">
      <c r="B43" s="826" t="s">
        <v>953</v>
      </c>
      <c r="C43" s="827"/>
      <c r="D43" s="827"/>
      <c r="E43" s="827"/>
      <c r="F43" s="827"/>
      <c r="G43" s="827"/>
      <c r="H43" s="827"/>
      <c r="I43" s="827"/>
      <c r="J43" s="827"/>
      <c r="K43" s="827"/>
      <c r="L43" s="827"/>
      <c r="M43" s="828"/>
      <c r="N43" s="99">
        <f>SUM(N36:N42)</f>
        <v>127574.80327081594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3">
        <f>'900.2'!N78</f>
        <v>1019.134543747336</v>
      </c>
      <c r="M59" s="914"/>
      <c r="N59" s="287">
        <f>K59*L59</f>
        <v>1019.134543747336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45"/>
    </row>
    <row r="65" spans="1:15" ht="15.75" thickBot="1">
      <c r="B65" s="915" t="s">
        <v>953</v>
      </c>
      <c r="C65" s="869"/>
      <c r="D65" s="869"/>
      <c r="E65" s="869"/>
      <c r="F65" s="869"/>
      <c r="G65" s="869"/>
      <c r="H65" s="869"/>
      <c r="I65" s="869"/>
      <c r="J65" s="869"/>
      <c r="K65" s="869"/>
      <c r="L65" s="869"/>
      <c r="M65" s="870"/>
      <c r="N65" s="104">
        <f>N59+N60+N61+N62+N63</f>
        <v>1019.134543747336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N70+N71+N72+N73+N74</f>
        <v>13453.962180720398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142047.89999528369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28409.579999056739</v>
      </c>
      <c r="M83" s="862"/>
      <c r="N83" s="51"/>
    </row>
    <row r="84" spans="1:14">
      <c r="B84" s="89" t="s">
        <v>973</v>
      </c>
      <c r="C84" s="90"/>
      <c r="D84" s="90"/>
      <c r="E84" s="90"/>
      <c r="F84" s="90"/>
      <c r="G84" s="90"/>
      <c r="H84" s="90"/>
      <c r="I84" s="87"/>
      <c r="J84" s="88"/>
      <c r="K84" s="304">
        <v>0.05</v>
      </c>
      <c r="L84" s="861">
        <f>N78*K84</f>
        <v>7102.3949997641848</v>
      </c>
      <c r="M84" s="862"/>
      <c r="N84" s="51"/>
    </row>
    <row r="85" spans="1:14" ht="15.75" thickBot="1">
      <c r="B85" s="91" t="s">
        <v>974</v>
      </c>
      <c r="C85" s="92"/>
      <c r="D85" s="92"/>
      <c r="E85" s="92"/>
      <c r="F85" s="92"/>
      <c r="G85" s="92"/>
      <c r="H85" s="92"/>
      <c r="I85" s="93"/>
      <c r="J85" s="94"/>
      <c r="K85" s="305">
        <v>0.05</v>
      </c>
      <c r="L85" s="863">
        <f>N78*K85</f>
        <v>7102.3949997641848</v>
      </c>
      <c r="M85" s="864"/>
      <c r="N85" s="51"/>
    </row>
    <row r="86" spans="1:14" ht="15.75" thickBot="1">
      <c r="B86" s="826" t="s">
        <v>953</v>
      </c>
      <c r="C86" s="827"/>
      <c r="D86" s="827"/>
      <c r="E86" s="827"/>
      <c r="F86" s="827"/>
      <c r="G86" s="827"/>
      <c r="H86" s="827"/>
      <c r="I86" s="827"/>
      <c r="J86" s="827"/>
      <c r="K86" s="827"/>
      <c r="L86" s="827"/>
      <c r="M86" s="828"/>
      <c r="N86" s="52">
        <f>L83+L84+L85</f>
        <v>42614.369998585105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184662.2699938688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28.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5"/>
      <c r="C1" s="847"/>
      <c r="D1" s="848"/>
      <c r="E1" s="848"/>
      <c r="F1" s="848"/>
      <c r="G1" s="848"/>
      <c r="H1" s="848"/>
      <c r="I1" s="848"/>
      <c r="J1" s="849"/>
      <c r="K1" s="850" t="s">
        <v>933</v>
      </c>
      <c r="L1" s="852" t="s">
        <v>2198</v>
      </c>
      <c r="M1" s="853"/>
      <c r="N1" s="854"/>
    </row>
    <row r="2" spans="2:14">
      <c r="B2" s="836"/>
      <c r="C2" s="813" t="s">
        <v>934</v>
      </c>
      <c r="D2" s="814"/>
      <c r="E2" s="814"/>
      <c r="F2" s="814"/>
      <c r="G2" s="814"/>
      <c r="H2" s="814"/>
      <c r="I2" s="814"/>
      <c r="J2" s="815"/>
      <c r="K2" s="851"/>
      <c r="L2" s="855"/>
      <c r="M2" s="856"/>
      <c r="N2" s="857"/>
    </row>
    <row r="3" spans="2:14">
      <c r="B3" s="836"/>
      <c r="C3" s="813" t="s">
        <v>2199</v>
      </c>
      <c r="D3" s="814"/>
      <c r="E3" s="814"/>
      <c r="F3" s="814"/>
      <c r="G3" s="814"/>
      <c r="H3" s="814"/>
      <c r="I3" s="814"/>
      <c r="J3" s="815"/>
      <c r="K3" s="838" t="s">
        <v>935</v>
      </c>
      <c r="L3" s="807">
        <v>1</v>
      </c>
      <c r="M3" s="808"/>
      <c r="N3" s="809"/>
    </row>
    <row r="4" spans="2:14">
      <c r="B4" s="836"/>
      <c r="C4" s="813" t="s">
        <v>2200</v>
      </c>
      <c r="D4" s="814"/>
      <c r="E4" s="814"/>
      <c r="F4" s="814"/>
      <c r="G4" s="814"/>
      <c r="H4" s="814"/>
      <c r="I4" s="814"/>
      <c r="J4" s="815"/>
      <c r="K4" s="858"/>
      <c r="L4" s="810"/>
      <c r="M4" s="811"/>
      <c r="N4" s="812"/>
    </row>
    <row r="5" spans="2:14">
      <c r="B5" s="836"/>
      <c r="C5" s="813" t="s">
        <v>2201</v>
      </c>
      <c r="D5" s="814"/>
      <c r="E5" s="814"/>
      <c r="F5" s="814"/>
      <c r="G5" s="814"/>
      <c r="H5" s="814"/>
      <c r="I5" s="814"/>
      <c r="J5" s="815"/>
      <c r="K5" s="838" t="s">
        <v>936</v>
      </c>
      <c r="L5" s="840"/>
      <c r="M5" s="840" t="s">
        <v>937</v>
      </c>
      <c r="N5" s="842"/>
    </row>
    <row r="6" spans="2:14" ht="15.75" thickBot="1">
      <c r="B6" s="837"/>
      <c r="C6" s="844"/>
      <c r="D6" s="845"/>
      <c r="E6" s="845"/>
      <c r="F6" s="845"/>
      <c r="G6" s="845"/>
      <c r="H6" s="845"/>
      <c r="I6" s="845"/>
      <c r="J6" s="846"/>
      <c r="K6" s="839"/>
      <c r="L6" s="841"/>
      <c r="M6" s="841"/>
      <c r="N6" s="843"/>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6" t="s">
        <v>2205</v>
      </c>
      <c r="C10" s="817"/>
      <c r="D10" s="817"/>
      <c r="E10" s="817"/>
      <c r="F10" s="391" t="s">
        <v>2206</v>
      </c>
      <c r="G10" s="79"/>
      <c r="H10" s="359"/>
      <c r="I10" s="818" t="s">
        <v>2207</v>
      </c>
      <c r="J10" s="818"/>
      <c r="K10" s="392" t="s">
        <v>2206</v>
      </c>
      <c r="L10" s="356"/>
      <c r="M10" s="356"/>
      <c r="N10" s="35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989</v>
      </c>
      <c r="C31" s="81" t="s">
        <v>1172</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150</v>
      </c>
      <c r="B36" s="875" t="str">
        <f>VLOOKUP(A36,EQUIPOS!A6:D154,3,FALSE)</f>
        <v>Cargador : Potencia en el volante 125 hp, Clasificación de RPM del motor 2300.</v>
      </c>
      <c r="C36" s="876"/>
      <c r="D36" s="876"/>
      <c r="E36" s="876"/>
      <c r="F36" s="876"/>
      <c r="G36" s="876"/>
      <c r="H36" s="877"/>
      <c r="I36" s="267"/>
      <c r="J36" s="268"/>
      <c r="K36" s="269">
        <f>VLOOKUP(A36,EQUIPOS!A6:D161,4,FALSE)</f>
        <v>171669.61629089265</v>
      </c>
      <c r="L36" s="270"/>
      <c r="M36" s="271">
        <v>9.25</v>
      </c>
      <c r="N36" s="272">
        <f>K36/M36</f>
        <v>18558.877436853258</v>
      </c>
    </row>
    <row r="37" spans="1:14">
      <c r="A37" t="s">
        <v>180</v>
      </c>
      <c r="B37" s="875" t="str">
        <f>VLOOKUP(A37,EQUIPOS!A7:D154,3,FALSE)</f>
        <v>Compresor 120 HP, con martillo.</v>
      </c>
      <c r="C37" s="876"/>
      <c r="D37" s="876"/>
      <c r="E37" s="876"/>
      <c r="F37" s="876"/>
      <c r="G37" s="876"/>
      <c r="H37" s="877"/>
      <c r="I37" s="267"/>
      <c r="J37" s="268"/>
      <c r="K37" s="269">
        <f>VLOOKUP(A37,EQUIPOS!A7:D162,4,FALSE)</f>
        <v>96405.890246991868</v>
      </c>
      <c r="L37" s="270"/>
      <c r="M37" s="271">
        <v>9.25</v>
      </c>
      <c r="N37" s="272">
        <f>K37/M37</f>
        <v>10422.258405080202</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5"/>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0.02</v>
      </c>
      <c r="M42" s="888"/>
      <c r="N42" s="105">
        <f>N76*L42</f>
        <v>58.094119895785944</v>
      </c>
    </row>
    <row r="43" spans="1:14" ht="15.75" thickBot="1">
      <c r="B43" s="826" t="s">
        <v>953</v>
      </c>
      <c r="C43" s="827"/>
      <c r="D43" s="827"/>
      <c r="E43" s="827"/>
      <c r="F43" s="827"/>
      <c r="G43" s="827"/>
      <c r="H43" s="827"/>
      <c r="I43" s="827"/>
      <c r="J43" s="827"/>
      <c r="K43" s="827"/>
      <c r="L43" s="827"/>
      <c r="M43" s="828"/>
      <c r="N43" s="99">
        <f>SUM(N36:N42)</f>
        <v>29039.229961829242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3">
        <f>'900.2'!N78</f>
        <v>1019.134543747336</v>
      </c>
      <c r="M59" s="914"/>
      <c r="N59" s="287">
        <f>K59*L59</f>
        <v>1019.134543747336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45"/>
    </row>
    <row r="65" spans="1:15" ht="15.75" thickBot="1">
      <c r="B65" s="915" t="s">
        <v>953</v>
      </c>
      <c r="C65" s="869"/>
      <c r="D65" s="869"/>
      <c r="E65" s="869"/>
      <c r="F65" s="869"/>
      <c r="G65" s="869"/>
      <c r="H65" s="869"/>
      <c r="I65" s="869"/>
      <c r="J65" s="869"/>
      <c r="K65" s="869"/>
      <c r="L65" s="869"/>
      <c r="M65" s="870"/>
      <c r="N65" s="104">
        <f>N59+N60+N61+N62+N63</f>
        <v>1019.134543747336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74</v>
      </c>
      <c r="N70" s="296">
        <f>K70/M70</f>
        <v>1463</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74</v>
      </c>
      <c r="N71" s="296">
        <f>K71/M71</f>
        <v>1441.7059947892972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N70+N71+N72+N73+N74</f>
        <v>2904.7059947892972</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32963.070500365873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6592.614100073175</v>
      </c>
      <c r="M83" s="862"/>
      <c r="N83" s="51"/>
    </row>
    <row r="84" spans="1:14">
      <c r="B84" s="89" t="s">
        <v>973</v>
      </c>
      <c r="C84" s="90"/>
      <c r="D84" s="90"/>
      <c r="E84" s="90"/>
      <c r="F84" s="90"/>
      <c r="G84" s="90"/>
      <c r="H84" s="90"/>
      <c r="I84" s="87"/>
      <c r="J84" s="88"/>
      <c r="K84" s="304">
        <v>0.05</v>
      </c>
      <c r="L84" s="861">
        <f>N78*K84</f>
        <v>1648.1535250182937</v>
      </c>
      <c r="M84" s="862"/>
      <c r="N84" s="51"/>
    </row>
    <row r="85" spans="1:14" ht="15.75" thickBot="1">
      <c r="B85" s="91" t="s">
        <v>974</v>
      </c>
      <c r="C85" s="92"/>
      <c r="D85" s="92"/>
      <c r="E85" s="92"/>
      <c r="F85" s="92"/>
      <c r="G85" s="92"/>
      <c r="H85" s="92"/>
      <c r="I85" s="93"/>
      <c r="J85" s="94"/>
      <c r="K85" s="305">
        <v>0.05</v>
      </c>
      <c r="L85" s="863">
        <f>N78*K85</f>
        <v>1648.1535250182937</v>
      </c>
      <c r="M85" s="864"/>
      <c r="N85" s="51"/>
    </row>
    <row r="86" spans="1:14" ht="15.75" thickBot="1">
      <c r="B86" s="826" t="s">
        <v>953</v>
      </c>
      <c r="C86" s="827"/>
      <c r="D86" s="827"/>
      <c r="E86" s="827"/>
      <c r="F86" s="827"/>
      <c r="G86" s="827"/>
      <c r="H86" s="827"/>
      <c r="I86" s="827"/>
      <c r="J86" s="827"/>
      <c r="K86" s="827"/>
      <c r="L86" s="827"/>
      <c r="M86" s="828"/>
      <c r="N86" s="52">
        <f>L83+L84+L85</f>
        <v>9888.9211501097616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42851.991650475633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22.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990</v>
      </c>
      <c r="C31" s="81" t="s">
        <v>1173</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180</v>
      </c>
      <c r="B36" s="875" t="str">
        <f>VLOOKUP(A36,EQUIPOS!A6:D154,3,FALSE)</f>
        <v>Compresor 120 HP, con martillo.</v>
      </c>
      <c r="C36" s="876"/>
      <c r="D36" s="876"/>
      <c r="E36" s="876"/>
      <c r="F36" s="876"/>
      <c r="G36" s="876"/>
      <c r="H36" s="877"/>
      <c r="I36" s="267"/>
      <c r="J36" s="268"/>
      <c r="K36" s="269">
        <f>VLOOKUP(A36,EQUIPOS!A6:D161,4,FALSE)</f>
        <v>96405.890246991868</v>
      </c>
      <c r="L36" s="270"/>
      <c r="M36" s="271">
        <v>2.5</v>
      </c>
      <c r="N36" s="272">
        <f>K36/M36</f>
        <v>38562.35609879675</v>
      </c>
    </row>
    <row r="37" spans="1:14">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5"/>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0.1</v>
      </c>
      <c r="M42" s="888"/>
      <c r="N42" s="105">
        <f>N76*L42</f>
        <v>1082.6200000000001</v>
      </c>
    </row>
    <row r="43" spans="1:14" ht="15.75" thickBot="1">
      <c r="B43" s="826" t="s">
        <v>953</v>
      </c>
      <c r="C43" s="827"/>
      <c r="D43" s="827"/>
      <c r="E43" s="827"/>
      <c r="F43" s="827"/>
      <c r="G43" s="827"/>
      <c r="H43" s="827"/>
      <c r="I43" s="827"/>
      <c r="J43" s="827"/>
      <c r="K43" s="827"/>
      <c r="L43" s="827"/>
      <c r="M43" s="828"/>
      <c r="N43" s="99">
        <f>SUM(N36:N42)</f>
        <v>39644.976098796753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3">
        <f>'900.2'!N78</f>
        <v>1019.134543747336</v>
      </c>
      <c r="M59" s="914"/>
      <c r="N59" s="287">
        <f>K59*L59</f>
        <v>1019.134543747336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4"/>
      <c r="M64" s="905"/>
      <c r="N64" s="45"/>
    </row>
    <row r="65" spans="1:15" ht="15.75" thickBot="1">
      <c r="B65" s="915" t="s">
        <v>953</v>
      </c>
      <c r="C65" s="869"/>
      <c r="D65" s="869"/>
      <c r="E65" s="869"/>
      <c r="F65" s="869"/>
      <c r="G65" s="869"/>
      <c r="H65" s="869"/>
      <c r="I65" s="869"/>
      <c r="J65" s="869"/>
      <c r="K65" s="869"/>
      <c r="L65" s="869"/>
      <c r="M65" s="870"/>
      <c r="N65" s="104">
        <f>N59+N60+N61+N62+N63</f>
        <v>1019.134543747336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20</v>
      </c>
      <c r="N70" s="296">
        <f>K70/M70</f>
        <v>10826.2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N70+N71+N72+N73+N74</f>
        <v>10826.2</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51490.310642544093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10298.06212850882</v>
      </c>
      <c r="M83" s="862"/>
      <c r="N83" s="51"/>
    </row>
    <row r="84" spans="1:14">
      <c r="B84" s="89" t="s">
        <v>973</v>
      </c>
      <c r="C84" s="90"/>
      <c r="D84" s="90"/>
      <c r="E84" s="90"/>
      <c r="F84" s="90"/>
      <c r="G84" s="90"/>
      <c r="H84" s="90"/>
      <c r="I84" s="87"/>
      <c r="J84" s="88"/>
      <c r="K84" s="304">
        <v>0.05</v>
      </c>
      <c r="L84" s="861">
        <f>N78*K84</f>
        <v>2574.515532127205</v>
      </c>
      <c r="M84" s="862"/>
      <c r="N84" s="51"/>
    </row>
    <row r="85" spans="1:14" ht="15.75" thickBot="1">
      <c r="B85" s="91" t="s">
        <v>974</v>
      </c>
      <c r="C85" s="92"/>
      <c r="D85" s="92"/>
      <c r="E85" s="92"/>
      <c r="F85" s="92"/>
      <c r="G85" s="92"/>
      <c r="H85" s="92"/>
      <c r="I85" s="93"/>
      <c r="J85" s="94"/>
      <c r="K85" s="305">
        <v>0.05</v>
      </c>
      <c r="L85" s="863">
        <f>N78*K85</f>
        <v>2574.515532127205</v>
      </c>
      <c r="M85" s="864"/>
      <c r="N85" s="51"/>
    </row>
    <row r="86" spans="1:14" ht="15.75" thickBot="1">
      <c r="B86" s="826" t="s">
        <v>953</v>
      </c>
      <c r="C86" s="827"/>
      <c r="D86" s="827"/>
      <c r="E86" s="827"/>
      <c r="F86" s="827"/>
      <c r="G86" s="827"/>
      <c r="H86" s="827"/>
      <c r="I86" s="827"/>
      <c r="J86" s="827"/>
      <c r="K86" s="827"/>
      <c r="L86" s="827"/>
      <c r="M86" s="828"/>
      <c r="N86" s="52">
        <f>L83+L84+L85</f>
        <v>15447.09319276323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66937.403835307327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991</v>
      </c>
      <c r="C31" s="81" t="s">
        <v>1170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150</v>
      </c>
      <c r="B36" s="875" t="str">
        <f>VLOOKUP(A36,EQUIPOS!A6:D154,3,FALSE)</f>
        <v>Cargador : Potencia en el volante 125 hp, Clasificación de RPM del motor 2300.</v>
      </c>
      <c r="C36" s="876"/>
      <c r="D36" s="876"/>
      <c r="E36" s="876"/>
      <c r="F36" s="876"/>
      <c r="G36" s="876"/>
      <c r="H36" s="877"/>
      <c r="I36" s="267"/>
      <c r="J36" s="268"/>
      <c r="K36" s="269">
        <f>VLOOKUP(A36,EQUIPOS!A6:D161,4,FALSE)</f>
        <v>171669.61629089265</v>
      </c>
      <c r="L36" s="270"/>
      <c r="M36" s="271">
        <v>2.375</v>
      </c>
      <c r="N36" s="272">
        <f>K36/M36</f>
        <v>72281.943701428478</v>
      </c>
    </row>
    <row r="37" spans="1:14">
      <c r="A37" t="s">
        <v>180</v>
      </c>
      <c r="B37" s="875" t="str">
        <f>VLOOKUP(A37,EQUIPOS!A7:D154,3,FALSE)</f>
        <v>Compresor 120 HP, con martillo.</v>
      </c>
      <c r="C37" s="876"/>
      <c r="D37" s="876"/>
      <c r="E37" s="876"/>
      <c r="F37" s="876"/>
      <c r="G37" s="876"/>
      <c r="H37" s="877"/>
      <c r="I37" s="267"/>
      <c r="J37" s="268"/>
      <c r="K37" s="269">
        <f>VLOOKUP(A37,EQUIPOS!A7:D162,4,FALSE)</f>
        <v>96405.890246991868</v>
      </c>
      <c r="L37" s="270"/>
      <c r="M37" s="271">
        <v>2.375</v>
      </c>
      <c r="N37" s="272">
        <f>K37/M37</f>
        <v>40591.953788207102</v>
      </c>
    </row>
    <row r="38" spans="1:14">
      <c r="A38" t="s">
        <v>195</v>
      </c>
      <c r="B38" s="875" t="str">
        <f>VLOOKUP(A38,EQUIPOS!A8:D154,3,FALSE)</f>
        <v xml:space="preserve">Equipo de oxicorte, Capacidad de corte: hasta 6´´ (152mm) </v>
      </c>
      <c r="C38" s="876"/>
      <c r="D38" s="876"/>
      <c r="E38" s="876"/>
      <c r="F38" s="876"/>
      <c r="G38" s="876"/>
      <c r="H38" s="877"/>
      <c r="I38" s="267"/>
      <c r="J38" s="268"/>
      <c r="K38" s="269">
        <f>VLOOKUP(A38,EQUIPOS!A8:D163,4,FALSE)</f>
        <v>16673.213870374853</v>
      </c>
      <c r="L38" s="270"/>
      <c r="M38" s="271">
        <v>2.375</v>
      </c>
      <c r="N38" s="272">
        <f>K38/M38</f>
        <v>7020.3005769999381</v>
      </c>
    </row>
    <row r="39" spans="1:14">
      <c r="B39" s="875"/>
      <c r="C39" s="876"/>
      <c r="D39" s="876"/>
      <c r="E39" s="876"/>
      <c r="F39" s="876"/>
      <c r="G39" s="876"/>
      <c r="H39" s="877"/>
      <c r="I39" s="878"/>
      <c r="J39" s="879"/>
      <c r="K39" s="274"/>
      <c r="L39" s="880"/>
      <c r="M39" s="881"/>
      <c r="N39" s="275"/>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0.1</v>
      </c>
      <c r="M42" s="888"/>
      <c r="N42" s="105">
        <f>N76*L42</f>
        <v>1416.2065453389896</v>
      </c>
    </row>
    <row r="43" spans="1:14" ht="15.75" thickBot="1">
      <c r="B43" s="826" t="s">
        <v>953</v>
      </c>
      <c r="C43" s="827"/>
      <c r="D43" s="827"/>
      <c r="E43" s="827"/>
      <c r="F43" s="827"/>
      <c r="G43" s="827"/>
      <c r="H43" s="827"/>
      <c r="I43" s="827"/>
      <c r="J43" s="827"/>
      <c r="K43" s="827"/>
      <c r="L43" s="827"/>
      <c r="M43" s="828"/>
      <c r="N43" s="99">
        <f>SUM(N36:N42)</f>
        <v>121310.40461197452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3">
        <f>'900.2'!N78</f>
        <v>1019.134543747336</v>
      </c>
      <c r="M59" s="914"/>
      <c r="N59" s="287">
        <f>K59*L59</f>
        <v>1019.134543747336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45"/>
    </row>
    <row r="65" spans="1:15" ht="15.75" thickBot="1">
      <c r="B65" s="915" t="s">
        <v>953</v>
      </c>
      <c r="C65" s="869"/>
      <c r="D65" s="869"/>
      <c r="E65" s="869"/>
      <c r="F65" s="869"/>
      <c r="G65" s="869"/>
      <c r="H65" s="869"/>
      <c r="I65" s="869"/>
      <c r="J65" s="869"/>
      <c r="K65" s="869"/>
      <c r="L65" s="869"/>
      <c r="M65" s="870"/>
      <c r="N65" s="104">
        <f>N59+N60+N61+N62+N63</f>
        <v>1019.134543747336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136491.60460911176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27298.320921822353</v>
      </c>
      <c r="M83" s="862"/>
      <c r="N83" s="51"/>
    </row>
    <row r="84" spans="1:14">
      <c r="B84" s="89" t="s">
        <v>973</v>
      </c>
      <c r="C84" s="90"/>
      <c r="D84" s="90"/>
      <c r="E84" s="90"/>
      <c r="F84" s="90"/>
      <c r="G84" s="90"/>
      <c r="H84" s="90"/>
      <c r="I84" s="87"/>
      <c r="J84" s="88"/>
      <c r="K84" s="304">
        <v>0.05</v>
      </c>
      <c r="L84" s="861">
        <f>N78*K84</f>
        <v>6824.5802304555882</v>
      </c>
      <c r="M84" s="862"/>
      <c r="N84" s="51"/>
    </row>
    <row r="85" spans="1:14" ht="15.75" thickBot="1">
      <c r="B85" s="91" t="s">
        <v>974</v>
      </c>
      <c r="C85" s="92"/>
      <c r="D85" s="92"/>
      <c r="E85" s="92"/>
      <c r="F85" s="92"/>
      <c r="G85" s="92"/>
      <c r="H85" s="92"/>
      <c r="I85" s="93"/>
      <c r="J85" s="94"/>
      <c r="K85" s="305">
        <v>0.05</v>
      </c>
      <c r="L85" s="863">
        <f>N78*K85</f>
        <v>6824.5802304555882</v>
      </c>
      <c r="M85" s="864"/>
      <c r="N85" s="51"/>
    </row>
    <row r="86" spans="1:14" ht="15.75" thickBot="1">
      <c r="B86" s="826" t="s">
        <v>953</v>
      </c>
      <c r="C86" s="827"/>
      <c r="D86" s="827"/>
      <c r="E86" s="827"/>
      <c r="F86" s="827"/>
      <c r="G86" s="827"/>
      <c r="H86" s="827"/>
      <c r="I86" s="827"/>
      <c r="J86" s="827"/>
      <c r="K86" s="827"/>
      <c r="L86" s="827"/>
      <c r="M86" s="828"/>
      <c r="N86" s="52">
        <f>L83+L84+L85</f>
        <v>40947.481382733531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177439.08599184529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992</v>
      </c>
      <c r="C31" s="81" t="s">
        <v>1171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312</v>
      </c>
      <c r="B36" s="875" t="str">
        <f>VLOOKUP(A36,EQUIPOS!A6:D154,3,FALSE)</f>
        <v>Retroexcavadora sobre oruga, potencia 138 HP, balde de 1,5 m3.</v>
      </c>
      <c r="C36" s="876"/>
      <c r="D36" s="876"/>
      <c r="E36" s="876"/>
      <c r="F36" s="876"/>
      <c r="G36" s="876"/>
      <c r="H36" s="877"/>
      <c r="I36" s="267"/>
      <c r="J36" s="268"/>
      <c r="K36" s="269">
        <f>VLOOKUP(A36,EQUIPOS!A6:D161,4,FALSE)</f>
        <v>205185.20595063712</v>
      </c>
      <c r="L36" s="270"/>
      <c r="M36" s="271">
        <v>2.5</v>
      </c>
      <c r="N36" s="272">
        <f>K36/M36</f>
        <v>82074.08238025484</v>
      </c>
    </row>
    <row r="37" spans="1:14">
      <c r="A37" t="s">
        <v>180</v>
      </c>
      <c r="B37" s="875" t="str">
        <f>VLOOKUP(A37,EQUIPOS!A7:D154,3,FALSE)</f>
        <v>Compresor 120 HP, con martillo.</v>
      </c>
      <c r="C37" s="876"/>
      <c r="D37" s="876"/>
      <c r="E37" s="876"/>
      <c r="F37" s="876"/>
      <c r="G37" s="876"/>
      <c r="H37" s="877"/>
      <c r="I37" s="267"/>
      <c r="J37" s="268"/>
      <c r="K37" s="269">
        <f>VLOOKUP(A37,EQUIPOS!A7:D162,4,FALSE)</f>
        <v>96405.890246991868</v>
      </c>
      <c r="L37" s="270"/>
      <c r="M37" s="271">
        <v>2.5</v>
      </c>
      <c r="N37" s="272">
        <f>K37/M37</f>
        <v>38562.35609879675</v>
      </c>
    </row>
    <row r="38" spans="1:14">
      <c r="A38" t="s">
        <v>195</v>
      </c>
      <c r="B38" s="875" t="str">
        <f>VLOOKUP(A38,EQUIPOS!A8:D154,3,FALSE)</f>
        <v xml:space="preserve">Equipo de oxicorte, Capacidad de corte: hasta 6´´ (152mm) </v>
      </c>
      <c r="C38" s="876"/>
      <c r="D38" s="876"/>
      <c r="E38" s="876"/>
      <c r="F38" s="876"/>
      <c r="G38" s="876"/>
      <c r="H38" s="877"/>
      <c r="I38" s="267"/>
      <c r="J38" s="268"/>
      <c r="K38" s="269">
        <f>VLOOKUP(A38,EQUIPOS!A8:D163,4,FALSE)</f>
        <v>16673.213870374853</v>
      </c>
      <c r="L38" s="270"/>
      <c r="M38" s="271">
        <v>2.5</v>
      </c>
      <c r="N38" s="272">
        <f>K38/M38</f>
        <v>6669.285548149941</v>
      </c>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0.02</v>
      </c>
      <c r="M42" s="888"/>
      <c r="N42" s="105">
        <f>N76*L42</f>
        <v>269.07924361440797</v>
      </c>
    </row>
    <row r="43" spans="1:14" ht="15.75" thickBot="1">
      <c r="B43" s="826" t="s">
        <v>953</v>
      </c>
      <c r="C43" s="827"/>
      <c r="D43" s="827"/>
      <c r="E43" s="827"/>
      <c r="F43" s="827"/>
      <c r="G43" s="827"/>
      <c r="H43" s="827"/>
      <c r="I43" s="827"/>
      <c r="J43" s="827"/>
      <c r="K43" s="827"/>
      <c r="L43" s="827"/>
      <c r="M43" s="828"/>
      <c r="N43" s="99">
        <f>SUM(N36:N42)</f>
        <v>127574.80327081594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3">
        <f>'900.2'!N78</f>
        <v>1019.134543747336</v>
      </c>
      <c r="M59" s="914"/>
      <c r="N59" s="287">
        <f>K59*L59</f>
        <v>1019.134543747336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45"/>
    </row>
    <row r="65" spans="1:15" ht="15.75" thickBot="1">
      <c r="B65" s="915" t="s">
        <v>953</v>
      </c>
      <c r="C65" s="869"/>
      <c r="D65" s="869"/>
      <c r="E65" s="869"/>
      <c r="F65" s="869"/>
      <c r="G65" s="869"/>
      <c r="H65" s="869"/>
      <c r="I65" s="869"/>
      <c r="J65" s="869"/>
      <c r="K65" s="869"/>
      <c r="L65" s="869"/>
      <c r="M65" s="870"/>
      <c r="N65" s="104">
        <f>N59+N60+N61+N62+N63</f>
        <v>1019.134543747336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915" t="s">
        <v>953</v>
      </c>
      <c r="C76" s="869"/>
      <c r="D76" s="869"/>
      <c r="E76" s="869"/>
      <c r="F76" s="869"/>
      <c r="G76" s="869"/>
      <c r="H76" s="869"/>
      <c r="I76" s="869"/>
      <c r="J76" s="869"/>
      <c r="K76" s="869"/>
      <c r="L76" s="869"/>
      <c r="M76" s="870"/>
      <c r="N76" s="460">
        <f>SUM(N70:N75)</f>
        <v>13453.962180720398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142047.89999528369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28409.579999056739</v>
      </c>
      <c r="M83" s="862"/>
      <c r="N83" s="51"/>
    </row>
    <row r="84" spans="1:14">
      <c r="B84" s="89" t="s">
        <v>973</v>
      </c>
      <c r="C84" s="90"/>
      <c r="D84" s="90"/>
      <c r="E84" s="90"/>
      <c r="F84" s="90"/>
      <c r="G84" s="90"/>
      <c r="H84" s="90"/>
      <c r="I84" s="87"/>
      <c r="J84" s="88"/>
      <c r="K84" s="304">
        <v>0.05</v>
      </c>
      <c r="L84" s="861">
        <f>N78*K84</f>
        <v>7102.3949997641848</v>
      </c>
      <c r="M84" s="862"/>
      <c r="N84" s="51"/>
    </row>
    <row r="85" spans="1:14" ht="15.75" thickBot="1">
      <c r="B85" s="91" t="s">
        <v>974</v>
      </c>
      <c r="C85" s="92"/>
      <c r="D85" s="92"/>
      <c r="E85" s="92"/>
      <c r="F85" s="92"/>
      <c r="G85" s="92"/>
      <c r="H85" s="92"/>
      <c r="I85" s="93"/>
      <c r="J85" s="94"/>
      <c r="K85" s="305">
        <v>0.05</v>
      </c>
      <c r="L85" s="863">
        <f>N78*K85</f>
        <v>7102.3949997641848</v>
      </c>
      <c r="M85" s="864"/>
      <c r="N85" s="51"/>
    </row>
    <row r="86" spans="1:14" ht="15.75" thickBot="1">
      <c r="B86" s="826" t="s">
        <v>953</v>
      </c>
      <c r="C86" s="827"/>
      <c r="D86" s="827"/>
      <c r="E86" s="827"/>
      <c r="F86" s="827"/>
      <c r="G86" s="827"/>
      <c r="H86" s="827"/>
      <c r="I86" s="827"/>
      <c r="J86" s="827"/>
      <c r="K86" s="827"/>
      <c r="L86" s="827"/>
      <c r="M86" s="828"/>
      <c r="N86" s="52">
        <f>L83+L84+L85</f>
        <v>42614.369998585105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184662.2699938688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993</v>
      </c>
      <c r="C31" s="81" t="s">
        <v>1171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312</v>
      </c>
      <c r="B36" s="875" t="str">
        <f>VLOOKUP(A36,EQUIPOS!A6:D154,3,FALSE)</f>
        <v>Retroexcavadora sobre oruga, potencia 138 HP, balde de 1,5 m3.</v>
      </c>
      <c r="C36" s="876"/>
      <c r="D36" s="876"/>
      <c r="E36" s="876"/>
      <c r="F36" s="876"/>
      <c r="G36" s="876"/>
      <c r="H36" s="877"/>
      <c r="I36" s="267"/>
      <c r="J36" s="268"/>
      <c r="K36" s="269">
        <f>VLOOKUP(A36,EQUIPOS!A6:D161,4,FALSE)</f>
        <v>205185.20595063712</v>
      </c>
      <c r="L36" s="270"/>
      <c r="M36" s="271">
        <v>2.5</v>
      </c>
      <c r="N36" s="272">
        <f>K36/M36</f>
        <v>82074.08238025484</v>
      </c>
    </row>
    <row r="37" spans="1:14">
      <c r="A37" t="s">
        <v>180</v>
      </c>
      <c r="B37" s="875" t="str">
        <f>VLOOKUP(A37,EQUIPOS!A7:D154,3,FALSE)</f>
        <v>Compresor 120 HP, con martillo.</v>
      </c>
      <c r="C37" s="876"/>
      <c r="D37" s="876"/>
      <c r="E37" s="876"/>
      <c r="F37" s="876"/>
      <c r="G37" s="876"/>
      <c r="H37" s="877"/>
      <c r="I37" s="267"/>
      <c r="J37" s="268"/>
      <c r="K37" s="269">
        <f>VLOOKUP(A37,EQUIPOS!A7:D162,4,FALSE)</f>
        <v>96405.890246991868</v>
      </c>
      <c r="L37" s="270"/>
      <c r="M37" s="271">
        <v>2.5</v>
      </c>
      <c r="N37" s="272">
        <f>K37/M37</f>
        <v>38562.35609879675</v>
      </c>
    </row>
    <row r="38" spans="1:14">
      <c r="A38" t="s">
        <v>195</v>
      </c>
      <c r="B38" s="875" t="str">
        <f>VLOOKUP(A38,EQUIPOS!A8:D154,3,FALSE)</f>
        <v xml:space="preserve">Equipo de oxicorte, Capacidad de corte: hasta 6´´ (152mm) </v>
      </c>
      <c r="C38" s="876"/>
      <c r="D38" s="876"/>
      <c r="E38" s="876"/>
      <c r="F38" s="876"/>
      <c r="G38" s="876"/>
      <c r="H38" s="877"/>
      <c r="I38" s="267"/>
      <c r="J38" s="268"/>
      <c r="K38" s="269">
        <f>VLOOKUP(A38,EQUIPOS!A8:D163,4,FALSE)</f>
        <v>16673.213870374853</v>
      </c>
      <c r="L38" s="270"/>
      <c r="M38" s="271">
        <v>2.5</v>
      </c>
      <c r="N38" s="272">
        <f>K38/M38</f>
        <v>6669.285548149941</v>
      </c>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0.02</v>
      </c>
      <c r="M42" s="888"/>
      <c r="N42" s="105">
        <f>N76*L42</f>
        <v>214.948243614408</v>
      </c>
    </row>
    <row r="43" spans="1:14" ht="15.75" thickBot="1">
      <c r="B43" s="826" t="s">
        <v>953</v>
      </c>
      <c r="C43" s="827"/>
      <c r="D43" s="827"/>
      <c r="E43" s="827"/>
      <c r="F43" s="827"/>
      <c r="G43" s="827"/>
      <c r="H43" s="827"/>
      <c r="I43" s="827"/>
      <c r="J43" s="827"/>
      <c r="K43" s="827"/>
      <c r="L43" s="827"/>
      <c r="M43" s="828"/>
      <c r="N43" s="99">
        <f>SUM(N36:N42)</f>
        <v>127520.67227081594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1.4</v>
      </c>
      <c r="J59" s="286">
        <v>1</v>
      </c>
      <c r="K59" s="279">
        <f>I59*J59</f>
        <v>1.4</v>
      </c>
      <c r="L59" s="913">
        <f>'900.2'!N78</f>
        <v>1019.134543747336</v>
      </c>
      <c r="M59" s="914"/>
      <c r="N59" s="287">
        <f>K59*L59</f>
        <v>1426.7883612462704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45"/>
    </row>
    <row r="65" spans="1:15" ht="15.75" thickBot="1">
      <c r="B65" s="915" t="s">
        <v>953</v>
      </c>
      <c r="C65" s="869"/>
      <c r="D65" s="869"/>
      <c r="E65" s="869"/>
      <c r="F65" s="869"/>
      <c r="G65" s="869"/>
      <c r="H65" s="869"/>
      <c r="I65" s="869"/>
      <c r="J65" s="869"/>
      <c r="K65" s="869"/>
      <c r="L65" s="869"/>
      <c r="M65" s="870"/>
      <c r="N65" s="104">
        <f>N59+N60+N61+N62+N63</f>
        <v>1426.7883612462704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20</v>
      </c>
      <c r="N70" s="296">
        <f>K70/M70</f>
        <v>5413.1</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0">
        <f>SUM(N70:N75)</f>
        <v>10747.412180720399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139694.87281278262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27938.974562556527</v>
      </c>
      <c r="M83" s="862"/>
      <c r="N83" s="51"/>
    </row>
    <row r="84" spans="1:14">
      <c r="B84" s="89" t="s">
        <v>973</v>
      </c>
      <c r="C84" s="90"/>
      <c r="D84" s="90"/>
      <c r="E84" s="90"/>
      <c r="F84" s="90"/>
      <c r="G84" s="90"/>
      <c r="H84" s="90"/>
      <c r="I84" s="87"/>
      <c r="J84" s="88"/>
      <c r="K84" s="304">
        <v>0.05</v>
      </c>
      <c r="L84" s="861">
        <f>N78*K84</f>
        <v>6984.7436406391316</v>
      </c>
      <c r="M84" s="862"/>
      <c r="N84" s="51"/>
    </row>
    <row r="85" spans="1:14" ht="15.75" thickBot="1">
      <c r="B85" s="91" t="s">
        <v>974</v>
      </c>
      <c r="C85" s="92"/>
      <c r="D85" s="92"/>
      <c r="E85" s="92"/>
      <c r="F85" s="92"/>
      <c r="G85" s="92"/>
      <c r="H85" s="92"/>
      <c r="I85" s="93"/>
      <c r="J85" s="94"/>
      <c r="K85" s="305">
        <v>0.05</v>
      </c>
      <c r="L85" s="863">
        <f>N78*K85</f>
        <v>6984.7436406391316</v>
      </c>
      <c r="M85" s="864"/>
      <c r="N85" s="51"/>
    </row>
    <row r="86" spans="1:14" ht="15.75" thickBot="1">
      <c r="B86" s="826" t="s">
        <v>953</v>
      </c>
      <c r="C86" s="827"/>
      <c r="D86" s="827"/>
      <c r="E86" s="827"/>
      <c r="F86" s="827"/>
      <c r="G86" s="827"/>
      <c r="H86" s="827"/>
      <c r="I86" s="827"/>
      <c r="J86" s="827"/>
      <c r="K86" s="827"/>
      <c r="L86" s="827"/>
      <c r="M86" s="828"/>
      <c r="N86" s="52">
        <f>L83+L84+L85</f>
        <v>41908.461843834797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181603.33465661743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994</v>
      </c>
      <c r="C31" s="81" t="s">
        <v>1174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150</v>
      </c>
      <c r="B36" s="875" t="str">
        <f>VLOOKUP(A36,EQUIPOS!A6:D154,3,FALSE)</f>
        <v>Cargador : Potencia en el volante 125 hp, Clasificación de RPM del motor 2300.</v>
      </c>
      <c r="C36" s="876"/>
      <c r="D36" s="876"/>
      <c r="E36" s="876"/>
      <c r="F36" s="876"/>
      <c r="G36" s="876"/>
      <c r="H36" s="877"/>
      <c r="I36" s="267"/>
      <c r="J36" s="268"/>
      <c r="K36" s="269">
        <f>VLOOKUP(A36,EQUIPOS!A6:D161,4,FALSE)</f>
        <v>171669.61629089265</v>
      </c>
      <c r="L36" s="270"/>
      <c r="M36" s="271">
        <v>22</v>
      </c>
      <c r="N36" s="272">
        <f>K36/M36</f>
        <v>7803.1643768587564</v>
      </c>
    </row>
    <row r="37" spans="1:14">
      <c r="A37" t="s">
        <v>180</v>
      </c>
      <c r="B37" s="875" t="str">
        <f>VLOOKUP(A37,EQUIPOS!A7:D154,3,FALSE)</f>
        <v>Compresor 120 HP, con martillo.</v>
      </c>
      <c r="C37" s="876"/>
      <c r="D37" s="876"/>
      <c r="E37" s="876"/>
      <c r="F37" s="876"/>
      <c r="G37" s="876"/>
      <c r="H37" s="877"/>
      <c r="I37" s="267"/>
      <c r="J37" s="268"/>
      <c r="K37" s="269">
        <f>VLOOKUP(A37,EQUIPOS!A7:D162,4,FALSE)</f>
        <v>96405.890246991868</v>
      </c>
      <c r="L37" s="270"/>
      <c r="M37" s="271">
        <v>22</v>
      </c>
      <c r="N37" s="272">
        <f>K37/M37</f>
        <v>4382.0859203178125</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0.02</v>
      </c>
      <c r="M42" s="888"/>
      <c r="N42" s="105">
        <f>N76*L42</f>
        <v>24.425936774364544</v>
      </c>
    </row>
    <row r="43" spans="1:14" ht="15.75" thickBot="1">
      <c r="B43" s="826" t="s">
        <v>953</v>
      </c>
      <c r="C43" s="827"/>
      <c r="D43" s="827"/>
      <c r="E43" s="827"/>
      <c r="F43" s="827"/>
      <c r="G43" s="827"/>
      <c r="H43" s="827"/>
      <c r="I43" s="827"/>
      <c r="J43" s="827"/>
      <c r="K43" s="827"/>
      <c r="L43" s="827"/>
      <c r="M43" s="828"/>
      <c r="N43" s="99">
        <f>SUM(N36:N42)</f>
        <v>12209.676233950933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0.42</v>
      </c>
      <c r="J59" s="286">
        <v>1</v>
      </c>
      <c r="K59" s="279">
        <f>I59*J59</f>
        <v>0.42</v>
      </c>
      <c r="L59" s="913">
        <f>'900.2'!N78</f>
        <v>1019.134543747336</v>
      </c>
      <c r="M59" s="914"/>
      <c r="N59" s="287">
        <f>K59*L59</f>
        <v>428.03650837388113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45"/>
    </row>
    <row r="65" spans="1:15" ht="15.75" thickBot="1">
      <c r="B65" s="915" t="s">
        <v>953</v>
      </c>
      <c r="C65" s="869"/>
      <c r="D65" s="869"/>
      <c r="E65" s="869"/>
      <c r="F65" s="869"/>
      <c r="G65" s="869"/>
      <c r="H65" s="869"/>
      <c r="I65" s="869"/>
      <c r="J65" s="869"/>
      <c r="K65" s="869"/>
      <c r="L65" s="869"/>
      <c r="M65" s="870"/>
      <c r="N65" s="104">
        <f>N59+N60+N61+N62+N63</f>
        <v>428.03650837388113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0">
        <f>SUM(N70:N75)</f>
        <v>1221.2968387182273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13859.009581043043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2771.8019162086089</v>
      </c>
      <c r="M83" s="862"/>
      <c r="N83" s="51"/>
    </row>
    <row r="84" spans="1:14">
      <c r="B84" s="89" t="s">
        <v>973</v>
      </c>
      <c r="C84" s="90"/>
      <c r="D84" s="90"/>
      <c r="E84" s="90"/>
      <c r="F84" s="90"/>
      <c r="G84" s="90"/>
      <c r="H84" s="90"/>
      <c r="I84" s="87"/>
      <c r="J84" s="88"/>
      <c r="K84" s="304">
        <v>0.05</v>
      </c>
      <c r="L84" s="861">
        <f>N78*K84</f>
        <v>692.95047905215222</v>
      </c>
      <c r="M84" s="862"/>
      <c r="N84" s="51"/>
    </row>
    <row r="85" spans="1:14" ht="15.75" thickBot="1">
      <c r="B85" s="91" t="s">
        <v>974</v>
      </c>
      <c r="C85" s="92"/>
      <c r="D85" s="92"/>
      <c r="E85" s="92"/>
      <c r="F85" s="92"/>
      <c r="G85" s="92"/>
      <c r="H85" s="92"/>
      <c r="I85" s="93"/>
      <c r="J85" s="94"/>
      <c r="K85" s="305">
        <v>0.05</v>
      </c>
      <c r="L85" s="863">
        <f>N78*K85</f>
        <v>692.95047905215222</v>
      </c>
      <c r="M85" s="864"/>
      <c r="N85" s="51"/>
    </row>
    <row r="86" spans="1:14" ht="15.75" thickBot="1">
      <c r="B86" s="826" t="s">
        <v>953</v>
      </c>
      <c r="C86" s="827"/>
      <c r="D86" s="827"/>
      <c r="E86" s="827"/>
      <c r="F86" s="827"/>
      <c r="G86" s="827"/>
      <c r="H86" s="827"/>
      <c r="I86" s="827"/>
      <c r="J86" s="827"/>
      <c r="K86" s="827"/>
      <c r="L86" s="827"/>
      <c r="M86" s="828"/>
      <c r="N86" s="52">
        <f>L83+L84+L85</f>
        <v>4157.7028743129131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18016.712455355955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995</v>
      </c>
      <c r="C31" s="81" t="s">
        <v>1175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150</v>
      </c>
      <c r="B36" s="875" t="str">
        <f>VLOOKUP(A36,EQUIPOS!A6:D154,3,FALSE)</f>
        <v>Cargador : Potencia en el volante 125 hp, Clasificación de RPM del motor 2300.</v>
      </c>
      <c r="C36" s="876"/>
      <c r="D36" s="876"/>
      <c r="E36" s="876"/>
      <c r="F36" s="876"/>
      <c r="G36" s="876"/>
      <c r="H36" s="877"/>
      <c r="I36" s="267"/>
      <c r="J36" s="268"/>
      <c r="K36" s="269">
        <f>VLOOKUP(A36,EQUIPOS!A6:D161,4,FALSE)</f>
        <v>171669.61629089265</v>
      </c>
      <c r="L36" s="270"/>
      <c r="M36" s="271">
        <v>22</v>
      </c>
      <c r="N36" s="272">
        <f>K36/M36</f>
        <v>7803.1643768587564</v>
      </c>
    </row>
    <row r="37" spans="1:14">
      <c r="A37" t="s">
        <v>180</v>
      </c>
      <c r="B37" s="875" t="str">
        <f>VLOOKUP(A37,EQUIPOS!A7:D154,3,FALSE)</f>
        <v>Compresor 120 HP, con martillo.</v>
      </c>
      <c r="C37" s="876"/>
      <c r="D37" s="876"/>
      <c r="E37" s="876"/>
      <c r="F37" s="876"/>
      <c r="G37" s="876"/>
      <c r="H37" s="877"/>
      <c r="I37" s="267"/>
      <c r="J37" s="268"/>
      <c r="K37" s="269">
        <f>VLOOKUP(A37,EQUIPOS!A7:D162,4,FALSE)</f>
        <v>96405.890246991868</v>
      </c>
      <c r="L37" s="270"/>
      <c r="M37" s="271">
        <v>22</v>
      </c>
      <c r="N37" s="272">
        <f>K37/M37</f>
        <v>4382.0859203178125</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0.02</v>
      </c>
      <c r="M42" s="888"/>
      <c r="N42" s="105">
        <f>N76*L42</f>
        <v>24.425936774364544</v>
      </c>
    </row>
    <row r="43" spans="1:14" ht="15.75" thickBot="1">
      <c r="B43" s="826" t="s">
        <v>953</v>
      </c>
      <c r="C43" s="827"/>
      <c r="D43" s="827"/>
      <c r="E43" s="827"/>
      <c r="F43" s="827"/>
      <c r="G43" s="827"/>
      <c r="H43" s="827"/>
      <c r="I43" s="827"/>
      <c r="J43" s="827"/>
      <c r="K43" s="827"/>
      <c r="L43" s="827"/>
      <c r="M43" s="828"/>
      <c r="N43" s="99">
        <f>SUM(N36:N42)</f>
        <v>12209.676233950933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0.21</v>
      </c>
      <c r="J59" s="286">
        <v>1</v>
      </c>
      <c r="K59" s="279">
        <f>I59*J59</f>
        <v>0.21</v>
      </c>
      <c r="L59" s="913">
        <f>'900.2'!N78</f>
        <v>1019.134543747336</v>
      </c>
      <c r="M59" s="914"/>
      <c r="N59" s="287">
        <f>K59*L59</f>
        <v>214.01825418694057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45"/>
    </row>
    <row r="65" spans="1:15" ht="15.75" thickBot="1">
      <c r="B65" s="915" t="s">
        <v>953</v>
      </c>
      <c r="C65" s="869"/>
      <c r="D65" s="869"/>
      <c r="E65" s="869"/>
      <c r="F65" s="869"/>
      <c r="G65" s="869"/>
      <c r="H65" s="869"/>
      <c r="I65" s="869"/>
      <c r="J65" s="869"/>
      <c r="K65" s="869"/>
      <c r="L65" s="869"/>
      <c r="M65" s="870"/>
      <c r="N65" s="104">
        <f>N59+N60+N61+N62+N63</f>
        <v>214.01825418694057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1221.2968387182273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13644.991326856099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2728.99826537122</v>
      </c>
      <c r="M83" s="862"/>
      <c r="N83" s="51"/>
    </row>
    <row r="84" spans="1:14">
      <c r="B84" s="89" t="s">
        <v>973</v>
      </c>
      <c r="C84" s="90"/>
      <c r="D84" s="90"/>
      <c r="E84" s="90"/>
      <c r="F84" s="90"/>
      <c r="G84" s="90"/>
      <c r="H84" s="90"/>
      <c r="I84" s="87"/>
      <c r="J84" s="88"/>
      <c r="K84" s="304">
        <v>0.05</v>
      </c>
      <c r="L84" s="861">
        <f>N78*K84</f>
        <v>682.249566342805</v>
      </c>
      <c r="M84" s="862"/>
      <c r="N84" s="51"/>
    </row>
    <row r="85" spans="1:14" ht="15.75" thickBot="1">
      <c r="B85" s="91" t="s">
        <v>974</v>
      </c>
      <c r="C85" s="92"/>
      <c r="D85" s="92"/>
      <c r="E85" s="92"/>
      <c r="F85" s="92"/>
      <c r="G85" s="92"/>
      <c r="H85" s="92"/>
      <c r="I85" s="93"/>
      <c r="J85" s="94"/>
      <c r="K85" s="305">
        <v>0.05</v>
      </c>
      <c r="L85" s="863">
        <f>N78*K85</f>
        <v>682.249566342805</v>
      </c>
      <c r="M85" s="864"/>
      <c r="N85" s="51"/>
    </row>
    <row r="86" spans="1:14" ht="15.75" thickBot="1">
      <c r="B86" s="826" t="s">
        <v>953</v>
      </c>
      <c r="C86" s="827"/>
      <c r="D86" s="827"/>
      <c r="E86" s="827"/>
      <c r="F86" s="827"/>
      <c r="G86" s="827"/>
      <c r="H86" s="827"/>
      <c r="I86" s="827"/>
      <c r="J86" s="827"/>
      <c r="K86" s="827"/>
      <c r="L86" s="827"/>
      <c r="M86" s="828"/>
      <c r="N86" s="52">
        <f>L83+L84+L85</f>
        <v>4093.4973980568298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17738.488724912928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996</v>
      </c>
      <c r="C31" s="81" t="s">
        <v>1176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180</v>
      </c>
      <c r="B36" s="875" t="str">
        <f>VLOOKUP(A36,EQUIPOS!A6:D154,3,FALSE)</f>
        <v>Compresor 120 HP, con martillo.</v>
      </c>
      <c r="C36" s="876"/>
      <c r="D36" s="876"/>
      <c r="E36" s="876"/>
      <c r="F36" s="876"/>
      <c r="G36" s="876"/>
      <c r="H36" s="877"/>
      <c r="I36" s="267"/>
      <c r="J36" s="268"/>
      <c r="K36" s="269">
        <f>VLOOKUP(A36,EQUIPOS!A6:D161,4,FALSE)</f>
        <v>96405.890246991868</v>
      </c>
      <c r="L36" s="270"/>
      <c r="M36" s="271">
        <v>20</v>
      </c>
      <c r="N36" s="272">
        <f>K36/M36</f>
        <v>4820.2945123495938</v>
      </c>
    </row>
    <row r="37" spans="1:14">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0.1</v>
      </c>
      <c r="M42" s="888"/>
      <c r="N42" s="105">
        <f>N76*L42</f>
        <v>67.663750000000007</v>
      </c>
    </row>
    <row r="43" spans="1:14" ht="15.75" thickBot="1">
      <c r="B43" s="826" t="s">
        <v>953</v>
      </c>
      <c r="C43" s="827"/>
      <c r="D43" s="827"/>
      <c r="E43" s="827"/>
      <c r="F43" s="827"/>
      <c r="G43" s="827"/>
      <c r="H43" s="827"/>
      <c r="I43" s="827"/>
      <c r="J43" s="827"/>
      <c r="K43" s="827"/>
      <c r="L43" s="827"/>
      <c r="M43" s="828"/>
      <c r="N43" s="99">
        <f>SUM(N36:N42)</f>
        <v>4887.9582623495935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0.08</v>
      </c>
      <c r="J59" s="286">
        <v>1</v>
      </c>
      <c r="K59" s="279">
        <f>I59*J59</f>
        <v>0.08</v>
      </c>
      <c r="L59" s="913">
        <f>'900.2'!N78</f>
        <v>1019.134543747336</v>
      </c>
      <c r="M59" s="914"/>
      <c r="N59" s="287">
        <f>K59*L59</f>
        <v>81.530763499786886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81.530763499786886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160</v>
      </c>
      <c r="N70" s="296">
        <f>K70/M70</f>
        <v>676.63750000000005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0">
        <f>SUM(N70:N75)</f>
        <v>676.63750000000005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5646.1265258493804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1129.225305169876</v>
      </c>
      <c r="M83" s="862"/>
      <c r="N83" s="51"/>
    </row>
    <row r="84" spans="1:14">
      <c r="B84" s="89" t="s">
        <v>973</v>
      </c>
      <c r="C84" s="90"/>
      <c r="D84" s="90"/>
      <c r="E84" s="90"/>
      <c r="F84" s="90"/>
      <c r="G84" s="90"/>
      <c r="H84" s="90"/>
      <c r="I84" s="87"/>
      <c r="J84" s="88"/>
      <c r="K84" s="304">
        <v>0.05</v>
      </c>
      <c r="L84" s="861">
        <f>N78*K84</f>
        <v>282.30632629246901</v>
      </c>
      <c r="M84" s="862"/>
      <c r="N84" s="51"/>
    </row>
    <row r="85" spans="1:14" ht="15.75" thickBot="1">
      <c r="B85" s="91" t="s">
        <v>974</v>
      </c>
      <c r="C85" s="92"/>
      <c r="D85" s="92"/>
      <c r="E85" s="92"/>
      <c r="F85" s="92"/>
      <c r="G85" s="92"/>
      <c r="H85" s="92"/>
      <c r="I85" s="93"/>
      <c r="J85" s="94"/>
      <c r="K85" s="305">
        <v>0.05</v>
      </c>
      <c r="L85" s="863">
        <f>N78*K85</f>
        <v>282.30632629246901</v>
      </c>
      <c r="M85" s="864"/>
      <c r="N85" s="51"/>
    </row>
    <row r="86" spans="1:14" ht="15.75" thickBot="1">
      <c r="B86" s="826" t="s">
        <v>953</v>
      </c>
      <c r="C86" s="827"/>
      <c r="D86" s="827"/>
      <c r="E86" s="827"/>
      <c r="F86" s="827"/>
      <c r="G86" s="827"/>
      <c r="H86" s="827"/>
      <c r="I86" s="827"/>
      <c r="J86" s="827"/>
      <c r="K86" s="827"/>
      <c r="L86" s="827"/>
      <c r="M86" s="828"/>
      <c r="N86" s="52">
        <f>L83+L84+L85</f>
        <v>1693.8379577548142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7339.9644836041944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997</v>
      </c>
      <c r="C31" s="81" t="s">
        <v>1177</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195</v>
      </c>
      <c r="B36" s="875" t="str">
        <f>VLOOKUP(A36,EQUIPOS!A6:D154,3,FALSE)</f>
        <v xml:space="preserve">Equipo de oxicorte, Capacidad de corte: hasta 6´´ (152mm) </v>
      </c>
      <c r="C36" s="876"/>
      <c r="D36" s="876"/>
      <c r="E36" s="876"/>
      <c r="F36" s="876"/>
      <c r="G36" s="876"/>
      <c r="H36" s="877"/>
      <c r="I36" s="267"/>
      <c r="J36" s="268"/>
      <c r="K36" s="269">
        <f>VLOOKUP(A36,EQUIPOS!A6:D161,4,FALSE)</f>
        <v>16673.213870374853</v>
      </c>
      <c r="L36" s="270"/>
      <c r="M36" s="271">
        <v>321</v>
      </c>
      <c r="N36" s="272">
        <f>K36/M36</f>
        <v>51.941476231697365</v>
      </c>
    </row>
    <row r="37" spans="1:14">
      <c r="A37" t="s">
        <v>248</v>
      </c>
      <c r="B37" s="875" t="str">
        <f>VLOOKUP(A37,EQUIPOS!A7:D154,3,FALSE)</f>
        <v>Grúa telescópica de 50 Ton.</v>
      </c>
      <c r="C37" s="876"/>
      <c r="D37" s="876"/>
      <c r="E37" s="876"/>
      <c r="F37" s="876"/>
      <c r="G37" s="876"/>
      <c r="H37" s="877"/>
      <c r="I37" s="267"/>
      <c r="J37" s="268"/>
      <c r="K37" s="269">
        <f>VLOOKUP(A37,EQUIPOS!A7:D162,4,FALSE)</f>
        <v>298161.72274891695</v>
      </c>
      <c r="L37" s="270"/>
      <c r="M37" s="271">
        <v>321</v>
      </c>
      <c r="N37" s="272">
        <f>K37/M37</f>
        <v>928.85271884397798</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0.1</v>
      </c>
      <c r="M42" s="888"/>
      <c r="N42" s="105">
        <f>N76*L42</f>
        <v>16.863239875389407</v>
      </c>
    </row>
    <row r="43" spans="1:14" ht="15.75" thickBot="1">
      <c r="B43" s="826" t="s">
        <v>953</v>
      </c>
      <c r="C43" s="827"/>
      <c r="D43" s="827"/>
      <c r="E43" s="827"/>
      <c r="F43" s="827"/>
      <c r="G43" s="827"/>
      <c r="H43" s="827"/>
      <c r="I43" s="827"/>
      <c r="J43" s="827"/>
      <c r="K43" s="827"/>
      <c r="L43" s="827"/>
      <c r="M43" s="828"/>
      <c r="N43" s="99">
        <f>SUM(N36:N42)</f>
        <v>997.65743495106472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1222</v>
      </c>
      <c r="B59" s="46" t="str">
        <f>VLOOKUP(A59,TRANSPORTE!A5:D117,3,FALSE)</f>
        <v>Transporte de acero</v>
      </c>
      <c r="C59" s="317"/>
      <c r="D59" s="317"/>
      <c r="E59" s="317"/>
      <c r="F59" s="317"/>
      <c r="G59" s="317"/>
      <c r="H59" s="311" t="str">
        <f>VLOOKUP(A59,TRANSPORTE!A6:D120,2,FALSE)</f>
        <v>tkm</v>
      </c>
      <c r="I59" s="279">
        <v>1</v>
      </c>
      <c r="J59" s="286">
        <v>1</v>
      </c>
      <c r="K59" s="279">
        <f>I59*J59</f>
        <v>1</v>
      </c>
      <c r="L59" s="913">
        <f>VLOOKUP(A59,TRANSPORTE!A5:D120,4,FALSE)</f>
        <v>0.40828874723190356</v>
      </c>
      <c r="M59" s="914"/>
      <c r="N59" s="287">
        <f>K59*L59</f>
        <v>0.40828874723190356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0.40828874723190356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19</v>
      </c>
      <c r="B70" s="49" t="str">
        <f>VLOOKUP(A70,'MANO DE OBRA'!A8:D68,3,FALSE)</f>
        <v>Obrero (8)</v>
      </c>
      <c r="C70" s="47"/>
      <c r="D70" s="47"/>
      <c r="E70" s="47"/>
      <c r="F70" s="47"/>
      <c r="G70" s="47"/>
      <c r="H70" s="47"/>
      <c r="I70" s="292">
        <f>K70/J70*100</f>
        <v>234080.00000000003</v>
      </c>
      <c r="J70" s="293">
        <v>185</v>
      </c>
      <c r="K70" s="294">
        <f>VLOOKUP(A70,'MANO DE OBRA'!A8:D99,4,FALSE)</f>
        <v>433048</v>
      </c>
      <c r="L70" s="50"/>
      <c r="M70" s="295">
        <v>2568</v>
      </c>
      <c r="N70" s="296">
        <f>K70/M70</f>
        <v>168.63239875389408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0">
        <f>SUM(N70:N75)</f>
        <v>168.63239875389408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1166.6981224521908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233.33962449043815</v>
      </c>
      <c r="M83" s="862"/>
      <c r="N83" s="51"/>
    </row>
    <row r="84" spans="1:14">
      <c r="B84" s="89" t="s">
        <v>973</v>
      </c>
      <c r="C84" s="90"/>
      <c r="D84" s="90"/>
      <c r="E84" s="90"/>
      <c r="F84" s="90"/>
      <c r="G84" s="90"/>
      <c r="H84" s="90"/>
      <c r="I84" s="87"/>
      <c r="J84" s="88"/>
      <c r="K84" s="304">
        <v>0.05</v>
      </c>
      <c r="L84" s="861">
        <f>N78*K84</f>
        <v>58.334906122609539</v>
      </c>
      <c r="M84" s="862"/>
      <c r="N84" s="51"/>
    </row>
    <row r="85" spans="1:14" ht="15.75" thickBot="1">
      <c r="B85" s="91" t="s">
        <v>974</v>
      </c>
      <c r="C85" s="92"/>
      <c r="D85" s="92"/>
      <c r="E85" s="92"/>
      <c r="F85" s="92"/>
      <c r="G85" s="92"/>
      <c r="H85" s="92"/>
      <c r="I85" s="93"/>
      <c r="J85" s="94"/>
      <c r="K85" s="305">
        <v>0.05</v>
      </c>
      <c r="L85" s="863">
        <f>N78*K85</f>
        <v>58.334906122609539</v>
      </c>
      <c r="M85" s="864"/>
      <c r="N85" s="51"/>
    </row>
    <row r="86" spans="1:14" ht="15.75" thickBot="1">
      <c r="B86" s="826" t="s">
        <v>953</v>
      </c>
      <c r="C86" s="827"/>
      <c r="D86" s="827"/>
      <c r="E86" s="827"/>
      <c r="F86" s="827"/>
      <c r="G86" s="827"/>
      <c r="H86" s="827"/>
      <c r="I86" s="827"/>
      <c r="J86" s="827"/>
      <c r="K86" s="827"/>
      <c r="L86" s="827"/>
      <c r="M86" s="828"/>
      <c r="N86" s="52">
        <f>L83+L84+L85</f>
        <v>350.00943673565723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1516.7075591878479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999</v>
      </c>
      <c r="C31" s="81" t="s">
        <v>1178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273</v>
      </c>
      <c r="B36" s="875" t="str">
        <f>VLOOKUP(A36,EQUIPOS!A6:D154,3,FALSE)</f>
        <v>Motosierra, 93.6 cm3 - 7.1 HP, 45-90 cm - 7.9 kg</v>
      </c>
      <c r="C36" s="876"/>
      <c r="D36" s="876"/>
      <c r="E36" s="876"/>
      <c r="F36" s="876"/>
      <c r="G36" s="876"/>
      <c r="H36" s="877"/>
      <c r="I36" s="267"/>
      <c r="J36" s="268"/>
      <c r="K36" s="269">
        <f>VLOOKUP(A36,EQUIPOS!A6:D161,4,FALSE)</f>
        <v>11766.492995775205</v>
      </c>
      <c r="L36" s="270"/>
      <c r="M36" s="271">
        <v>3</v>
      </c>
      <c r="N36" s="272">
        <f>K36/M36</f>
        <v>3922.1643319250684</v>
      </c>
    </row>
    <row r="37" spans="1:14">
      <c r="A37" s="205" t="s">
        <v>312</v>
      </c>
      <c r="B37" s="875" t="str">
        <f>VLOOKUP(A37,EQUIPOS!A7:D154,3,FALSE)</f>
        <v>Retroexcavadora sobre oruga, potencia 138 HP, balde de 1,5 m3.</v>
      </c>
      <c r="C37" s="876"/>
      <c r="D37" s="876"/>
      <c r="E37" s="876"/>
      <c r="F37" s="876"/>
      <c r="G37" s="876"/>
      <c r="H37" s="877"/>
      <c r="I37" s="267"/>
      <c r="J37" s="268"/>
      <c r="K37" s="269">
        <f>VLOOKUP(A37,EQUIPOS!A7:D162,4,FALSE)</f>
        <v>205185.20595063712</v>
      </c>
      <c r="L37" s="270"/>
      <c r="M37" s="271">
        <v>3</v>
      </c>
      <c r="N37" s="272">
        <f>K37/M37</f>
        <v>68395.068650212372</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0.05</v>
      </c>
      <c r="M42" s="888"/>
      <c r="N42" s="105">
        <f>N76*L42</f>
        <v>673.35467419668339</v>
      </c>
    </row>
    <row r="43" spans="1:14" ht="15.75" thickBot="1">
      <c r="B43" s="826" t="s">
        <v>953</v>
      </c>
      <c r="C43" s="827"/>
      <c r="D43" s="827"/>
      <c r="E43" s="827"/>
      <c r="F43" s="827"/>
      <c r="G43" s="827"/>
      <c r="H43" s="827"/>
      <c r="I43" s="827"/>
      <c r="J43" s="827"/>
      <c r="K43" s="827"/>
      <c r="L43" s="827"/>
      <c r="M43" s="828"/>
      <c r="N43" s="99">
        <f>SUM(N36:N42)</f>
        <v>72990.58765633413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6</v>
      </c>
      <c r="J59" s="286">
        <v>1</v>
      </c>
      <c r="K59" s="279">
        <f>I59*J59</f>
        <v>6</v>
      </c>
      <c r="L59" s="913">
        <f>VLOOKUP(A59,TRANSPORTE!A5:D94,4,FALSE)</f>
        <v>1139.1256047770109</v>
      </c>
      <c r="M59" s="914"/>
      <c r="N59" s="287">
        <f>K59*L59</f>
        <v>6834.7536286620652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6834.7536286620652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v>
      </c>
      <c r="N70" s="296">
        <f>K70/M70</f>
        <v>4445.260150600333</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24</v>
      </c>
      <c r="N71" s="296">
        <f>K71/M71</f>
        <v>9021.8333333333339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0">
        <f>SUM(N70:N75)</f>
        <v>13467.093483933666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93292.434768929859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18658.486953785974</v>
      </c>
      <c r="M83" s="862"/>
      <c r="N83" s="51"/>
    </row>
    <row r="84" spans="1:14">
      <c r="B84" s="89" t="s">
        <v>973</v>
      </c>
      <c r="C84" s="90"/>
      <c r="D84" s="90"/>
      <c r="E84" s="90"/>
      <c r="F84" s="90"/>
      <c r="G84" s="90"/>
      <c r="H84" s="90"/>
      <c r="I84" s="87"/>
      <c r="J84" s="88"/>
      <c r="K84" s="304">
        <v>0.05</v>
      </c>
      <c r="L84" s="861">
        <f>N78*K84</f>
        <v>4664.6217384464935</v>
      </c>
      <c r="M84" s="862"/>
      <c r="N84" s="51"/>
    </row>
    <row r="85" spans="1:14" ht="15.75" thickBot="1">
      <c r="B85" s="91" t="s">
        <v>974</v>
      </c>
      <c r="C85" s="92"/>
      <c r="D85" s="92"/>
      <c r="E85" s="92"/>
      <c r="F85" s="92"/>
      <c r="G85" s="92"/>
      <c r="H85" s="92"/>
      <c r="I85" s="93"/>
      <c r="J85" s="94"/>
      <c r="K85" s="305">
        <v>0.05</v>
      </c>
      <c r="L85" s="863">
        <f>N78*K85</f>
        <v>4664.6217384464935</v>
      </c>
      <c r="M85" s="864"/>
      <c r="N85" s="51"/>
    </row>
    <row r="86" spans="1:14" ht="15.75" thickBot="1">
      <c r="B86" s="826" t="s">
        <v>953</v>
      </c>
      <c r="C86" s="827"/>
      <c r="D86" s="827"/>
      <c r="E86" s="827"/>
      <c r="F86" s="827"/>
      <c r="G86" s="827"/>
      <c r="H86" s="827"/>
      <c r="I86" s="827"/>
      <c r="J86" s="827"/>
      <c r="K86" s="827"/>
      <c r="L86" s="827"/>
      <c r="M86" s="828"/>
      <c r="N86" s="52">
        <f>L83+L84+L85</f>
        <v>27987.730430678963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121280.16519960882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27.7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topLeftCell="A19" zoomScale="78" zoomScaleNormal="78" workbookViewId="0">
      <selection activeCell="G21" sqref="G21:G2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1000</v>
      </c>
      <c r="C31" s="81" t="s">
        <v>2229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195</v>
      </c>
      <c r="B36" s="875" t="str">
        <f>VLOOKUP(A36,EQUIPOS!A6:D154,3,FALSE)</f>
        <v xml:space="preserve">Equipo de oxicorte, Capacidad de corte: hasta 6´´ (152mm) </v>
      </c>
      <c r="C36" s="876"/>
      <c r="D36" s="876"/>
      <c r="E36" s="876"/>
      <c r="F36" s="876"/>
      <c r="G36" s="876"/>
      <c r="H36" s="877"/>
      <c r="I36" s="267"/>
      <c r="J36" s="268"/>
      <c r="K36" s="269">
        <f>VLOOKUP(A36,EQUIPOS!A6:D161,4,FALSE)</f>
        <v>16673.213870374853</v>
      </c>
      <c r="L36" s="270"/>
      <c r="M36" s="271">
        <v>4</v>
      </c>
      <c r="N36" s="272">
        <f>K36/M36</f>
        <v>4168.3034675937133</v>
      </c>
    </row>
    <row r="37" spans="1:14">
      <c r="A37" s="108" t="s">
        <v>248</v>
      </c>
      <c r="B37" s="875" t="str">
        <f>VLOOKUP(A37,EQUIPOS!A7:D154,3,FALSE)</f>
        <v>Grúa telescópica de 50 Ton.</v>
      </c>
      <c r="C37" s="876"/>
      <c r="D37" s="876"/>
      <c r="E37" s="876"/>
      <c r="F37" s="876"/>
      <c r="G37" s="876"/>
      <c r="H37" s="877"/>
      <c r="I37" s="267"/>
      <c r="J37" s="268"/>
      <c r="K37" s="269">
        <f>VLOOKUP(A37,EQUIPOS!A7:D162,4,FALSE)</f>
        <v>298161.72274891695</v>
      </c>
      <c r="L37" s="270"/>
      <c r="M37" s="271">
        <v>4</v>
      </c>
      <c r="N37" s="272">
        <f>K37/M37</f>
        <v>74540.430687229236</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0.1</v>
      </c>
      <c r="M42" s="888"/>
      <c r="N42" s="105">
        <f>N76*L42</f>
        <v>1010.0320112950249</v>
      </c>
    </row>
    <row r="43" spans="1:14" ht="15.75" thickBot="1">
      <c r="B43" s="826" t="s">
        <v>953</v>
      </c>
      <c r="C43" s="827"/>
      <c r="D43" s="827"/>
      <c r="E43" s="827"/>
      <c r="F43" s="827"/>
      <c r="G43" s="827"/>
      <c r="H43" s="827"/>
      <c r="I43" s="827"/>
      <c r="J43" s="827"/>
      <c r="K43" s="827"/>
      <c r="L43" s="827"/>
      <c r="M43" s="828"/>
      <c r="N43" s="99">
        <f>SUM(N36:N42)</f>
        <v>79718.766166117974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s="205" t="s">
        <v>1325</v>
      </c>
      <c r="B59" s="46" t="str">
        <f>VLOOKUP(A59,TRANSPORTE!A5:D117,3,FALSE)</f>
        <v xml:space="preserve">Transporte de estructuras metálicas </v>
      </c>
      <c r="C59" s="317"/>
      <c r="D59" s="317"/>
      <c r="E59" s="317"/>
      <c r="F59" s="317"/>
      <c r="G59" s="317"/>
      <c r="H59" s="311" t="str">
        <f>VLOOKUP(A59,TRANSPORTE!A6:D120,2,FALSE)</f>
        <v>kgk</v>
      </c>
      <c r="I59" s="279">
        <v>1</v>
      </c>
      <c r="J59" s="286">
        <v>1</v>
      </c>
      <c r="K59" s="279">
        <f>I59*J59</f>
        <v>1</v>
      </c>
      <c r="L59" s="913">
        <f>VLOOKUP(A59,TRANSPORTE!A5:D117,4,FALSE)</f>
        <v>0.41926485387660672</v>
      </c>
      <c r="M59" s="914"/>
      <c r="N59" s="287">
        <f>K59*L59</f>
        <v>0.41926485387660672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0.41926485387660672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v>
      </c>
      <c r="N70" s="296">
        <f>K70/M70</f>
        <v>3333.9451129502495</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32</v>
      </c>
      <c r="N71" s="296">
        <f>K71/M71</f>
        <v>6766.375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915" t="s">
        <v>953</v>
      </c>
      <c r="C76" s="869"/>
      <c r="D76" s="869"/>
      <c r="E76" s="869"/>
      <c r="F76" s="869"/>
      <c r="G76" s="869"/>
      <c r="H76" s="869"/>
      <c r="I76" s="869"/>
      <c r="J76" s="869"/>
      <c r="K76" s="869"/>
      <c r="L76" s="869"/>
      <c r="M76" s="870"/>
      <c r="N76" s="460">
        <f>SUM(N70:N75)</f>
        <v>10100.320112950249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89819.505543922103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17963.901108784423</v>
      </c>
      <c r="M83" s="862"/>
      <c r="N83" s="51"/>
    </row>
    <row r="84" spans="1:14">
      <c r="B84" s="89" t="s">
        <v>973</v>
      </c>
      <c r="C84" s="90"/>
      <c r="D84" s="90"/>
      <c r="E84" s="90"/>
      <c r="F84" s="90"/>
      <c r="G84" s="90"/>
      <c r="H84" s="90"/>
      <c r="I84" s="87"/>
      <c r="J84" s="88"/>
      <c r="K84" s="304">
        <v>0.05</v>
      </c>
      <c r="L84" s="861">
        <f>N78*K84</f>
        <v>4490.9752771961057</v>
      </c>
      <c r="M84" s="862"/>
      <c r="N84" s="51"/>
    </row>
    <row r="85" spans="1:14" ht="15.75" thickBot="1">
      <c r="B85" s="91" t="s">
        <v>974</v>
      </c>
      <c r="C85" s="92"/>
      <c r="D85" s="92"/>
      <c r="E85" s="92"/>
      <c r="F85" s="92"/>
      <c r="G85" s="92"/>
      <c r="H85" s="92"/>
      <c r="I85" s="93"/>
      <c r="J85" s="94"/>
      <c r="K85" s="305">
        <v>0.05</v>
      </c>
      <c r="L85" s="863">
        <f>N78*K85</f>
        <v>4490.9752771961057</v>
      </c>
      <c r="M85" s="864"/>
      <c r="N85" s="51"/>
    </row>
    <row r="86" spans="1:14" ht="15.75" thickBot="1">
      <c r="B86" s="826" t="s">
        <v>953</v>
      </c>
      <c r="C86" s="827"/>
      <c r="D86" s="827"/>
      <c r="E86" s="827"/>
      <c r="F86" s="827"/>
      <c r="G86" s="827"/>
      <c r="H86" s="827"/>
      <c r="I86" s="827"/>
      <c r="J86" s="827"/>
      <c r="K86" s="827"/>
      <c r="L86" s="827"/>
      <c r="M86" s="828"/>
      <c r="N86" s="52">
        <f>L83+L84+L85</f>
        <v>26945.851663176636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116765.35720709874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1001</v>
      </c>
      <c r="C31" s="81" t="s">
        <v>1180</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307</v>
      </c>
      <c r="B36" s="875" t="str">
        <f>VLOOKUP(A36,EQUIPOS!A6:D154,3,FALSE)</f>
        <v>Retroexcavadora, Potencia en el Volante 78 HP 2200 RPM</v>
      </c>
      <c r="C36" s="876"/>
      <c r="D36" s="876"/>
      <c r="E36" s="876"/>
      <c r="F36" s="876"/>
      <c r="G36" s="876"/>
      <c r="H36" s="877"/>
      <c r="I36" s="267"/>
      <c r="J36" s="268"/>
      <c r="K36" s="269">
        <f>VLOOKUP(A36,EQUIPOS!A6:D161,4,FALSE)</f>
        <v>99767.598928106003</v>
      </c>
      <c r="L36" s="270"/>
      <c r="M36" s="271">
        <v>5</v>
      </c>
      <c r="N36" s="272">
        <f>K36/M36</f>
        <v>19953.5197856212</v>
      </c>
    </row>
    <row r="37" spans="1:14">
      <c r="A37" s="108"/>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0.02</v>
      </c>
      <c r="M42" s="888"/>
      <c r="N42" s="105">
        <f>N76*L42</f>
        <v>107.474121807204</v>
      </c>
    </row>
    <row r="43" spans="1:14" ht="15.75" thickBot="1">
      <c r="B43" s="826" t="s">
        <v>953</v>
      </c>
      <c r="C43" s="827"/>
      <c r="D43" s="827"/>
      <c r="E43" s="827"/>
      <c r="F43" s="827"/>
      <c r="G43" s="827"/>
      <c r="H43" s="827"/>
      <c r="I43" s="827"/>
      <c r="J43" s="827"/>
      <c r="K43" s="827"/>
      <c r="L43" s="827"/>
      <c r="M43" s="828"/>
      <c r="N43" s="99">
        <f>SUM(N36:N42)</f>
        <v>20060.993907428405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0.70199999999999996</v>
      </c>
      <c r="J59" s="286">
        <v>1</v>
      </c>
      <c r="K59" s="279">
        <f>I59*J59</f>
        <v>0.70199999999999996</v>
      </c>
      <c r="L59" s="913">
        <f>VLOOKUP(A59,TRANSPORTE!A5:D94,4,FALSE)</f>
        <v>1139.1256047770109</v>
      </c>
      <c r="M59" s="914"/>
      <c r="N59" s="287">
        <f>K59*L59</f>
        <v>799.66617455346159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799.66617455346159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v>
      </c>
      <c r="N70" s="296">
        <f>K70/M70</f>
        <v>2667.1560903601994</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40</v>
      </c>
      <c r="N71" s="296">
        <f>K71/M71</f>
        <v>2706.55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0">
        <f>SUM(N70:N75)</f>
        <v>5373.7060903601996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26234.366172342066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5246.873234468414</v>
      </c>
      <c r="M83" s="862"/>
      <c r="N83" s="51"/>
    </row>
    <row r="84" spans="1:14">
      <c r="B84" s="89" t="s">
        <v>973</v>
      </c>
      <c r="C84" s="90"/>
      <c r="D84" s="90"/>
      <c r="E84" s="90"/>
      <c r="F84" s="90"/>
      <c r="G84" s="90"/>
      <c r="H84" s="90"/>
      <c r="I84" s="87"/>
      <c r="J84" s="88"/>
      <c r="K84" s="304">
        <v>0.05</v>
      </c>
      <c r="L84" s="861">
        <f>N78*K84</f>
        <v>1311.7183086171035</v>
      </c>
      <c r="M84" s="862"/>
      <c r="N84" s="51"/>
    </row>
    <row r="85" spans="1:14" ht="15.75" thickBot="1">
      <c r="B85" s="91" t="s">
        <v>974</v>
      </c>
      <c r="C85" s="92"/>
      <c r="D85" s="92"/>
      <c r="E85" s="92"/>
      <c r="F85" s="92"/>
      <c r="G85" s="92"/>
      <c r="H85" s="92"/>
      <c r="I85" s="93"/>
      <c r="J85" s="94"/>
      <c r="K85" s="305">
        <v>0.05</v>
      </c>
      <c r="L85" s="863">
        <f>N78*K85</f>
        <v>1311.7183086171035</v>
      </c>
      <c r="M85" s="864"/>
      <c r="N85" s="51"/>
    </row>
    <row r="86" spans="1:14" ht="15.75" thickBot="1">
      <c r="B86" s="826" t="s">
        <v>953</v>
      </c>
      <c r="C86" s="827"/>
      <c r="D86" s="827"/>
      <c r="E86" s="827"/>
      <c r="F86" s="827"/>
      <c r="G86" s="827"/>
      <c r="H86" s="827"/>
      <c r="I86" s="827"/>
      <c r="J86" s="827"/>
      <c r="K86" s="827"/>
      <c r="L86" s="827"/>
      <c r="M86" s="828"/>
      <c r="N86" s="52">
        <f>L83+L84+L85</f>
        <v>7870.309851702621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34104.676024044689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1002</v>
      </c>
      <c r="C31" s="81" t="s">
        <v>1181</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307</v>
      </c>
      <c r="B36" s="875" t="str">
        <f>VLOOKUP(A36,EQUIPOS!A6:D154,3,FALSE)</f>
        <v>Retroexcavadora, Potencia en el Volante 78 HP 2200 RPM</v>
      </c>
      <c r="C36" s="876"/>
      <c r="D36" s="876"/>
      <c r="E36" s="876"/>
      <c r="F36" s="876"/>
      <c r="G36" s="876"/>
      <c r="H36" s="877"/>
      <c r="I36" s="267"/>
      <c r="J36" s="268"/>
      <c r="K36" s="269">
        <f>VLOOKUP(A36,EQUIPOS!A6:D161,4,FALSE)</f>
        <v>99767.598928106003</v>
      </c>
      <c r="L36" s="270"/>
      <c r="M36" s="271">
        <v>4</v>
      </c>
      <c r="N36" s="272">
        <f>K36/M36</f>
        <v>24941.899732026501</v>
      </c>
    </row>
    <row r="37" spans="1:14">
      <c r="A37" s="108"/>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0.02</v>
      </c>
      <c r="M42" s="888"/>
      <c r="N42" s="105">
        <f>N76*L42</f>
        <v>67.663750000000007</v>
      </c>
    </row>
    <row r="43" spans="1:14" ht="15.75" thickBot="1">
      <c r="B43" s="826" t="s">
        <v>953</v>
      </c>
      <c r="C43" s="827"/>
      <c r="D43" s="827"/>
      <c r="E43" s="827"/>
      <c r="F43" s="827"/>
      <c r="G43" s="827"/>
      <c r="H43" s="827"/>
      <c r="I43" s="827"/>
      <c r="J43" s="827"/>
      <c r="K43" s="827"/>
      <c r="L43" s="827"/>
      <c r="M43" s="828"/>
      <c r="N43" s="99">
        <f>SUM(N36:N42)</f>
        <v>25009.5634820265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3.03</v>
      </c>
      <c r="J59" s="286">
        <v>1</v>
      </c>
      <c r="K59" s="279">
        <f>I59*J59</f>
        <v>3.03</v>
      </c>
      <c r="L59" s="913">
        <f>VLOOKUP(A59,TRANSPORTE!A5:D94,4,FALSE)</f>
        <v>1139.1256047770109</v>
      </c>
      <c r="M59" s="914"/>
      <c r="N59" s="287">
        <f>K59*L59</f>
        <v>3451.5505824743432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3451.5505824743432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32</v>
      </c>
      <c r="N70" s="296">
        <f>K70/M70</f>
        <v>3383.1875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915" t="s">
        <v>953</v>
      </c>
      <c r="C76" s="869"/>
      <c r="D76" s="869"/>
      <c r="E76" s="869"/>
      <c r="F76" s="869"/>
      <c r="G76" s="869"/>
      <c r="H76" s="869"/>
      <c r="I76" s="869"/>
      <c r="J76" s="869"/>
      <c r="K76" s="869"/>
      <c r="L76" s="869"/>
      <c r="M76" s="870"/>
      <c r="N76" s="460">
        <f>SUM(N70:N75)</f>
        <v>3383.1875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31844.301564500842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6368.8603129001685</v>
      </c>
      <c r="M83" s="862"/>
      <c r="N83" s="51"/>
    </row>
    <row r="84" spans="1:14">
      <c r="B84" s="89" t="s">
        <v>973</v>
      </c>
      <c r="C84" s="90"/>
      <c r="D84" s="90"/>
      <c r="E84" s="90"/>
      <c r="F84" s="90"/>
      <c r="G84" s="90"/>
      <c r="H84" s="90"/>
      <c r="I84" s="87"/>
      <c r="J84" s="88"/>
      <c r="K84" s="304">
        <v>0.05</v>
      </c>
      <c r="L84" s="861">
        <f>N78*K84</f>
        <v>1592.2150782250421</v>
      </c>
      <c r="M84" s="862"/>
      <c r="N84" s="51"/>
    </row>
    <row r="85" spans="1:14" ht="15.75" thickBot="1">
      <c r="B85" s="91" t="s">
        <v>974</v>
      </c>
      <c r="C85" s="92"/>
      <c r="D85" s="92"/>
      <c r="E85" s="92"/>
      <c r="F85" s="92"/>
      <c r="G85" s="92"/>
      <c r="H85" s="92"/>
      <c r="I85" s="93"/>
      <c r="J85" s="94"/>
      <c r="K85" s="305">
        <v>0.05</v>
      </c>
      <c r="L85" s="863">
        <f>N78*K85</f>
        <v>1592.2150782250421</v>
      </c>
      <c r="M85" s="864"/>
      <c r="N85" s="51"/>
    </row>
    <row r="86" spans="1:14" ht="15.75" thickBot="1">
      <c r="B86" s="826" t="s">
        <v>953</v>
      </c>
      <c r="C86" s="827"/>
      <c r="D86" s="827"/>
      <c r="E86" s="827"/>
      <c r="F86" s="827"/>
      <c r="G86" s="827"/>
      <c r="H86" s="827"/>
      <c r="I86" s="827"/>
      <c r="J86" s="827"/>
      <c r="K86" s="827"/>
      <c r="L86" s="827"/>
      <c r="M86" s="828"/>
      <c r="N86" s="52">
        <f>L83+L84+L85</f>
        <v>9553.2904693502533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41397.592033851091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1003</v>
      </c>
      <c r="C31" s="81" t="s">
        <v>1182</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c r="B36" s="875"/>
      <c r="C36" s="876"/>
      <c r="D36" s="876"/>
      <c r="E36" s="876"/>
      <c r="F36" s="876"/>
      <c r="G36" s="876"/>
      <c r="H36" s="877"/>
      <c r="I36" s="267"/>
      <c r="J36" s="268"/>
      <c r="K36" s="269"/>
      <c r="L36" s="270"/>
      <c r="M36" s="271"/>
      <c r="N36" s="272"/>
    </row>
    <row r="37" spans="1:14">
      <c r="A37" s="108"/>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0.1</v>
      </c>
      <c r="M42" s="888"/>
      <c r="N42" s="105">
        <f>N76*L42</f>
        <v>144.34933333333333</v>
      </c>
    </row>
    <row r="43" spans="1:14" ht="15.75" thickBot="1">
      <c r="B43" s="826" t="s">
        <v>953</v>
      </c>
      <c r="C43" s="827"/>
      <c r="D43" s="827"/>
      <c r="E43" s="827"/>
      <c r="F43" s="827"/>
      <c r="G43" s="827"/>
      <c r="H43" s="827"/>
      <c r="I43" s="827"/>
      <c r="J43" s="827"/>
      <c r="K43" s="827"/>
      <c r="L43" s="827"/>
      <c r="M43" s="828"/>
      <c r="N43" s="99">
        <f>SUM(N36:N42)</f>
        <v>144.34933333333333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72"/>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8"/>
      <c r="C53" s="909"/>
      <c r="D53" s="909"/>
      <c r="E53" s="909"/>
      <c r="F53" s="909"/>
      <c r="G53" s="909"/>
      <c r="H53" s="909"/>
      <c r="I53" s="879"/>
      <c r="J53" s="42"/>
      <c r="K53" s="44"/>
      <c r="L53" s="910"/>
      <c r="M53" s="911"/>
      <c r="N53" s="45"/>
    </row>
    <row r="54" spans="2:14" ht="15.75" thickBot="1">
      <c r="B54" s="826" t="s">
        <v>953</v>
      </c>
      <c r="C54" s="827"/>
      <c r="D54" s="827"/>
      <c r="E54" s="827"/>
      <c r="F54" s="827"/>
      <c r="G54" s="827"/>
      <c r="H54" s="827"/>
      <c r="I54" s="827"/>
      <c r="J54" s="827"/>
      <c r="K54" s="827"/>
      <c r="L54" s="827"/>
      <c r="M54" s="828"/>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12" t="s">
        <v>961</v>
      </c>
      <c r="M58" s="891"/>
      <c r="N58" s="76" t="s">
        <v>951</v>
      </c>
    </row>
    <row r="59" spans="2:14">
      <c r="B59" s="46"/>
      <c r="C59" s="317"/>
      <c r="D59" s="317"/>
      <c r="E59" s="317"/>
      <c r="F59" s="317"/>
      <c r="G59" s="317"/>
      <c r="H59" s="311"/>
      <c r="I59" s="279"/>
      <c r="J59" s="286"/>
      <c r="K59" s="279"/>
      <c r="L59" s="913"/>
      <c r="M59" s="914"/>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150</v>
      </c>
      <c r="N70" s="296">
        <f>K70/M70</f>
        <v>1443.4933333333333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0">
        <f>SUM(N70:N75)</f>
        <v>1443.4933333333333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1587.8426666666667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317.56853333333333</v>
      </c>
      <c r="M83" s="862"/>
      <c r="N83" s="51"/>
    </row>
    <row r="84" spans="1:14">
      <c r="B84" s="89" t="s">
        <v>973</v>
      </c>
      <c r="C84" s="90"/>
      <c r="D84" s="90"/>
      <c r="E84" s="90"/>
      <c r="F84" s="90"/>
      <c r="G84" s="90"/>
      <c r="H84" s="90"/>
      <c r="I84" s="87"/>
      <c r="J84" s="88"/>
      <c r="K84" s="304">
        <v>0.05</v>
      </c>
      <c r="L84" s="861">
        <f>N78*K84</f>
        <v>79.392133333333334</v>
      </c>
      <c r="M84" s="862"/>
      <c r="N84" s="51"/>
    </row>
    <row r="85" spans="1:14" ht="15.75" thickBot="1">
      <c r="B85" s="91" t="s">
        <v>974</v>
      </c>
      <c r="C85" s="92"/>
      <c r="D85" s="92"/>
      <c r="E85" s="92"/>
      <c r="F85" s="92"/>
      <c r="G85" s="92"/>
      <c r="H85" s="92"/>
      <c r="I85" s="93"/>
      <c r="J85" s="94"/>
      <c r="K85" s="305">
        <v>0.05</v>
      </c>
      <c r="L85" s="863">
        <f>N78*K85</f>
        <v>79.392133333333334</v>
      </c>
      <c r="M85" s="864"/>
      <c r="N85" s="51"/>
    </row>
    <row r="86" spans="1:14" ht="15.75" thickBot="1">
      <c r="B86" s="826" t="s">
        <v>953</v>
      </c>
      <c r="C86" s="827"/>
      <c r="D86" s="827"/>
      <c r="E86" s="827"/>
      <c r="F86" s="827"/>
      <c r="G86" s="827"/>
      <c r="H86" s="827"/>
      <c r="I86" s="827"/>
      <c r="J86" s="827"/>
      <c r="K86" s="827"/>
      <c r="L86" s="827"/>
      <c r="M86" s="828"/>
      <c r="N86" s="52">
        <f>L83+L84+L85</f>
        <v>476.3528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2064.1954666666666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1004</v>
      </c>
      <c r="C31" s="81" t="s">
        <v>2019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310</v>
      </c>
      <c r="B36" s="875" t="str">
        <f>VLOOKUP(A36,EQUIPOS!A6:D154,3,FALSE)</f>
        <v>Retroexcavadora A25C</v>
      </c>
      <c r="C36" s="876"/>
      <c r="D36" s="876"/>
      <c r="E36" s="876"/>
      <c r="F36" s="876"/>
      <c r="G36" s="876"/>
      <c r="H36" s="877"/>
      <c r="I36" s="267"/>
      <c r="J36" s="268"/>
      <c r="K36" s="269">
        <f>VLOOKUP(A36,EQUIPOS!A6:D163,4,FALSE)</f>
        <v>200400.486702464</v>
      </c>
      <c r="L36" s="270"/>
      <c r="M36" s="271">
        <v>3</v>
      </c>
      <c r="N36" s="272">
        <f>K36/M36</f>
        <v>66800.162234154661</v>
      </c>
    </row>
    <row r="37" spans="1:14">
      <c r="A37" s="108"/>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0.01</v>
      </c>
      <c r="M42" s="888"/>
      <c r="N42" s="105">
        <f>N76*L42</f>
        <v>90.218333333333348</v>
      </c>
    </row>
    <row r="43" spans="1:14" ht="15.75" thickBot="1">
      <c r="B43" s="826" t="s">
        <v>953</v>
      </c>
      <c r="C43" s="827"/>
      <c r="D43" s="827"/>
      <c r="E43" s="827"/>
      <c r="F43" s="827"/>
      <c r="G43" s="827"/>
      <c r="H43" s="827"/>
      <c r="I43" s="827"/>
      <c r="J43" s="827"/>
      <c r="K43" s="827"/>
      <c r="L43" s="827"/>
      <c r="M43" s="828"/>
      <c r="N43" s="99">
        <f>SUM(N36:N42)</f>
        <v>66890.380567487999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913">
        <f>VLOOKUP(A59,TRANSPORTE!A6:D117,4,FALSE)</f>
        <v>1129.939107964293</v>
      </c>
      <c r="M59" s="914"/>
      <c r="N59" s="287">
        <f>K59*L59</f>
        <v>1920.8964835392981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1920.8964835392981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0">
        <f>SUM(N70:N75)</f>
        <v>9021.8333333333339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77833.110384360625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15566.622076872125</v>
      </c>
      <c r="M83" s="862"/>
      <c r="N83" s="51"/>
    </row>
    <row r="84" spans="1:14">
      <c r="B84" s="89" t="s">
        <v>973</v>
      </c>
      <c r="C84" s="90"/>
      <c r="D84" s="90"/>
      <c r="E84" s="90"/>
      <c r="F84" s="90"/>
      <c r="G84" s="90"/>
      <c r="H84" s="90"/>
      <c r="I84" s="87"/>
      <c r="J84" s="88"/>
      <c r="K84" s="304">
        <v>0.05</v>
      </c>
      <c r="L84" s="861">
        <f>N78*K84</f>
        <v>3891.6555192180313</v>
      </c>
      <c r="M84" s="862"/>
      <c r="N84" s="51"/>
    </row>
    <row r="85" spans="1:14" ht="15.75" thickBot="1">
      <c r="B85" s="91" t="s">
        <v>974</v>
      </c>
      <c r="C85" s="92"/>
      <c r="D85" s="92"/>
      <c r="E85" s="92"/>
      <c r="F85" s="92"/>
      <c r="G85" s="92"/>
      <c r="H85" s="92"/>
      <c r="I85" s="93"/>
      <c r="J85" s="94"/>
      <c r="K85" s="305">
        <v>0.05</v>
      </c>
      <c r="L85" s="863">
        <f>N78*K85</f>
        <v>3891.6555192180313</v>
      </c>
      <c r="M85" s="864"/>
      <c r="N85" s="51"/>
    </row>
    <row r="86" spans="1:14" ht="15.75" thickBot="1">
      <c r="B86" s="826" t="s">
        <v>953</v>
      </c>
      <c r="C86" s="827"/>
      <c r="D86" s="827"/>
      <c r="E86" s="827"/>
      <c r="F86" s="827"/>
      <c r="G86" s="827"/>
      <c r="H86" s="827"/>
      <c r="I86" s="827"/>
      <c r="J86" s="827"/>
      <c r="K86" s="827"/>
      <c r="L86" s="827"/>
      <c r="M86" s="828"/>
      <c r="N86" s="52">
        <f>L83+L84+L85</f>
        <v>23349.933115308188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101183.04349966881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1005</v>
      </c>
      <c r="C31" s="81" t="s">
        <v>1184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310</v>
      </c>
      <c r="B36" s="875" t="str">
        <f>VLOOKUP(A36,EQUIPOS!A6:D154,3,FALSE)</f>
        <v>Retroexcavadora A25C</v>
      </c>
      <c r="C36" s="876"/>
      <c r="D36" s="876"/>
      <c r="E36" s="876"/>
      <c r="F36" s="876"/>
      <c r="G36" s="876"/>
      <c r="H36" s="877"/>
      <c r="I36" s="267"/>
      <c r="J36" s="268"/>
      <c r="K36" s="269">
        <f>VLOOKUP(A36,EQUIPOS!A6:D163,4,FALSE)</f>
        <v>200400.486702464</v>
      </c>
      <c r="L36" s="270"/>
      <c r="M36" s="271">
        <v>3</v>
      </c>
      <c r="N36" s="272">
        <f>K36/M36</f>
        <v>66800.162234154661</v>
      </c>
    </row>
    <row r="37" spans="1:14">
      <c r="A37" s="108"/>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0.01</v>
      </c>
      <c r="M42" s="888"/>
      <c r="N42" s="105">
        <f>N76*L42</f>
        <v>90.218333333333348</v>
      </c>
    </row>
    <row r="43" spans="1:14" ht="15.75" thickBot="1">
      <c r="B43" s="826" t="s">
        <v>953</v>
      </c>
      <c r="C43" s="827"/>
      <c r="D43" s="827"/>
      <c r="E43" s="827"/>
      <c r="F43" s="827"/>
      <c r="G43" s="827"/>
      <c r="H43" s="827"/>
      <c r="I43" s="827"/>
      <c r="J43" s="827"/>
      <c r="K43" s="827"/>
      <c r="L43" s="827"/>
      <c r="M43" s="828"/>
      <c r="N43" s="99">
        <f>SUM(N36:N42)</f>
        <v>66890.380567487999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913">
        <f>VLOOKUP(A59,TRANSPORTE!A6:D117,4,FALSE)</f>
        <v>1129.939107964293</v>
      </c>
      <c r="M59" s="914"/>
      <c r="N59" s="287">
        <f>K59*L59</f>
        <v>1920.8964835392981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1920.8964835392981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0">
        <f>SUM(N70:N75)</f>
        <v>9021.8333333333339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77833.110384360625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15566.622076872125</v>
      </c>
      <c r="M83" s="862"/>
      <c r="N83" s="51"/>
    </row>
    <row r="84" spans="1:14">
      <c r="B84" s="89" t="s">
        <v>973</v>
      </c>
      <c r="C84" s="90"/>
      <c r="D84" s="90"/>
      <c r="E84" s="90"/>
      <c r="F84" s="90"/>
      <c r="G84" s="90"/>
      <c r="H84" s="90"/>
      <c r="I84" s="87"/>
      <c r="J84" s="88"/>
      <c r="K84" s="304">
        <v>0.05</v>
      </c>
      <c r="L84" s="861">
        <f>N78*K84</f>
        <v>3891.6555192180313</v>
      </c>
      <c r="M84" s="862"/>
      <c r="N84" s="51"/>
    </row>
    <row r="85" spans="1:14" ht="15.75" thickBot="1">
      <c r="B85" s="91" t="s">
        <v>974</v>
      </c>
      <c r="C85" s="92"/>
      <c r="D85" s="92"/>
      <c r="E85" s="92"/>
      <c r="F85" s="92"/>
      <c r="G85" s="92"/>
      <c r="H85" s="92"/>
      <c r="I85" s="93"/>
      <c r="J85" s="94"/>
      <c r="K85" s="305">
        <v>0.05</v>
      </c>
      <c r="L85" s="863">
        <f>N78*K85</f>
        <v>3891.6555192180313</v>
      </c>
      <c r="M85" s="864"/>
      <c r="N85" s="51"/>
    </row>
    <row r="86" spans="1:14" ht="15.75" thickBot="1">
      <c r="B86" s="826" t="s">
        <v>953</v>
      </c>
      <c r="C86" s="827"/>
      <c r="D86" s="827"/>
      <c r="E86" s="827"/>
      <c r="F86" s="827"/>
      <c r="G86" s="827"/>
      <c r="H86" s="827"/>
      <c r="I86" s="827"/>
      <c r="J86" s="827"/>
      <c r="K86" s="827"/>
      <c r="L86" s="827"/>
      <c r="M86" s="828"/>
      <c r="N86" s="52">
        <f>L83+L84+L85</f>
        <v>23349.933115308188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101183.04349966881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1006</v>
      </c>
      <c r="C31" s="81" t="s">
        <v>1185</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312</v>
      </c>
      <c r="B36" s="875" t="str">
        <f>VLOOKUP(A36,EQUIPOS!A6:D154,3,FALSE)</f>
        <v>Retroexcavadora sobre oruga, potencia 138 HP, balde de 1,5 m3.</v>
      </c>
      <c r="C36" s="876"/>
      <c r="D36" s="876"/>
      <c r="E36" s="876"/>
      <c r="F36" s="876"/>
      <c r="G36" s="876"/>
      <c r="H36" s="877"/>
      <c r="I36" s="267"/>
      <c r="J36" s="268"/>
      <c r="K36" s="269">
        <f>VLOOKUP(A36,EQUIPOS!A6:D163,4,FALSE)</f>
        <v>205185.20595063712</v>
      </c>
      <c r="L36" s="270"/>
      <c r="M36" s="271">
        <v>45</v>
      </c>
      <c r="N36" s="272">
        <f>K36/M36</f>
        <v>4559.6712433474913</v>
      </c>
    </row>
    <row r="37" spans="1:14">
      <c r="A37" s="108"/>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0.01</v>
      </c>
      <c r="M42" s="888"/>
      <c r="N42" s="105">
        <f>N76*L42</f>
        <v>1.5036388888888887</v>
      </c>
    </row>
    <row r="43" spans="1:14" ht="15.75" thickBot="1">
      <c r="B43" s="826" t="s">
        <v>953</v>
      </c>
      <c r="C43" s="827"/>
      <c r="D43" s="827"/>
      <c r="E43" s="827"/>
      <c r="F43" s="827"/>
      <c r="G43" s="827"/>
      <c r="H43" s="827"/>
      <c r="I43" s="827"/>
      <c r="J43" s="827"/>
      <c r="K43" s="827"/>
      <c r="L43" s="827"/>
      <c r="M43" s="828"/>
      <c r="N43" s="99">
        <f>SUM(N36:N42)</f>
        <v>4561.1748822363807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1325</v>
      </c>
      <c r="B59" s="46" t="str">
        <f>VLOOKUP(A59,TRANSPORTE!A6:D117,3,FALSE)</f>
        <v xml:space="preserve">Transporte de estructuras metálicas </v>
      </c>
      <c r="C59" s="317"/>
      <c r="D59" s="317"/>
      <c r="E59" s="317"/>
      <c r="F59" s="317"/>
      <c r="G59" s="317"/>
      <c r="H59" s="311" t="s">
        <v>339</v>
      </c>
      <c r="I59" s="279">
        <v>35.700000000000003</v>
      </c>
      <c r="J59" s="286">
        <v>1</v>
      </c>
      <c r="K59" s="279">
        <f>I59*J59</f>
        <v>35.700000000000003</v>
      </c>
      <c r="L59" s="913">
        <f>VLOOKUP(A59,TRANSPORTE!A6:D117,4,FALSE)</f>
        <v>0.41926485387660672</v>
      </c>
      <c r="M59" s="914"/>
      <c r="N59" s="287">
        <f>K59*L59</f>
        <v>14.967755283394862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14.967755283394862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0">
        <f>SUM(N70:N75)</f>
        <v>150.36388888888888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4726.5065264086643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945.30130528173288</v>
      </c>
      <c r="M83" s="862"/>
      <c r="N83" s="51"/>
    </row>
    <row r="84" spans="1:14">
      <c r="B84" s="89" t="s">
        <v>973</v>
      </c>
      <c r="C84" s="90"/>
      <c r="D84" s="90"/>
      <c r="E84" s="90"/>
      <c r="F84" s="90"/>
      <c r="G84" s="90"/>
      <c r="H84" s="90"/>
      <c r="I84" s="87"/>
      <c r="J84" s="88"/>
      <c r="K84" s="304">
        <v>0.05</v>
      </c>
      <c r="L84" s="861">
        <f>N78*K84</f>
        <v>236.32532632043322</v>
      </c>
      <c r="M84" s="862"/>
      <c r="N84" s="51"/>
    </row>
    <row r="85" spans="1:14" ht="15.75" thickBot="1">
      <c r="B85" s="91" t="s">
        <v>974</v>
      </c>
      <c r="C85" s="92"/>
      <c r="D85" s="92"/>
      <c r="E85" s="92"/>
      <c r="F85" s="92"/>
      <c r="G85" s="92"/>
      <c r="H85" s="92"/>
      <c r="I85" s="93"/>
      <c r="J85" s="94"/>
      <c r="K85" s="305">
        <v>0.05</v>
      </c>
      <c r="L85" s="863">
        <f>N78*K85</f>
        <v>236.32532632043322</v>
      </c>
      <c r="M85" s="864"/>
      <c r="N85" s="51"/>
    </row>
    <row r="86" spans="1:14" ht="15.75" thickBot="1">
      <c r="B86" s="826" t="s">
        <v>953</v>
      </c>
      <c r="C86" s="827"/>
      <c r="D86" s="827"/>
      <c r="E86" s="827"/>
      <c r="F86" s="827"/>
      <c r="G86" s="827"/>
      <c r="H86" s="827"/>
      <c r="I86" s="827"/>
      <c r="J86" s="827"/>
      <c r="K86" s="827"/>
      <c r="L86" s="827"/>
      <c r="M86" s="828"/>
      <c r="N86" s="52">
        <f>L83+L84+L85</f>
        <v>1417.9519579225994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6144.4584843312641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2.2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1007</v>
      </c>
      <c r="C31" s="81" t="s">
        <v>1186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c r="B36" s="875"/>
      <c r="C36" s="876"/>
      <c r="D36" s="876"/>
      <c r="E36" s="876"/>
      <c r="F36" s="876"/>
      <c r="G36" s="876"/>
      <c r="H36" s="877"/>
      <c r="I36" s="267"/>
      <c r="J36" s="268"/>
      <c r="K36" s="269"/>
      <c r="L36" s="270"/>
      <c r="M36" s="271"/>
      <c r="N36" s="272"/>
    </row>
    <row r="37" spans="1:14">
      <c r="A37" s="108"/>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0.1</v>
      </c>
      <c r="M42" s="888"/>
      <c r="N42" s="105">
        <f>N76*L42</f>
        <v>60.145555555555553</v>
      </c>
    </row>
    <row r="43" spans="1:14" ht="15.75" thickBot="1">
      <c r="B43" s="826" t="s">
        <v>953</v>
      </c>
      <c r="C43" s="827"/>
      <c r="D43" s="827"/>
      <c r="E43" s="827"/>
      <c r="F43" s="827"/>
      <c r="G43" s="827"/>
      <c r="H43" s="827"/>
      <c r="I43" s="827"/>
      <c r="J43" s="827"/>
      <c r="K43" s="827"/>
      <c r="L43" s="827"/>
      <c r="M43" s="828"/>
      <c r="N43" s="99">
        <f>SUM(N36:N42)</f>
        <v>60.145555555555553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1325</v>
      </c>
      <c r="B59" s="46" t="str">
        <f>VLOOKUP(A59,TRANSPORTE!A6:D117,3,FALSE)</f>
        <v xml:space="preserve">Transporte de estructuras metálicas </v>
      </c>
      <c r="C59" s="317"/>
      <c r="D59" s="317"/>
      <c r="E59" s="317"/>
      <c r="F59" s="317"/>
      <c r="G59" s="317"/>
      <c r="H59" s="311" t="s">
        <v>339</v>
      </c>
      <c r="I59" s="279">
        <v>10.25</v>
      </c>
      <c r="J59" s="286">
        <v>1</v>
      </c>
      <c r="K59" s="279">
        <f>I59*J59</f>
        <v>10.25</v>
      </c>
      <c r="L59" s="913">
        <f>VLOOKUP(A59,TRANSPORTE!A6:D117,4,FALSE)</f>
        <v>0.41926485387660672</v>
      </c>
      <c r="M59" s="914"/>
      <c r="N59" s="287">
        <f>K59*L59</f>
        <v>4.2974647522352187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4.2974647522352187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360</v>
      </c>
      <c r="N70" s="296">
        <f>K70/M70</f>
        <v>601.45555555555552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0">
        <f>SUM(N70:N75)</f>
        <v>601.45555555555552</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665.89857586334631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133.17971517266926</v>
      </c>
      <c r="M83" s="862"/>
      <c r="N83" s="51"/>
    </row>
    <row r="84" spans="1:14">
      <c r="B84" s="89" t="s">
        <v>973</v>
      </c>
      <c r="C84" s="90"/>
      <c r="D84" s="90"/>
      <c r="E84" s="90"/>
      <c r="F84" s="90"/>
      <c r="G84" s="90"/>
      <c r="H84" s="90"/>
      <c r="I84" s="87"/>
      <c r="J84" s="88"/>
      <c r="K84" s="304">
        <v>0.05</v>
      </c>
      <c r="L84" s="861">
        <f>N78*K84</f>
        <v>33.294928793167315</v>
      </c>
      <c r="M84" s="862"/>
      <c r="N84" s="51"/>
    </row>
    <row r="85" spans="1:14" ht="15.75" thickBot="1">
      <c r="B85" s="91" t="s">
        <v>974</v>
      </c>
      <c r="C85" s="92"/>
      <c r="D85" s="92"/>
      <c r="E85" s="92"/>
      <c r="F85" s="92"/>
      <c r="G85" s="92"/>
      <c r="H85" s="92"/>
      <c r="I85" s="93"/>
      <c r="J85" s="94"/>
      <c r="K85" s="305">
        <v>0.05</v>
      </c>
      <c r="L85" s="863">
        <f>N78*K85</f>
        <v>33.294928793167315</v>
      </c>
      <c r="M85" s="864"/>
      <c r="N85" s="51"/>
    </row>
    <row r="86" spans="1:14" ht="15.75" thickBot="1">
      <c r="B86" s="826" t="s">
        <v>953</v>
      </c>
      <c r="C86" s="827"/>
      <c r="D86" s="827"/>
      <c r="E86" s="827"/>
      <c r="F86" s="827"/>
      <c r="G86" s="827"/>
      <c r="H86" s="827"/>
      <c r="I86" s="827"/>
      <c r="J86" s="827"/>
      <c r="K86" s="827"/>
      <c r="L86" s="827"/>
      <c r="M86" s="828"/>
      <c r="N86" s="52">
        <f>L83+L84+L85</f>
        <v>199.76957275900389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865.66814862235015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1008</v>
      </c>
      <c r="C31" s="81" t="s">
        <v>1187</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312</v>
      </c>
      <c r="B36" s="875" t="str">
        <f>VLOOKUP(A36,EQUIPOS!A6:D154,3,FALSE)</f>
        <v>Retroexcavadora sobre oruga, potencia 138 HP, balde de 1,5 m3.</v>
      </c>
      <c r="C36" s="876"/>
      <c r="D36" s="876"/>
      <c r="E36" s="876"/>
      <c r="F36" s="876"/>
      <c r="G36" s="876"/>
      <c r="H36" s="877"/>
      <c r="I36" s="267"/>
      <c r="J36" s="268"/>
      <c r="K36" s="269">
        <f>VLOOKUP(A36,EQUIPOS!A6:D163,4,FALSE)</f>
        <v>205185.20595063712</v>
      </c>
      <c r="L36" s="270"/>
      <c r="M36" s="271">
        <v>45</v>
      </c>
      <c r="N36" s="272">
        <f>K36/M36</f>
        <v>4559.6712433474913</v>
      </c>
    </row>
    <row r="37" spans="1:14">
      <c r="A37" s="108"/>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0.01</v>
      </c>
      <c r="M42" s="888"/>
      <c r="N42" s="105">
        <f>N76*L42</f>
        <v>1.5036388888888887</v>
      </c>
    </row>
    <row r="43" spans="1:14" ht="15.75" thickBot="1">
      <c r="B43" s="826" t="s">
        <v>953</v>
      </c>
      <c r="C43" s="827"/>
      <c r="D43" s="827"/>
      <c r="E43" s="827"/>
      <c r="F43" s="827"/>
      <c r="G43" s="827"/>
      <c r="H43" s="827"/>
      <c r="I43" s="827"/>
      <c r="J43" s="827"/>
      <c r="K43" s="827"/>
      <c r="L43" s="827"/>
      <c r="M43" s="828"/>
      <c r="N43" s="99">
        <f>SUM(N36:N42)</f>
        <v>4561.1748822363807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1412</v>
      </c>
      <c r="B59" s="46" t="str">
        <f>VLOOKUP(A59,TRANSPORTE!A6:D117,3,FALSE)</f>
        <v>Transporte de barrera de seguridad</v>
      </c>
      <c r="C59" s="317"/>
      <c r="D59" s="317"/>
      <c r="E59" s="317"/>
      <c r="F59" s="317"/>
      <c r="G59" s="317"/>
      <c r="H59" s="311" t="s">
        <v>339</v>
      </c>
      <c r="I59" s="279">
        <v>0.81049499999999997</v>
      </c>
      <c r="J59" s="286">
        <v>1</v>
      </c>
      <c r="K59" s="279">
        <f>I59*J59</f>
        <v>0.81049499999999997</v>
      </c>
      <c r="L59" s="913">
        <f>VLOOKUP(A59,TRANSPORTE!A6:D117,4,FALSE)</f>
        <v>1087.0687895049432</v>
      </c>
      <c r="M59" s="914"/>
      <c r="N59" s="287">
        <f>K59*L59</f>
        <v>881.06381854980884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881.06381854980884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150.36388888888888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5592.6025896750789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1118.5205179350157</v>
      </c>
      <c r="M83" s="862"/>
      <c r="N83" s="51"/>
    </row>
    <row r="84" spans="1:14">
      <c r="B84" s="89" t="s">
        <v>973</v>
      </c>
      <c r="C84" s="90"/>
      <c r="D84" s="90"/>
      <c r="E84" s="90"/>
      <c r="F84" s="90"/>
      <c r="G84" s="90"/>
      <c r="H84" s="90"/>
      <c r="I84" s="87"/>
      <c r="J84" s="88"/>
      <c r="K84" s="304">
        <v>0.05</v>
      </c>
      <c r="L84" s="861">
        <f>N78*K84</f>
        <v>279.63012948375393</v>
      </c>
      <c r="M84" s="862"/>
      <c r="N84" s="51"/>
    </row>
    <row r="85" spans="1:14" ht="15.75" thickBot="1">
      <c r="B85" s="91" t="s">
        <v>974</v>
      </c>
      <c r="C85" s="92"/>
      <c r="D85" s="92"/>
      <c r="E85" s="92"/>
      <c r="F85" s="92"/>
      <c r="G85" s="92"/>
      <c r="H85" s="92"/>
      <c r="I85" s="93"/>
      <c r="J85" s="94"/>
      <c r="K85" s="305">
        <v>0.05</v>
      </c>
      <c r="L85" s="863">
        <f>N78*K85</f>
        <v>279.63012948375393</v>
      </c>
      <c r="M85" s="864"/>
      <c r="N85" s="51"/>
    </row>
    <row r="86" spans="1:14" ht="15.75" thickBot="1">
      <c r="B86" s="826" t="s">
        <v>953</v>
      </c>
      <c r="C86" s="827"/>
      <c r="D86" s="827"/>
      <c r="E86" s="827"/>
      <c r="F86" s="827"/>
      <c r="G86" s="827"/>
      <c r="H86" s="827"/>
      <c r="I86" s="827"/>
      <c r="J86" s="827"/>
      <c r="K86" s="827"/>
      <c r="L86" s="827"/>
      <c r="M86" s="828"/>
      <c r="N86" s="52">
        <f>L83+L84+L85</f>
        <v>1677.7807769025237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7270.3833665776028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1425</v>
      </c>
      <c r="C31" s="81" t="s">
        <v>1413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146</v>
      </c>
      <c r="B36" s="875" t="str">
        <f>VLOOKUP(A36,EQUIPOS!A6:D154,3,FALSE)</f>
        <v>Camabaja</v>
      </c>
      <c r="C36" s="876"/>
      <c r="D36" s="876"/>
      <c r="E36" s="876"/>
      <c r="F36" s="876"/>
      <c r="G36" s="876"/>
      <c r="H36" s="877"/>
      <c r="I36" s="267"/>
      <c r="J36" s="268"/>
      <c r="K36" s="269">
        <f>VLOOKUP(A36,EQUIPOS!A5:D154,4,FALSE)</f>
        <v>155122.50494195026</v>
      </c>
      <c r="L36" s="270"/>
      <c r="M36" s="271">
        <v>0.625</v>
      </c>
      <c r="N36" s="272">
        <f>K36/M36</f>
        <v>248196.00790712042</v>
      </c>
    </row>
    <row r="37" spans="1:14">
      <c r="A37" s="108" t="s">
        <v>241</v>
      </c>
      <c r="B37" s="875" t="str">
        <f>VLOOKUP(A37,EQUIPOS!A7:D154,3,FALSE)</f>
        <v>Grúa (capacidad 15 ton)</v>
      </c>
      <c r="C37" s="876"/>
      <c r="D37" s="876"/>
      <c r="E37" s="876"/>
      <c r="F37" s="876"/>
      <c r="G37" s="876"/>
      <c r="H37" s="877"/>
      <c r="I37" s="267"/>
      <c r="J37" s="268"/>
      <c r="K37" s="269">
        <f>VLOOKUP(A37,EQUIPOS!A6:D154,4,FALSE)</f>
        <v>143895.27963945532</v>
      </c>
      <c r="L37" s="270"/>
      <c r="M37" s="271">
        <v>0.625</v>
      </c>
      <c r="N37" s="272">
        <f>K37/M37</f>
        <v>230232.4474231285</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0.05</v>
      </c>
      <c r="M42" s="888"/>
      <c r="N42" s="105">
        <f>N76*L42</f>
        <v>2706.55</v>
      </c>
    </row>
    <row r="43" spans="1:14" ht="15.75" thickBot="1">
      <c r="B43" s="826" t="s">
        <v>953</v>
      </c>
      <c r="C43" s="827"/>
      <c r="D43" s="827"/>
      <c r="E43" s="827"/>
      <c r="F43" s="827"/>
      <c r="G43" s="827"/>
      <c r="H43" s="827"/>
      <c r="I43" s="827"/>
      <c r="J43" s="827"/>
      <c r="K43" s="827"/>
      <c r="L43" s="827"/>
      <c r="M43" s="828"/>
      <c r="N43" s="394">
        <f>SUM(N36:N42)</f>
        <v>481135.00533024891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987.9582886696021</v>
      </c>
      <c r="N48" s="272">
        <f>K48*M48</f>
        <v>9879.5828866960219</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13625.768071415307</v>
      </c>
      <c r="N49" s="272">
        <f>K49*M49</f>
        <v>13625.768071415307</v>
      </c>
    </row>
    <row r="50" spans="1:14">
      <c r="A50" s="108"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4709.7625284968262</v>
      </c>
      <c r="N50" s="272">
        <f>K50*M50</f>
        <v>4709.7625284968262</v>
      </c>
    </row>
    <row r="51" spans="1:14">
      <c r="A51" t="s">
        <v>686</v>
      </c>
      <c r="B51" s="43" t="str">
        <f>VLOOKUP(A51,MATERIALES!A6:D372,3,FALSE)</f>
        <v xml:space="preserve">Tierra abonada </v>
      </c>
      <c r="C51" s="281"/>
      <c r="D51" s="281"/>
      <c r="E51" s="281"/>
      <c r="F51" s="281"/>
      <c r="G51" s="281"/>
      <c r="H51" s="281"/>
      <c r="I51" s="268"/>
      <c r="J51" s="224" t="str">
        <f>VLOOKUP(A51,MATERIALES!A6:D372,2,FALSE)</f>
        <v>m3</v>
      </c>
      <c r="K51" s="282">
        <v>2</v>
      </c>
      <c r="L51" s="267"/>
      <c r="M51" s="283">
        <f>VLOOKUP(A51,MATERIALES!A6:D372,4,FALSE)</f>
        <v>51552.977953721842</v>
      </c>
      <c r="N51" s="272">
        <f>K51*M51</f>
        <v>103105.95590744368</v>
      </c>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131321.06939405185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5</v>
      </c>
      <c r="N70" s="395">
        <f>K70/M70</f>
        <v>54131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0">
        <f>SUM(N70:N75)</f>
        <v>54131</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666587.07472430076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133317.41494486015</v>
      </c>
      <c r="M83" s="862"/>
      <c r="N83" s="51"/>
    </row>
    <row r="84" spans="1:14">
      <c r="B84" s="89" t="s">
        <v>973</v>
      </c>
      <c r="C84" s="90"/>
      <c r="D84" s="90"/>
      <c r="E84" s="90"/>
      <c r="F84" s="90"/>
      <c r="G84" s="90"/>
      <c r="H84" s="90"/>
      <c r="I84" s="87"/>
      <c r="J84" s="88"/>
      <c r="K84" s="304">
        <v>0.05</v>
      </c>
      <c r="L84" s="861">
        <f>N78*K84</f>
        <v>33329.353736215038</v>
      </c>
      <c r="M84" s="862"/>
      <c r="N84" s="51"/>
    </row>
    <row r="85" spans="1:14" ht="15.75" thickBot="1">
      <c r="B85" s="91" t="s">
        <v>974</v>
      </c>
      <c r="C85" s="92"/>
      <c r="D85" s="92"/>
      <c r="E85" s="92"/>
      <c r="F85" s="92"/>
      <c r="G85" s="92"/>
      <c r="H85" s="92"/>
      <c r="I85" s="93"/>
      <c r="J85" s="94"/>
      <c r="K85" s="305">
        <v>0.05</v>
      </c>
      <c r="L85" s="863">
        <f>N78*K85</f>
        <v>33329.353736215038</v>
      </c>
      <c r="M85" s="864"/>
      <c r="N85" s="51"/>
    </row>
    <row r="86" spans="1:14" ht="15.75" thickBot="1">
      <c r="B86" s="826" t="s">
        <v>953</v>
      </c>
      <c r="C86" s="827"/>
      <c r="D86" s="827"/>
      <c r="E86" s="827"/>
      <c r="F86" s="827"/>
      <c r="G86" s="827"/>
      <c r="H86" s="827"/>
      <c r="I86" s="827"/>
      <c r="J86" s="827"/>
      <c r="K86" s="827"/>
      <c r="L86" s="827"/>
      <c r="M86" s="828"/>
      <c r="N86" s="52">
        <f>L83+L84+L85</f>
        <v>199976.12241729023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866563.19714159099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2.2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1426</v>
      </c>
      <c r="C31" s="81" t="s">
        <v>1417</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146</v>
      </c>
      <c r="B36" s="875" t="str">
        <f>VLOOKUP(A36,EQUIPOS!A6:D154,3,FALSE)</f>
        <v>Camabaja</v>
      </c>
      <c r="C36" s="876"/>
      <c r="D36" s="876"/>
      <c r="E36" s="876"/>
      <c r="F36" s="876"/>
      <c r="G36" s="876"/>
      <c r="H36" s="877"/>
      <c r="I36" s="267"/>
      <c r="J36" s="268"/>
      <c r="K36" s="269">
        <f>VLOOKUP(A36,EQUIPOS!A6:D163,4,FALSE)</f>
        <v>155122.50494195026</v>
      </c>
      <c r="L36" s="270"/>
      <c r="M36" s="271">
        <v>0.5</v>
      </c>
      <c r="N36" s="272">
        <f>K36/M36</f>
        <v>310245.00988390052</v>
      </c>
    </row>
    <row r="37" spans="1:14">
      <c r="A37" s="108" t="s">
        <v>241</v>
      </c>
      <c r="B37" s="875" t="str">
        <f>VLOOKUP(A37,EQUIPOS!A7:D154,3,FALSE)</f>
        <v>Grúa (capacidad 15 ton)</v>
      </c>
      <c r="C37" s="876"/>
      <c r="D37" s="876"/>
      <c r="E37" s="876"/>
      <c r="F37" s="876"/>
      <c r="G37" s="876"/>
      <c r="H37" s="877"/>
      <c r="I37" s="267"/>
      <c r="J37" s="268"/>
      <c r="K37" s="269">
        <f>VLOOKUP(A37,EQUIPOS!A7:D164,4,FALSE)</f>
        <v>143895.27963945532</v>
      </c>
      <c r="L37" s="270"/>
      <c r="M37" s="271">
        <v>0.5</v>
      </c>
      <c r="N37" s="272">
        <f>K37/M37</f>
        <v>287790.55927891063</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0.05</v>
      </c>
      <c r="M42" s="888"/>
      <c r="N42" s="105">
        <f>N76*L42</f>
        <v>3383.1875</v>
      </c>
    </row>
    <row r="43" spans="1:14" ht="15.75" thickBot="1">
      <c r="B43" s="826" t="s">
        <v>953</v>
      </c>
      <c r="C43" s="827"/>
      <c r="D43" s="827"/>
      <c r="E43" s="827"/>
      <c r="F43" s="827"/>
      <c r="G43" s="827"/>
      <c r="H43" s="827"/>
      <c r="I43" s="827"/>
      <c r="J43" s="827"/>
      <c r="K43" s="827"/>
      <c r="L43" s="827"/>
      <c r="M43" s="828"/>
      <c r="N43" s="394">
        <f>SUM(N36:N42)</f>
        <v>601418.75666281115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987.9582886696021</v>
      </c>
      <c r="N48" s="272">
        <f>K48*M48</f>
        <v>9879.5828866960219</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13625.768071415307</v>
      </c>
      <c r="N49" s="272">
        <f>K49*M49</f>
        <v>13625.768071415307</v>
      </c>
    </row>
    <row r="50" spans="1:14">
      <c r="A50" s="108"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4709.7625284968262</v>
      </c>
      <c r="N50" s="272">
        <f>K50*M50</f>
        <v>4709.7625284968262</v>
      </c>
    </row>
    <row r="51" spans="1:14">
      <c r="A51" t="s">
        <v>686</v>
      </c>
      <c r="B51" s="43" t="str">
        <f>VLOOKUP(A51,MATERIALES!A6:D372,3,FALSE)</f>
        <v xml:space="preserve">Tierra abonada </v>
      </c>
      <c r="C51" s="281"/>
      <c r="D51" s="281"/>
      <c r="E51" s="281"/>
      <c r="F51" s="281"/>
      <c r="G51" s="281"/>
      <c r="H51" s="281"/>
      <c r="I51" s="268"/>
      <c r="J51" s="224" t="str">
        <f>VLOOKUP(A51,MATERIALES!A6:D372,2,FALSE)</f>
        <v>m3</v>
      </c>
      <c r="K51" s="282">
        <v>2</v>
      </c>
      <c r="L51" s="267"/>
      <c r="M51" s="283">
        <f>VLOOKUP(A51,MATERIALES!A6:D372,4,FALSE)</f>
        <v>51552.977953721842</v>
      </c>
      <c r="N51" s="272">
        <f>K51*M51</f>
        <v>103105.95590744368</v>
      </c>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131321.06939405185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4</v>
      </c>
      <c r="N70" s="395">
        <f>K70/M70</f>
        <v>67663.75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67663.75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800403.57605686295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160080.71521137259</v>
      </c>
      <c r="M83" s="862"/>
      <c r="N83" s="51"/>
    </row>
    <row r="84" spans="1:14">
      <c r="B84" s="89" t="s">
        <v>973</v>
      </c>
      <c r="C84" s="90"/>
      <c r="D84" s="90"/>
      <c r="E84" s="90"/>
      <c r="F84" s="90"/>
      <c r="G84" s="90"/>
      <c r="H84" s="90"/>
      <c r="I84" s="87"/>
      <c r="J84" s="88"/>
      <c r="K84" s="304">
        <v>0.05</v>
      </c>
      <c r="L84" s="861">
        <f>N78*K84</f>
        <v>40020.178802843147</v>
      </c>
      <c r="M84" s="862"/>
      <c r="N84" s="51"/>
    </row>
    <row r="85" spans="1:14" ht="15.75" thickBot="1">
      <c r="B85" s="91" t="s">
        <v>974</v>
      </c>
      <c r="C85" s="92"/>
      <c r="D85" s="92"/>
      <c r="E85" s="92"/>
      <c r="F85" s="92"/>
      <c r="G85" s="92"/>
      <c r="H85" s="92"/>
      <c r="I85" s="93"/>
      <c r="J85" s="94"/>
      <c r="K85" s="305">
        <v>0.05</v>
      </c>
      <c r="L85" s="863">
        <f>N78*K85</f>
        <v>40020.178802843147</v>
      </c>
      <c r="M85" s="864"/>
      <c r="N85" s="51"/>
    </row>
    <row r="86" spans="1:14" ht="15.75" thickBot="1">
      <c r="B86" s="826" t="s">
        <v>953</v>
      </c>
      <c r="C86" s="827"/>
      <c r="D86" s="827"/>
      <c r="E86" s="827"/>
      <c r="F86" s="827"/>
      <c r="G86" s="827"/>
      <c r="H86" s="827"/>
      <c r="I86" s="827"/>
      <c r="J86" s="827"/>
      <c r="K86" s="827"/>
      <c r="L86" s="827"/>
      <c r="M86" s="828"/>
      <c r="N86" s="52">
        <f>L83+L84+L85</f>
        <v>240121.07281705888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1040524.6488739218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1427</v>
      </c>
      <c r="C31" s="81" t="s">
        <v>1418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146</v>
      </c>
      <c r="B36" s="875" t="str">
        <f>VLOOKUP(A36,EQUIPOS!A6:D154,3,FALSE)</f>
        <v>Camabaja</v>
      </c>
      <c r="C36" s="876"/>
      <c r="D36" s="876"/>
      <c r="E36" s="876"/>
      <c r="F36" s="876"/>
      <c r="G36" s="876"/>
      <c r="H36" s="877"/>
      <c r="I36" s="267"/>
      <c r="J36" s="268"/>
      <c r="K36" s="269">
        <f>VLOOKUP(A36,EQUIPOS!A6:D163,4,FALSE)</f>
        <v>155122.50494195026</v>
      </c>
      <c r="L36" s="270"/>
      <c r="M36" s="271">
        <v>0.4375</v>
      </c>
      <c r="N36" s="272">
        <f>K36/M36</f>
        <v>354565.72558160062</v>
      </c>
    </row>
    <row r="37" spans="1:14">
      <c r="A37" s="108" t="s">
        <v>241</v>
      </c>
      <c r="B37" s="875" t="str">
        <f>VLOOKUP(A37,EQUIPOS!A7:D154,3,FALSE)</f>
        <v>Grúa (capacidad 15 ton)</v>
      </c>
      <c r="C37" s="876"/>
      <c r="D37" s="876"/>
      <c r="E37" s="876"/>
      <c r="F37" s="876"/>
      <c r="G37" s="876"/>
      <c r="H37" s="877"/>
      <c r="I37" s="267"/>
      <c r="J37" s="268"/>
      <c r="K37" s="269">
        <f>VLOOKUP(A37,EQUIPOS!A7:D164,4,FALSE)</f>
        <v>143895.27963945532</v>
      </c>
      <c r="L37" s="270"/>
      <c r="M37" s="271">
        <v>0.4375</v>
      </c>
      <c r="N37" s="272">
        <f>K37/M37</f>
        <v>328903.49631875503</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0.05</v>
      </c>
      <c r="M42" s="888"/>
      <c r="N42" s="105">
        <f>N76*L42</f>
        <v>3866.5</v>
      </c>
    </row>
    <row r="43" spans="1:14" ht="15.75" thickBot="1">
      <c r="B43" s="826" t="s">
        <v>953</v>
      </c>
      <c r="C43" s="827"/>
      <c r="D43" s="827"/>
      <c r="E43" s="827"/>
      <c r="F43" s="827"/>
      <c r="G43" s="827"/>
      <c r="H43" s="827"/>
      <c r="I43" s="827"/>
      <c r="J43" s="827"/>
      <c r="K43" s="827"/>
      <c r="L43" s="827"/>
      <c r="M43" s="828"/>
      <c r="N43" s="394">
        <f>SUM(N36:N42)</f>
        <v>687335.72190035565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987.9582886696021</v>
      </c>
      <c r="N48" s="272">
        <f>K48*M48</f>
        <v>9879.5828866960219</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13625.768071415307</v>
      </c>
      <c r="N49" s="272">
        <f>K49*M49</f>
        <v>13625.768071415307</v>
      </c>
    </row>
    <row r="50" spans="1:14">
      <c r="A50" s="108"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4709.7625284968262</v>
      </c>
      <c r="N50" s="272">
        <f>K50*M50</f>
        <v>4709.7625284968262</v>
      </c>
    </row>
    <row r="51" spans="1:14">
      <c r="A51" t="s">
        <v>686</v>
      </c>
      <c r="B51" s="43" t="str">
        <f>VLOOKUP(A51,MATERIALES!A6:D372,3,FALSE)</f>
        <v xml:space="preserve">Tierra abonada </v>
      </c>
      <c r="C51" s="281"/>
      <c r="D51" s="281"/>
      <c r="E51" s="281"/>
      <c r="F51" s="281"/>
      <c r="G51" s="281"/>
      <c r="H51" s="281"/>
      <c r="I51" s="268"/>
      <c r="J51" s="224" t="str">
        <f>VLOOKUP(A51,MATERIALES!A6:D372,2,FALSE)</f>
        <v>m3</v>
      </c>
      <c r="K51" s="282">
        <v>2</v>
      </c>
      <c r="L51" s="267"/>
      <c r="M51" s="283">
        <f>VLOOKUP(A51,MATERIALES!A6:D372,4,FALSE)</f>
        <v>51552.977953721842</v>
      </c>
      <c r="N51" s="272">
        <f>K51*M51</f>
        <v>103105.95590744368</v>
      </c>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131321.06939405185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3.5</v>
      </c>
      <c r="N70" s="395">
        <f>K70/M70</f>
        <v>77330</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77330</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895986.79129440757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179197.35825888152</v>
      </c>
      <c r="M83" s="862"/>
      <c r="N83" s="51"/>
    </row>
    <row r="84" spans="1:14">
      <c r="B84" s="89" t="s">
        <v>973</v>
      </c>
      <c r="C84" s="90"/>
      <c r="D84" s="90"/>
      <c r="E84" s="90"/>
      <c r="F84" s="90"/>
      <c r="G84" s="90"/>
      <c r="H84" s="90"/>
      <c r="I84" s="87"/>
      <c r="J84" s="88"/>
      <c r="K84" s="304">
        <v>0.05</v>
      </c>
      <c r="L84" s="861">
        <f>N78*K84</f>
        <v>44799.33956472038</v>
      </c>
      <c r="M84" s="862"/>
      <c r="N84" s="51"/>
    </row>
    <row r="85" spans="1:14" ht="15.75" thickBot="1">
      <c r="B85" s="91" t="s">
        <v>974</v>
      </c>
      <c r="C85" s="92"/>
      <c r="D85" s="92"/>
      <c r="E85" s="92"/>
      <c r="F85" s="92"/>
      <c r="G85" s="92"/>
      <c r="H85" s="92"/>
      <c r="I85" s="93"/>
      <c r="J85" s="94"/>
      <c r="K85" s="305">
        <v>0.05</v>
      </c>
      <c r="L85" s="863">
        <f>N78*K85</f>
        <v>44799.33956472038</v>
      </c>
      <c r="M85" s="864"/>
      <c r="N85" s="51"/>
    </row>
    <row r="86" spans="1:14" ht="15.75" thickBot="1">
      <c r="B86" s="826" t="s">
        <v>953</v>
      </c>
      <c r="C86" s="827"/>
      <c r="D86" s="827"/>
      <c r="E86" s="827"/>
      <c r="F86" s="827"/>
      <c r="G86" s="827"/>
      <c r="H86" s="827"/>
      <c r="I86" s="827"/>
      <c r="J86" s="827"/>
      <c r="K86" s="827"/>
      <c r="L86" s="827"/>
      <c r="M86" s="828"/>
      <c r="N86" s="52">
        <f>L83+L84+L85</f>
        <v>268796.03738832229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1164782.82868273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1428</v>
      </c>
      <c r="C31" s="81" t="s">
        <v>1419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146</v>
      </c>
      <c r="B36" s="875" t="str">
        <f>VLOOKUP(A36,EQUIPOS!A6:D154,3,FALSE)</f>
        <v>Camabaja</v>
      </c>
      <c r="C36" s="876"/>
      <c r="D36" s="876"/>
      <c r="E36" s="876"/>
      <c r="F36" s="876"/>
      <c r="G36" s="876"/>
      <c r="H36" s="877"/>
      <c r="I36" s="267"/>
      <c r="J36" s="268"/>
      <c r="K36" s="269">
        <f>VLOOKUP(A36,EQUIPOS!A6:D163,4,FALSE)</f>
        <v>155122.50494195026</v>
      </c>
      <c r="L36" s="270"/>
      <c r="M36" s="271">
        <v>0.875</v>
      </c>
      <c r="N36" s="272">
        <f>K36/M36</f>
        <v>177282.86279080031</v>
      </c>
    </row>
    <row r="37" spans="1:14">
      <c r="A37" s="108" t="s">
        <v>241</v>
      </c>
      <c r="B37" s="875" t="str">
        <f>VLOOKUP(A37,EQUIPOS!A7:D154,3,FALSE)</f>
        <v>Grúa (capacidad 15 ton)</v>
      </c>
      <c r="C37" s="876"/>
      <c r="D37" s="876"/>
      <c r="E37" s="876"/>
      <c r="F37" s="876"/>
      <c r="G37" s="876"/>
      <c r="H37" s="877"/>
      <c r="I37" s="267"/>
      <c r="J37" s="268"/>
      <c r="K37" s="269">
        <f>VLOOKUP(A37,EQUIPOS!A7:D164,4,FALSE)</f>
        <v>143895.27963945532</v>
      </c>
      <c r="L37" s="270"/>
      <c r="M37" s="271">
        <v>0.875</v>
      </c>
      <c r="N37" s="272">
        <f>K37/M37</f>
        <v>164451.74815937752</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0.05</v>
      </c>
      <c r="M42" s="888"/>
      <c r="N42" s="105">
        <f>N76*L42</f>
        <v>1546.6000000000001</v>
      </c>
    </row>
    <row r="43" spans="1:14" ht="15.75" thickBot="1">
      <c r="B43" s="826" t="s">
        <v>953</v>
      </c>
      <c r="C43" s="827"/>
      <c r="D43" s="827"/>
      <c r="E43" s="827"/>
      <c r="F43" s="827"/>
      <c r="G43" s="827"/>
      <c r="H43" s="827"/>
      <c r="I43" s="827"/>
      <c r="J43" s="827"/>
      <c r="K43" s="827"/>
      <c r="L43" s="827"/>
      <c r="M43" s="828"/>
      <c r="N43" s="394">
        <f>SUM(N36:N42)</f>
        <v>343281.2109501778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987.9582886696021</v>
      </c>
      <c r="N48" s="272">
        <f>K48*M48</f>
        <v>9879.5828866960219</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13625.768071415307</v>
      </c>
      <c r="N49" s="272">
        <f>K49*M49</f>
        <v>13625.768071415307</v>
      </c>
    </row>
    <row r="50" spans="1:14">
      <c r="A50" s="108"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4709.7625284968262</v>
      </c>
      <c r="N50" s="272">
        <f>K50*M50</f>
        <v>4709.7625284968262</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28215.113486608156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7</v>
      </c>
      <c r="N70" s="395">
        <f>K70/M70</f>
        <v>30932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30932</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402428.32443678594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80485.664887357198</v>
      </c>
      <c r="M83" s="862"/>
      <c r="N83" s="51"/>
    </row>
    <row r="84" spans="1:14">
      <c r="B84" s="89" t="s">
        <v>973</v>
      </c>
      <c r="C84" s="90"/>
      <c r="D84" s="90"/>
      <c r="E84" s="90"/>
      <c r="F84" s="90"/>
      <c r="G84" s="90"/>
      <c r="H84" s="90"/>
      <c r="I84" s="87"/>
      <c r="J84" s="88"/>
      <c r="K84" s="304">
        <v>0.05</v>
      </c>
      <c r="L84" s="861">
        <f>N78*K84</f>
        <v>20121.416221839299</v>
      </c>
      <c r="M84" s="862"/>
      <c r="N84" s="51"/>
    </row>
    <row r="85" spans="1:14" ht="15.75" thickBot="1">
      <c r="B85" s="91" t="s">
        <v>974</v>
      </c>
      <c r="C85" s="92"/>
      <c r="D85" s="92"/>
      <c r="E85" s="92"/>
      <c r="F85" s="92"/>
      <c r="G85" s="92"/>
      <c r="H85" s="92"/>
      <c r="I85" s="93"/>
      <c r="J85" s="94"/>
      <c r="K85" s="305">
        <v>0.05</v>
      </c>
      <c r="L85" s="863">
        <f>N78*K85</f>
        <v>20121.416221839299</v>
      </c>
      <c r="M85" s="864"/>
      <c r="N85" s="51"/>
    </row>
    <row r="86" spans="1:14" ht="15.75" thickBot="1">
      <c r="B86" s="826" t="s">
        <v>953</v>
      </c>
      <c r="C86" s="827"/>
      <c r="D86" s="827"/>
      <c r="E86" s="827"/>
      <c r="F86" s="827"/>
      <c r="G86" s="827"/>
      <c r="H86" s="827"/>
      <c r="I86" s="827"/>
      <c r="J86" s="827"/>
      <c r="K86" s="827"/>
      <c r="L86" s="827"/>
      <c r="M86" s="828"/>
      <c r="N86" s="52">
        <f>L83+L84+L85</f>
        <v>120728.4973310358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523156.82176782173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2.2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1429</v>
      </c>
      <c r="C31" s="81" t="s">
        <v>1420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146</v>
      </c>
      <c r="B36" s="875" t="str">
        <f>VLOOKUP(A36,EQUIPOS!A6:D154,3,FALSE)</f>
        <v>Camabaja</v>
      </c>
      <c r="C36" s="876"/>
      <c r="D36" s="876"/>
      <c r="E36" s="876"/>
      <c r="F36" s="876"/>
      <c r="G36" s="876"/>
      <c r="H36" s="877"/>
      <c r="I36" s="267"/>
      <c r="J36" s="268"/>
      <c r="K36" s="269">
        <f>VLOOKUP(A36,EQUIPOS!A6:D163,4,FALSE)</f>
        <v>155122.50494195026</v>
      </c>
      <c r="L36" s="270"/>
      <c r="M36" s="271">
        <v>0.75</v>
      </c>
      <c r="N36" s="272">
        <f>K36/M36</f>
        <v>206830.00658926702</v>
      </c>
    </row>
    <row r="37" spans="1:14">
      <c r="A37" s="108" t="s">
        <v>241</v>
      </c>
      <c r="B37" s="875" t="str">
        <f>VLOOKUP(A37,EQUIPOS!A7:D154,3,FALSE)</f>
        <v>Grúa (capacidad 15 ton)</v>
      </c>
      <c r="C37" s="876"/>
      <c r="D37" s="876"/>
      <c r="E37" s="876"/>
      <c r="F37" s="876"/>
      <c r="G37" s="876"/>
      <c r="H37" s="877"/>
      <c r="I37" s="267"/>
      <c r="J37" s="268"/>
      <c r="K37" s="269">
        <f>VLOOKUP(A37,EQUIPOS!A7:D164,4,FALSE)</f>
        <v>143895.27963945532</v>
      </c>
      <c r="L37" s="270"/>
      <c r="M37" s="271">
        <v>0.75</v>
      </c>
      <c r="N37" s="272">
        <f>K37/M37</f>
        <v>191860.37285260708</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0.05</v>
      </c>
      <c r="M42" s="888"/>
      <c r="N42" s="105">
        <f>N76*L42</f>
        <v>1804.3666666666668</v>
      </c>
    </row>
    <row r="43" spans="1:14" ht="15.75" thickBot="1">
      <c r="B43" s="826" t="s">
        <v>953</v>
      </c>
      <c r="C43" s="827"/>
      <c r="D43" s="827"/>
      <c r="E43" s="827"/>
      <c r="F43" s="827"/>
      <c r="G43" s="827"/>
      <c r="H43" s="827"/>
      <c r="I43" s="827"/>
      <c r="J43" s="827"/>
      <c r="K43" s="827"/>
      <c r="L43" s="827"/>
      <c r="M43" s="828"/>
      <c r="N43" s="394">
        <f>SUM(N36:N42)</f>
        <v>400494.74610854074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987.9582886696021</v>
      </c>
      <c r="N48" s="272">
        <f>K48*M48</f>
        <v>9879.5828866960219</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13625.768071415307</v>
      </c>
      <c r="N49" s="272">
        <f>K49*M49</f>
        <v>13625.768071415307</v>
      </c>
    </row>
    <row r="50" spans="1:14">
      <c r="A50" s="206"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4709.7625284968262</v>
      </c>
      <c r="N50" s="272">
        <f>K50*M50</f>
        <v>4709.7625284968262</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28215.113486608156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s="14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6</v>
      </c>
      <c r="N70" s="395">
        <f>K70/M70</f>
        <v>36087.333333333336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36087.333333333336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464797.1929284822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92959.438585696451</v>
      </c>
      <c r="M83" s="862"/>
      <c r="N83" s="51"/>
    </row>
    <row r="84" spans="1:14">
      <c r="B84" s="89" t="s">
        <v>973</v>
      </c>
      <c r="C84" s="90"/>
      <c r="D84" s="90"/>
      <c r="E84" s="90"/>
      <c r="F84" s="90"/>
      <c r="G84" s="90"/>
      <c r="H84" s="90"/>
      <c r="I84" s="87"/>
      <c r="J84" s="88"/>
      <c r="K84" s="304">
        <v>0.05</v>
      </c>
      <c r="L84" s="861">
        <f>N78*K84</f>
        <v>23239.859646424113</v>
      </c>
      <c r="M84" s="862"/>
      <c r="N84" s="51"/>
    </row>
    <row r="85" spans="1:14" ht="15.75" thickBot="1">
      <c r="B85" s="91" t="s">
        <v>974</v>
      </c>
      <c r="C85" s="92"/>
      <c r="D85" s="92"/>
      <c r="E85" s="92"/>
      <c r="F85" s="92"/>
      <c r="G85" s="92"/>
      <c r="H85" s="92"/>
      <c r="I85" s="93"/>
      <c r="J85" s="94"/>
      <c r="K85" s="305">
        <v>0.05</v>
      </c>
      <c r="L85" s="863">
        <f>N78*K85</f>
        <v>23239.859646424113</v>
      </c>
      <c r="M85" s="864"/>
      <c r="N85" s="51"/>
    </row>
    <row r="86" spans="1:14" ht="15.75" thickBot="1">
      <c r="B86" s="826" t="s">
        <v>953</v>
      </c>
      <c r="C86" s="827"/>
      <c r="D86" s="827"/>
      <c r="E86" s="827"/>
      <c r="F86" s="827"/>
      <c r="G86" s="827"/>
      <c r="H86" s="827"/>
      <c r="I86" s="827"/>
      <c r="J86" s="827"/>
      <c r="K86" s="827"/>
      <c r="L86" s="827"/>
      <c r="M86" s="828"/>
      <c r="N86" s="52">
        <f>L83+L84+L85</f>
        <v>139439.15787854468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604236.35080702684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1430</v>
      </c>
      <c r="C31" s="81" t="s">
        <v>1421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146</v>
      </c>
      <c r="B36" s="875" t="str">
        <f>VLOOKUP(A36,EQUIPOS!A6:D154,3,FALSE)</f>
        <v>Camabaja</v>
      </c>
      <c r="C36" s="876"/>
      <c r="D36" s="876"/>
      <c r="E36" s="876"/>
      <c r="F36" s="876"/>
      <c r="G36" s="876"/>
      <c r="H36" s="877"/>
      <c r="I36" s="267"/>
      <c r="J36" s="268"/>
      <c r="K36" s="269">
        <f>VLOOKUP(A36,EQUIPOS!A6:D163,4,FALSE)</f>
        <v>155122.50494195026</v>
      </c>
      <c r="L36" s="270"/>
      <c r="M36" s="271">
        <v>0.6875</v>
      </c>
      <c r="N36" s="272">
        <f>K36/M36</f>
        <v>225632.73446101855</v>
      </c>
    </row>
    <row r="37" spans="1:14">
      <c r="A37" s="108" t="s">
        <v>241</v>
      </c>
      <c r="B37" s="875" t="str">
        <f>VLOOKUP(A37,EQUIPOS!A7:D154,3,FALSE)</f>
        <v>Grúa (capacidad 15 ton)</v>
      </c>
      <c r="C37" s="876"/>
      <c r="D37" s="876"/>
      <c r="E37" s="876"/>
      <c r="F37" s="876"/>
      <c r="G37" s="876"/>
      <c r="H37" s="877"/>
      <c r="I37" s="267"/>
      <c r="J37" s="268"/>
      <c r="K37" s="269">
        <f>VLOOKUP(A37,EQUIPOS!A7:D164,4,FALSE)</f>
        <v>143895.27963945532</v>
      </c>
      <c r="L37" s="270"/>
      <c r="M37" s="271">
        <v>0.6875</v>
      </c>
      <c r="N37" s="272">
        <f>K37/M37</f>
        <v>209302.22493011682</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0.05</v>
      </c>
      <c r="M42" s="888"/>
      <c r="N42" s="105">
        <f>N76*L42</f>
        <v>1968.4</v>
      </c>
    </row>
    <row r="43" spans="1:14" ht="15.75" thickBot="1">
      <c r="B43" s="826" t="s">
        <v>953</v>
      </c>
      <c r="C43" s="827"/>
      <c r="D43" s="827"/>
      <c r="E43" s="827"/>
      <c r="F43" s="827"/>
      <c r="G43" s="827"/>
      <c r="H43" s="827"/>
      <c r="I43" s="827"/>
      <c r="J43" s="827"/>
      <c r="K43" s="827"/>
      <c r="L43" s="827"/>
      <c r="M43" s="828"/>
      <c r="N43" s="394">
        <f>SUM(N36:N42)</f>
        <v>436903.3593911354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987.9582886696021</v>
      </c>
      <c r="N48" s="272">
        <f>K48*M48</f>
        <v>9879.5828866960219</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13625.768071415307</v>
      </c>
      <c r="N49" s="272">
        <f>K49*M49</f>
        <v>13625.768071415307</v>
      </c>
    </row>
    <row r="50" spans="1:14">
      <c r="A50" s="108"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4709.7625284968262</v>
      </c>
      <c r="N50" s="272">
        <f>K50*M50</f>
        <v>4709.7625284968262</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28215.113486608156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5.5</v>
      </c>
      <c r="N70" s="395">
        <f>K70/M70</f>
        <v>39368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39368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504486.47287774354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100897.29457554872</v>
      </c>
      <c r="M83" s="862"/>
      <c r="N83" s="51"/>
    </row>
    <row r="84" spans="1:14">
      <c r="B84" s="89" t="s">
        <v>973</v>
      </c>
      <c r="C84" s="90"/>
      <c r="D84" s="90"/>
      <c r="E84" s="90"/>
      <c r="F84" s="90"/>
      <c r="G84" s="90"/>
      <c r="H84" s="90"/>
      <c r="I84" s="87"/>
      <c r="J84" s="88"/>
      <c r="K84" s="304">
        <v>0.05</v>
      </c>
      <c r="L84" s="861">
        <f>N78*K84</f>
        <v>25224.323643887179</v>
      </c>
      <c r="M84" s="862"/>
      <c r="N84" s="51"/>
    </row>
    <row r="85" spans="1:14" ht="15.75" thickBot="1">
      <c r="B85" s="91" t="s">
        <v>974</v>
      </c>
      <c r="C85" s="92"/>
      <c r="D85" s="92"/>
      <c r="E85" s="92"/>
      <c r="F85" s="92"/>
      <c r="G85" s="92"/>
      <c r="H85" s="92"/>
      <c r="I85" s="93"/>
      <c r="J85" s="94"/>
      <c r="K85" s="305">
        <v>0.05</v>
      </c>
      <c r="L85" s="863">
        <f>N78*K85</f>
        <v>25224.323643887179</v>
      </c>
      <c r="M85" s="864"/>
      <c r="N85" s="51"/>
    </row>
    <row r="86" spans="1:14" ht="15.75" thickBot="1">
      <c r="B86" s="826" t="s">
        <v>953</v>
      </c>
      <c r="C86" s="827"/>
      <c r="D86" s="827"/>
      <c r="E86" s="827"/>
      <c r="F86" s="827"/>
      <c r="G86" s="827"/>
      <c r="H86" s="827"/>
      <c r="I86" s="827"/>
      <c r="J86" s="827"/>
      <c r="K86" s="827"/>
      <c r="L86" s="827"/>
      <c r="M86" s="828"/>
      <c r="N86" s="52">
        <f>L83+L84+L85</f>
        <v>151345.94186332307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655832.41474106663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1431</v>
      </c>
      <c r="C31" s="81" t="s">
        <v>1422</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52" t="s">
        <v>241</v>
      </c>
      <c r="B36" s="875" t="str">
        <f>VLOOKUP(A36,EQUIPOS!A6:D154,3,FALSE)</f>
        <v>Grúa (capacidad 15 ton)</v>
      </c>
      <c r="C36" s="876"/>
      <c r="D36" s="876"/>
      <c r="E36" s="876"/>
      <c r="F36" s="876"/>
      <c r="G36" s="876"/>
      <c r="H36" s="877"/>
      <c r="I36" s="267"/>
      <c r="J36" s="268"/>
      <c r="K36" s="269">
        <f>VLOOKUP(A36,EQUIPOS!A6:D163,4,FALSE)</f>
        <v>143895.27963945532</v>
      </c>
      <c r="L36" s="270"/>
      <c r="M36" s="396">
        <v>1.125</v>
      </c>
      <c r="N36" s="272">
        <f>K36/M36</f>
        <v>127906.91523507138</v>
      </c>
    </row>
    <row r="37" spans="1:14">
      <c r="A37" s="108"/>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0.05</v>
      </c>
      <c r="M42" s="888"/>
      <c r="N42" s="105">
        <f>N76*L42</f>
        <v>1202.9111111111113</v>
      </c>
    </row>
    <row r="43" spans="1:14" ht="15.75" thickBot="1">
      <c r="B43" s="826" t="s">
        <v>953</v>
      </c>
      <c r="C43" s="827"/>
      <c r="D43" s="827"/>
      <c r="E43" s="827"/>
      <c r="F43" s="827"/>
      <c r="G43" s="827"/>
      <c r="H43" s="827"/>
      <c r="I43" s="827"/>
      <c r="J43" s="827"/>
      <c r="K43" s="827"/>
      <c r="L43" s="827"/>
      <c r="M43" s="828"/>
      <c r="N43" s="394">
        <f>SUM(N36:N42)</f>
        <v>129109.8263461825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49" t="s">
        <v>428</v>
      </c>
      <c r="B48" s="43" t="str">
        <f>VLOOKUP(A48,MATERIALES!A4:D372,3,FALSE)</f>
        <v>Costal de fibra o fique</v>
      </c>
      <c r="C48" s="281"/>
      <c r="D48" s="281"/>
      <c r="E48" s="281"/>
      <c r="F48" s="281"/>
      <c r="G48" s="281"/>
      <c r="H48" s="281"/>
      <c r="I48" s="268"/>
      <c r="J48" s="224" t="str">
        <f>VLOOKUP(A48,MATERIALES!A4:D372,2,FALSE)</f>
        <v>u</v>
      </c>
      <c r="K48" s="461">
        <v>10</v>
      </c>
      <c r="L48" s="267"/>
      <c r="M48" s="283">
        <f>VLOOKUP(A48,MATERIALES!A5:D372,4,FALSE)</f>
        <v>987.9582886696021</v>
      </c>
      <c r="N48" s="272">
        <f>K48*M48</f>
        <v>9879.5828866960219</v>
      </c>
    </row>
    <row r="49" spans="1:14">
      <c r="A49" s="149" t="s">
        <v>589</v>
      </c>
      <c r="B49" s="43" t="str">
        <f>VLOOKUP(A49,MATERIALES!A5:D372,3,FALSE)</f>
        <v>Nutrientes (para remoción de especies vegetales) (dap, triple 15 o similar) (ítem 201.9)</v>
      </c>
      <c r="C49" s="281"/>
      <c r="D49" s="281"/>
      <c r="E49" s="281"/>
      <c r="F49" s="281"/>
      <c r="G49" s="281"/>
      <c r="H49" s="281"/>
      <c r="I49" s="268"/>
      <c r="J49" s="224" t="str">
        <f>VLOOKUP(A49,MATERIALES!A5:D372,2,FALSE)</f>
        <v>kg</v>
      </c>
      <c r="K49" s="461">
        <v>1</v>
      </c>
      <c r="L49" s="267"/>
      <c r="M49" s="283">
        <f>VLOOKUP(A49,MATERIALES!A6:D372,4,FALSE)</f>
        <v>4709.7625284968262</v>
      </c>
      <c r="N49" s="272">
        <f>K49*M49</f>
        <v>4709.7625284968262</v>
      </c>
    </row>
    <row r="50" spans="1:14">
      <c r="A50" s="150" t="s">
        <v>412</v>
      </c>
      <c r="B50" s="43" t="str">
        <f>VLOOKUP(A50,MATERIALES!A6:D372,3,FALSE)</f>
        <v>Cicatrizante (para remoción de especies vegetales)</v>
      </c>
      <c r="C50" s="281"/>
      <c r="D50" s="281"/>
      <c r="E50" s="281"/>
      <c r="F50" s="281"/>
      <c r="G50" s="281"/>
      <c r="H50" s="281"/>
      <c r="I50" s="268"/>
      <c r="J50" s="224" t="str">
        <f>VLOOKUP(A50,MATERIALES!A6:D372,2,FALSE)</f>
        <v>kg</v>
      </c>
      <c r="K50" s="461">
        <v>1</v>
      </c>
      <c r="L50" s="267"/>
      <c r="M50" s="283">
        <f>VLOOKUP(A50,MATERIALES!A6:D372,4,FALSE)</f>
        <v>13625.768071415307</v>
      </c>
      <c r="N50" s="272">
        <f>K50*M50</f>
        <v>13625.768071415307</v>
      </c>
    </row>
    <row r="51" spans="1:14">
      <c r="B51" s="43"/>
      <c r="C51" s="281"/>
      <c r="D51" s="281"/>
      <c r="E51" s="281"/>
      <c r="F51" s="281"/>
      <c r="G51" s="281"/>
      <c r="H51" s="281"/>
      <c r="I51" s="268"/>
      <c r="J51" s="224"/>
      <c r="K51" s="397"/>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28215.113486608156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s="148"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6">
        <v>9</v>
      </c>
      <c r="N70" s="395">
        <f>K70/M70</f>
        <v>24058.222222222223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0">
        <f>SUM(N70:N75)</f>
        <v>24058.222222222223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181383.16205501286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36276.632411002574</v>
      </c>
      <c r="M83" s="862"/>
      <c r="N83" s="51"/>
    </row>
    <row r="84" spans="1:14">
      <c r="B84" s="89" t="s">
        <v>973</v>
      </c>
      <c r="C84" s="90"/>
      <c r="D84" s="90"/>
      <c r="E84" s="90"/>
      <c r="F84" s="90"/>
      <c r="G84" s="90"/>
      <c r="H84" s="90"/>
      <c r="I84" s="87"/>
      <c r="J84" s="88"/>
      <c r="K84" s="304">
        <v>0.05</v>
      </c>
      <c r="L84" s="861">
        <f>N78*K84</f>
        <v>9069.1581027506436</v>
      </c>
      <c r="M84" s="862"/>
      <c r="N84" s="51"/>
    </row>
    <row r="85" spans="1:14" ht="15.75" thickBot="1">
      <c r="B85" s="91" t="s">
        <v>974</v>
      </c>
      <c r="C85" s="92"/>
      <c r="D85" s="92"/>
      <c r="E85" s="92"/>
      <c r="F85" s="92"/>
      <c r="G85" s="92"/>
      <c r="H85" s="92"/>
      <c r="I85" s="93"/>
      <c r="J85" s="94"/>
      <c r="K85" s="305">
        <v>0.05</v>
      </c>
      <c r="L85" s="863">
        <f>N78*K85</f>
        <v>9069.1581027506436</v>
      </c>
      <c r="M85" s="864"/>
      <c r="N85" s="51"/>
    </row>
    <row r="86" spans="1:14" ht="15.75" thickBot="1">
      <c r="B86" s="826" t="s">
        <v>953</v>
      </c>
      <c r="C86" s="827"/>
      <c r="D86" s="827"/>
      <c r="E86" s="827"/>
      <c r="F86" s="827"/>
      <c r="G86" s="827"/>
      <c r="H86" s="827"/>
      <c r="I86" s="827"/>
      <c r="J86" s="827"/>
      <c r="K86" s="827"/>
      <c r="L86" s="827"/>
      <c r="M86" s="828"/>
      <c r="N86" s="52">
        <f>L83+L84+L85</f>
        <v>54414.948616503869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235798.11067151674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2.2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1432</v>
      </c>
      <c r="C31" s="81" t="s">
        <v>1423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55" t="s">
        <v>241</v>
      </c>
      <c r="B36" s="875" t="str">
        <f>VLOOKUP(A36,EQUIPOS!A6:D154,3,FALSE)</f>
        <v>Grúa (capacidad 15 ton)</v>
      </c>
      <c r="C36" s="876"/>
      <c r="D36" s="876"/>
      <c r="E36" s="876"/>
      <c r="F36" s="876"/>
      <c r="G36" s="876"/>
      <c r="H36" s="877"/>
      <c r="I36" s="267"/>
      <c r="J36" s="268"/>
      <c r="K36" s="269">
        <f>VLOOKUP(A36,EQUIPOS!A6:D163,4,FALSE)</f>
        <v>143895.27963945532</v>
      </c>
      <c r="L36" s="270"/>
      <c r="M36" s="462">
        <v>1</v>
      </c>
      <c r="N36" s="272">
        <f>K36/M36</f>
        <v>143895.27963945532</v>
      </c>
    </row>
    <row r="37" spans="1:14">
      <c r="A37" s="155" t="s">
        <v>373</v>
      </c>
      <c r="B37" s="875" t="str">
        <f>VLOOKUP(A37,EQUIPOS!A7:D154,3,FALSE)</f>
        <v>Volqueta 6 m3</v>
      </c>
      <c r="C37" s="876"/>
      <c r="D37" s="876"/>
      <c r="E37" s="876"/>
      <c r="F37" s="876"/>
      <c r="G37" s="876"/>
      <c r="H37" s="877"/>
      <c r="I37" s="267"/>
      <c r="J37" s="268"/>
      <c r="K37" s="269">
        <f>VLOOKUP(A37,EQUIPOS!A7:D164,4,FALSE)</f>
        <v>67262.879887324176</v>
      </c>
      <c r="L37" s="270"/>
      <c r="M37" s="463">
        <v>1</v>
      </c>
      <c r="N37" s="272">
        <f>K37/M37</f>
        <v>67262.879887324176</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0.05</v>
      </c>
      <c r="M42" s="888"/>
      <c r="N42" s="105">
        <f>N76*L42</f>
        <v>1353.2750000000001</v>
      </c>
    </row>
    <row r="43" spans="1:14" ht="15.75" thickBot="1">
      <c r="B43" s="826" t="s">
        <v>953</v>
      </c>
      <c r="C43" s="827"/>
      <c r="D43" s="827"/>
      <c r="E43" s="827"/>
      <c r="F43" s="827"/>
      <c r="G43" s="827"/>
      <c r="H43" s="827"/>
      <c r="I43" s="827"/>
      <c r="J43" s="827"/>
      <c r="K43" s="827"/>
      <c r="L43" s="827"/>
      <c r="M43" s="828"/>
      <c r="N43" s="394">
        <f>SUM(N36:N42)</f>
        <v>212511.43452677949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54" t="s">
        <v>428</v>
      </c>
      <c r="B48" s="43" t="str">
        <f>VLOOKUP(A48,MATERIALES!A4:D372,3,FALSE)</f>
        <v>Costal de fibra o fique</v>
      </c>
      <c r="C48" s="281"/>
      <c r="D48" s="281"/>
      <c r="E48" s="281"/>
      <c r="F48" s="281"/>
      <c r="G48" s="281"/>
      <c r="H48" s="281"/>
      <c r="I48" s="268"/>
      <c r="J48" s="224" t="str">
        <f>VLOOKUP(A48,MATERIALES!A4:D384,2,FALSE)</f>
        <v>u</v>
      </c>
      <c r="K48" s="461">
        <v>10</v>
      </c>
      <c r="L48" s="267"/>
      <c r="M48" s="283">
        <f>VLOOKUP(A48,MATERIALES!A5:D372,4,FALSE)</f>
        <v>987.9582886696021</v>
      </c>
      <c r="N48" s="272">
        <f>K48*M48</f>
        <v>9879.5828866960219</v>
      </c>
    </row>
    <row r="49" spans="1:14">
      <c r="A49" s="151" t="s">
        <v>589</v>
      </c>
      <c r="B49" s="43" t="str">
        <f>VLOOKUP(A49,MATERIALES!A5:D372,3,FALSE)</f>
        <v>Nutrientes (para remoción de especies vegetales) (dap, triple 15 o similar) (ítem 201.9)</v>
      </c>
      <c r="C49" s="281"/>
      <c r="D49" s="281"/>
      <c r="E49" s="281"/>
      <c r="F49" s="281"/>
      <c r="G49" s="281"/>
      <c r="H49" s="281"/>
      <c r="I49" s="268"/>
      <c r="J49" s="224" t="str">
        <f>VLOOKUP(A49,MATERIALES!A5:D385,2,FALSE)</f>
        <v>kg</v>
      </c>
      <c r="K49" s="461">
        <v>1</v>
      </c>
      <c r="L49" s="267"/>
      <c r="M49" s="283">
        <f>VLOOKUP(A49,MATERIALES!A6:D372,4,FALSE)</f>
        <v>4709.7625284968262</v>
      </c>
      <c r="N49" s="272">
        <f>K49*M49</f>
        <v>4709.7625284968262</v>
      </c>
    </row>
    <row r="50" spans="1:14">
      <c r="A50" s="154" t="s">
        <v>412</v>
      </c>
      <c r="B50" s="43" t="str">
        <f>VLOOKUP(A50,MATERIALES!A6:D372,3,FALSE)</f>
        <v>Cicatrizante (para remoción de especies vegetales)</v>
      </c>
      <c r="C50" s="281"/>
      <c r="D50" s="281"/>
      <c r="E50" s="281"/>
      <c r="F50" s="281"/>
      <c r="G50" s="281"/>
      <c r="H50" s="281"/>
      <c r="I50" s="268"/>
      <c r="J50" s="224" t="str">
        <f>VLOOKUP(A50,MATERIALES!A6:D386,2,FALSE)</f>
        <v>kg</v>
      </c>
      <c r="K50" s="461">
        <v>1</v>
      </c>
      <c r="L50" s="267"/>
      <c r="M50" s="283">
        <f>VLOOKUP(A50,MATERIALES!A6:D372,4,FALSE)</f>
        <v>13625.768071415307</v>
      </c>
      <c r="N50" s="272">
        <f>K50*M50</f>
        <v>13625.768071415307</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28215.113486608156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s="15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8</v>
      </c>
      <c r="N70" s="395">
        <f>K70/M70</f>
        <v>27065.5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27065.5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267792.04801338766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53558.409602677537</v>
      </c>
      <c r="M83" s="862"/>
      <c r="N83" s="51"/>
    </row>
    <row r="84" spans="1:14">
      <c r="B84" s="89" t="s">
        <v>973</v>
      </c>
      <c r="C84" s="90"/>
      <c r="D84" s="90"/>
      <c r="E84" s="90"/>
      <c r="F84" s="90"/>
      <c r="G84" s="90"/>
      <c r="H84" s="90"/>
      <c r="I84" s="87"/>
      <c r="J84" s="88"/>
      <c r="K84" s="304">
        <v>0.05</v>
      </c>
      <c r="L84" s="861">
        <f>N78*K84</f>
        <v>13389.602400669384</v>
      </c>
      <c r="M84" s="862"/>
      <c r="N84" s="51"/>
    </row>
    <row r="85" spans="1:14" ht="15.75" thickBot="1">
      <c r="B85" s="91" t="s">
        <v>974</v>
      </c>
      <c r="C85" s="92"/>
      <c r="D85" s="92"/>
      <c r="E85" s="92"/>
      <c r="F85" s="92"/>
      <c r="G85" s="92"/>
      <c r="H85" s="92"/>
      <c r="I85" s="93"/>
      <c r="J85" s="94"/>
      <c r="K85" s="305">
        <v>0.05</v>
      </c>
      <c r="L85" s="863">
        <f>N78*K85</f>
        <v>13389.602400669384</v>
      </c>
      <c r="M85" s="864"/>
      <c r="N85" s="51"/>
    </row>
    <row r="86" spans="1:14" ht="15.75" thickBot="1">
      <c r="B86" s="826" t="s">
        <v>953</v>
      </c>
      <c r="C86" s="827"/>
      <c r="D86" s="827"/>
      <c r="E86" s="827"/>
      <c r="F86" s="827"/>
      <c r="G86" s="827"/>
      <c r="H86" s="827"/>
      <c r="I86" s="827"/>
      <c r="J86" s="827"/>
      <c r="K86" s="827"/>
      <c r="L86" s="827"/>
      <c r="M86" s="828"/>
      <c r="N86" s="52">
        <f>L83+L84+L85</f>
        <v>80337.61440401632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348129.662417404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2"/>
      <c r="K118" s="892"/>
      <c r="L118" s="892"/>
      <c r="M118" s="892"/>
      <c r="N118" s="893"/>
    </row>
    <row r="119" spans="2:14" ht="15.75" customHeight="1"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1433</v>
      </c>
      <c r="C31" s="81" t="s">
        <v>1424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44" t="s">
        <v>241</v>
      </c>
      <c r="B36" s="875" t="str">
        <f>VLOOKUP(A36,EQUIPOS!A6:D154,3,FALSE)</f>
        <v>Grúa (capacidad 15 ton)</v>
      </c>
      <c r="C36" s="876"/>
      <c r="D36" s="876"/>
      <c r="E36" s="876"/>
      <c r="F36" s="876"/>
      <c r="G36" s="876"/>
      <c r="H36" s="877"/>
      <c r="I36" s="267"/>
      <c r="J36" s="268"/>
      <c r="K36" s="269">
        <f>VLOOKUP(A36,EQUIPOS!A6:D163,4,FALSE)</f>
        <v>143895.27963945532</v>
      </c>
      <c r="L36" s="270"/>
      <c r="M36" s="271">
        <v>0.9375</v>
      </c>
      <c r="N36" s="272">
        <f>K36/M36</f>
        <v>153488.29828208566</v>
      </c>
    </row>
    <row r="37" spans="1:14">
      <c r="A37" s="144" t="s">
        <v>373</v>
      </c>
      <c r="B37" s="875" t="str">
        <f>VLOOKUP(A37,EQUIPOS!A7:D154,3,FALSE)</f>
        <v>Volqueta 6 m3</v>
      </c>
      <c r="C37" s="876"/>
      <c r="D37" s="876"/>
      <c r="E37" s="876"/>
      <c r="F37" s="876"/>
      <c r="G37" s="876"/>
      <c r="H37" s="877"/>
      <c r="I37" s="267"/>
      <c r="J37" s="268"/>
      <c r="K37" s="269">
        <f>VLOOKUP(A37,EQUIPOS!A7:D164,4,FALSE)</f>
        <v>67262.879887324176</v>
      </c>
      <c r="L37" s="270"/>
      <c r="M37" s="271">
        <v>0.9375</v>
      </c>
      <c r="N37" s="272">
        <f>K37/M37</f>
        <v>71747.071879812458</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0.05</v>
      </c>
      <c r="M42" s="888"/>
      <c r="N42" s="105">
        <f>N76*L42</f>
        <v>1443.4933333333333</v>
      </c>
    </row>
    <row r="43" spans="1:14" ht="15.75" thickBot="1">
      <c r="B43" s="826" t="s">
        <v>953</v>
      </c>
      <c r="C43" s="827"/>
      <c r="D43" s="827"/>
      <c r="E43" s="827"/>
      <c r="F43" s="827"/>
      <c r="G43" s="827"/>
      <c r="H43" s="827"/>
      <c r="I43" s="827"/>
      <c r="J43" s="827"/>
      <c r="K43" s="827"/>
      <c r="L43" s="827"/>
      <c r="M43" s="828"/>
      <c r="N43" s="394">
        <f>SUM(N36:N42)</f>
        <v>226678.86349523146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428</v>
      </c>
      <c r="B48" s="43" t="str">
        <f>VLOOKUP(A48,MATERIALES!A4:D372,3,FALSE)</f>
        <v>Costal de fibra o fique</v>
      </c>
      <c r="C48" s="281"/>
      <c r="D48" s="281"/>
      <c r="E48" s="281"/>
      <c r="F48" s="281"/>
      <c r="G48" s="281"/>
      <c r="H48" s="281"/>
      <c r="I48" s="268"/>
      <c r="J48" s="224" t="str">
        <f>VLOOKUP(A48,MATERIALES!A4:D384,2,FALSE)</f>
        <v>u</v>
      </c>
      <c r="K48" s="282">
        <v>10</v>
      </c>
      <c r="L48" s="267"/>
      <c r="M48" s="283">
        <f>VLOOKUP(A48,MATERIALES!A5:D372,4,FALSE)</f>
        <v>987.9582886696021</v>
      </c>
      <c r="N48" s="272">
        <f>K48*M48</f>
        <v>9879.5828866960219</v>
      </c>
    </row>
    <row r="49" spans="1:14">
      <c r="A49" t="s">
        <v>412</v>
      </c>
      <c r="B49" s="43" t="str">
        <f>VLOOKUP(A49,MATERIALES!A5:D372,3,FALSE)</f>
        <v>Cicatrizante (para remoción de especies vegetales)</v>
      </c>
      <c r="C49" s="281"/>
      <c r="D49" s="281"/>
      <c r="E49" s="281"/>
      <c r="F49" s="281"/>
      <c r="G49" s="281"/>
      <c r="H49" s="281"/>
      <c r="I49" s="268"/>
      <c r="J49" s="224" t="str">
        <f>VLOOKUP(A49,MATERIALES!A5:D385,2,FALSE)</f>
        <v>kg</v>
      </c>
      <c r="K49" s="282">
        <v>1</v>
      </c>
      <c r="L49" s="267"/>
      <c r="M49" s="283">
        <f>VLOOKUP(A49,MATERIALES!A6:D372,4,FALSE)</f>
        <v>13625.768071415307</v>
      </c>
      <c r="N49" s="272">
        <f>K49*M49</f>
        <v>13625.768071415307</v>
      </c>
    </row>
    <row r="50" spans="1:14">
      <c r="A50" s="144" t="s">
        <v>589</v>
      </c>
      <c r="B50" s="43" t="str">
        <f>VLOOKUP(A50,MATERIALES!A6:D372,3,FALSE)</f>
        <v>Nutrientes (para remoción de especies vegetales) (dap, triple 15 o similar) (ítem 201.9)</v>
      </c>
      <c r="C50" s="281"/>
      <c r="D50" s="281"/>
      <c r="E50" s="281"/>
      <c r="F50" s="281"/>
      <c r="G50" s="281"/>
      <c r="H50" s="281"/>
      <c r="I50" s="268"/>
      <c r="J50" s="224" t="str">
        <f>VLOOKUP(A50,MATERIALES!A6:D386,2,FALSE)</f>
        <v>kg</v>
      </c>
      <c r="K50" s="282">
        <v>1</v>
      </c>
      <c r="L50" s="267"/>
      <c r="M50" s="283">
        <f>VLOOKUP(A50,MATERIALES!A6:D372,4,FALSE)</f>
        <v>4709.7625284968262</v>
      </c>
      <c r="N50" s="272">
        <f>K50*M50</f>
        <v>4709.7625284968262</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28215.113486608156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s="156"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8">
        <v>7.5</v>
      </c>
      <c r="N70" s="395">
        <f>K70/M70</f>
        <v>28869.866666666665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915" t="s">
        <v>953</v>
      </c>
      <c r="C76" s="869"/>
      <c r="D76" s="869"/>
      <c r="E76" s="869"/>
      <c r="F76" s="869"/>
      <c r="G76" s="869"/>
      <c r="H76" s="869"/>
      <c r="I76" s="869"/>
      <c r="J76" s="869"/>
      <c r="K76" s="869"/>
      <c r="L76" s="869"/>
      <c r="M76" s="870"/>
      <c r="N76" s="460">
        <f>SUM(N70:N75)</f>
        <v>28869.866666666665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283763.84364850627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56752.76872970126</v>
      </c>
      <c r="M83" s="862"/>
      <c r="N83" s="51"/>
    </row>
    <row r="84" spans="1:14">
      <c r="B84" s="89" t="s">
        <v>973</v>
      </c>
      <c r="C84" s="90"/>
      <c r="D84" s="90"/>
      <c r="E84" s="90"/>
      <c r="F84" s="90"/>
      <c r="G84" s="90"/>
      <c r="H84" s="90"/>
      <c r="I84" s="87"/>
      <c r="J84" s="88"/>
      <c r="K84" s="304">
        <v>0.05</v>
      </c>
      <c r="L84" s="861">
        <f>N78*K84</f>
        <v>14188.192182425315</v>
      </c>
      <c r="M84" s="862"/>
      <c r="N84" s="51"/>
    </row>
    <row r="85" spans="1:14" ht="15.75" thickBot="1">
      <c r="B85" s="91" t="s">
        <v>974</v>
      </c>
      <c r="C85" s="92"/>
      <c r="D85" s="92"/>
      <c r="E85" s="92"/>
      <c r="F85" s="92"/>
      <c r="G85" s="92"/>
      <c r="H85" s="92"/>
      <c r="I85" s="93"/>
      <c r="J85" s="94"/>
      <c r="K85" s="305">
        <v>0.05</v>
      </c>
      <c r="L85" s="863">
        <f>N78*K85</f>
        <v>14188.192182425315</v>
      </c>
      <c r="M85" s="864"/>
      <c r="N85" s="51"/>
    </row>
    <row r="86" spans="1:14" ht="15.75" thickBot="1">
      <c r="B86" s="826" t="s">
        <v>953</v>
      </c>
      <c r="C86" s="827"/>
      <c r="D86" s="827"/>
      <c r="E86" s="827"/>
      <c r="F86" s="827"/>
      <c r="G86" s="827"/>
      <c r="H86" s="827"/>
      <c r="I86" s="827"/>
      <c r="J86" s="827"/>
      <c r="K86" s="827"/>
      <c r="L86" s="827"/>
      <c r="M86" s="828"/>
      <c r="N86" s="52">
        <f>L83+L84+L85</f>
        <v>85129.153094551904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368892.9967430582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2"/>
      <c r="K118" s="892"/>
      <c r="L118" s="892"/>
      <c r="M118" s="892"/>
      <c r="N118" s="893"/>
    </row>
    <row r="119" spans="2:14" ht="15.75" customHeight="1"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1434</v>
      </c>
      <c r="C31" s="81" t="s">
        <v>1414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44" t="s">
        <v>241</v>
      </c>
      <c r="B36" s="875" t="str">
        <f>VLOOKUP(A36,EQUIPOS!A6:D154,3,FALSE)</f>
        <v>Grúa (capacidad 15 ton)</v>
      </c>
      <c r="C36" s="876"/>
      <c r="D36" s="876"/>
      <c r="E36" s="876"/>
      <c r="F36" s="876"/>
      <c r="G36" s="876"/>
      <c r="H36" s="877"/>
      <c r="I36" s="267"/>
      <c r="J36" s="268"/>
      <c r="K36" s="269">
        <f>VLOOKUP(A36,EQUIPOS!A6:D163,4,FALSE)</f>
        <v>143895.27963945532</v>
      </c>
      <c r="L36" s="270"/>
      <c r="M36" s="271">
        <v>1.5</v>
      </c>
      <c r="N36" s="272">
        <f>K36/M36</f>
        <v>95930.186426303539</v>
      </c>
    </row>
    <row r="37" spans="1:14">
      <c r="A37" s="108"/>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0.05</v>
      </c>
      <c r="M42" s="888"/>
      <c r="N42" s="105">
        <f>N76*L42</f>
        <v>902.18333333333339</v>
      </c>
    </row>
    <row r="43" spans="1:14" ht="15.75" thickBot="1">
      <c r="B43" s="826" t="s">
        <v>953</v>
      </c>
      <c r="C43" s="827"/>
      <c r="D43" s="827"/>
      <c r="E43" s="827"/>
      <c r="F43" s="827"/>
      <c r="G43" s="827"/>
      <c r="H43" s="827"/>
      <c r="I43" s="827"/>
      <c r="J43" s="827"/>
      <c r="K43" s="827"/>
      <c r="L43" s="827"/>
      <c r="M43" s="828"/>
      <c r="N43" s="394">
        <f>SUM(N36:N42)</f>
        <v>96832.369759636873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428</v>
      </c>
      <c r="B48" s="43" t="str">
        <f>VLOOKUP(A48,MATERIALES!A4:D372,3,FALSE)</f>
        <v>Costal de fibra o fique</v>
      </c>
      <c r="C48" s="281"/>
      <c r="D48" s="281"/>
      <c r="E48" s="281"/>
      <c r="F48" s="281"/>
      <c r="G48" s="281"/>
      <c r="H48" s="281"/>
      <c r="I48" s="268"/>
      <c r="J48" s="224" t="str">
        <f>VLOOKUP(A48,MATERIALES!A4:D384,2,FALSE)</f>
        <v>u</v>
      </c>
      <c r="K48" s="282">
        <v>10</v>
      </c>
      <c r="L48" s="267"/>
      <c r="M48" s="283">
        <f>VLOOKUP(A48,MATERIALES!A5:D372,4,FALSE)</f>
        <v>987.9582886696021</v>
      </c>
      <c r="N48" s="272">
        <f>K48*M48</f>
        <v>9879.5828866960219</v>
      </c>
    </row>
    <row r="49" spans="1:14">
      <c r="A49" t="s">
        <v>412</v>
      </c>
      <c r="B49" s="43" t="str">
        <f>VLOOKUP(A49,MATERIALES!A5:D372,3,FALSE)</f>
        <v>Cicatrizante (para remoción de especies vegetales)</v>
      </c>
      <c r="C49" s="281"/>
      <c r="D49" s="281"/>
      <c r="E49" s="281"/>
      <c r="F49" s="281"/>
      <c r="G49" s="281"/>
      <c r="H49" s="281"/>
      <c r="I49" s="268"/>
      <c r="J49" s="224" t="str">
        <f>VLOOKUP(A49,MATERIALES!A5:D385,2,FALSE)</f>
        <v>kg</v>
      </c>
      <c r="K49" s="282">
        <v>1</v>
      </c>
      <c r="L49" s="267"/>
      <c r="M49" s="283">
        <f>VLOOKUP(A49,MATERIALES!A6:D372,4,FALSE)</f>
        <v>13625.768071415307</v>
      </c>
      <c r="N49" s="272">
        <f>K49*M49</f>
        <v>13625.768071415307</v>
      </c>
    </row>
    <row r="50" spans="1:14">
      <c r="A50" s="144" t="s">
        <v>589</v>
      </c>
      <c r="B50" s="43" t="str">
        <f>VLOOKUP(A50,MATERIALES!A6:D372,3,FALSE)</f>
        <v>Nutrientes (para remoción de especies vegetales) (dap, triple 15 o similar) (ítem 201.9)</v>
      </c>
      <c r="C50" s="281"/>
      <c r="D50" s="281"/>
      <c r="E50" s="281"/>
      <c r="F50" s="281"/>
      <c r="G50" s="281"/>
      <c r="H50" s="281"/>
      <c r="I50" s="268"/>
      <c r="J50" s="224" t="str">
        <f>VLOOKUP(A50,MATERIALES!A6:D386,2,FALSE)</f>
        <v>kg</v>
      </c>
      <c r="K50" s="282">
        <v>1</v>
      </c>
      <c r="L50" s="267"/>
      <c r="M50" s="283">
        <f>VLOOKUP(A50,MATERIALES!A6:D372,4,FALSE)</f>
        <v>4709.7625284968262</v>
      </c>
      <c r="N50" s="272">
        <f>K50*M50</f>
        <v>4709.7625284968262</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28215.113486608156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395">
        <f>K70/M70</f>
        <v>18043.666666666668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915" t="s">
        <v>953</v>
      </c>
      <c r="C76" s="869"/>
      <c r="D76" s="869"/>
      <c r="E76" s="869"/>
      <c r="F76" s="869"/>
      <c r="G76" s="869"/>
      <c r="H76" s="869"/>
      <c r="I76" s="869"/>
      <c r="J76" s="869"/>
      <c r="K76" s="869"/>
      <c r="L76" s="869"/>
      <c r="M76" s="870"/>
      <c r="N76" s="460">
        <f>SUM(N70:N75)</f>
        <v>18043.666666666668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143091.1499129117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28618.229982582343</v>
      </c>
      <c r="M83" s="862"/>
      <c r="N83" s="51"/>
    </row>
    <row r="84" spans="1:14">
      <c r="B84" s="89" t="s">
        <v>973</v>
      </c>
      <c r="C84" s="90"/>
      <c r="D84" s="90"/>
      <c r="E84" s="90"/>
      <c r="F84" s="90"/>
      <c r="G84" s="90"/>
      <c r="H84" s="90"/>
      <c r="I84" s="87"/>
      <c r="J84" s="88"/>
      <c r="K84" s="304">
        <v>0.05</v>
      </c>
      <c r="L84" s="861">
        <f>N78*K84</f>
        <v>7154.5574956455857</v>
      </c>
      <c r="M84" s="862"/>
      <c r="N84" s="51"/>
    </row>
    <row r="85" spans="1:14" ht="15.75" thickBot="1">
      <c r="B85" s="91" t="s">
        <v>974</v>
      </c>
      <c r="C85" s="92"/>
      <c r="D85" s="92"/>
      <c r="E85" s="92"/>
      <c r="F85" s="92"/>
      <c r="G85" s="92"/>
      <c r="H85" s="92"/>
      <c r="I85" s="93"/>
      <c r="J85" s="94"/>
      <c r="K85" s="305">
        <v>0.05</v>
      </c>
      <c r="L85" s="863">
        <f>N78*K85</f>
        <v>7154.5574956455857</v>
      </c>
      <c r="M85" s="864"/>
      <c r="N85" s="51"/>
    </row>
    <row r="86" spans="1:14" ht="15.75" thickBot="1">
      <c r="B86" s="826" t="s">
        <v>953</v>
      </c>
      <c r="C86" s="827"/>
      <c r="D86" s="827"/>
      <c r="E86" s="827"/>
      <c r="F86" s="827"/>
      <c r="G86" s="827"/>
      <c r="H86" s="827"/>
      <c r="I86" s="827"/>
      <c r="J86" s="827"/>
      <c r="K86" s="827"/>
      <c r="L86" s="827"/>
      <c r="M86" s="828"/>
      <c r="N86" s="52">
        <f>L83+L84+L85</f>
        <v>42927.344973873507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186018.49488678522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2"/>
      <c r="K118" s="892"/>
      <c r="L118" s="892"/>
      <c r="M118" s="892"/>
      <c r="N118" s="893"/>
    </row>
    <row r="119" spans="2:14" ht="15.75" customHeight="1"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1435</v>
      </c>
      <c r="C31" s="81" t="s">
        <v>1415</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44" t="s">
        <v>241</v>
      </c>
      <c r="B36" s="875" t="str">
        <f>VLOOKUP(A36,EQUIPOS!A6:D154,3,FALSE)</f>
        <v>Grúa (capacidad 15 ton)</v>
      </c>
      <c r="C36" s="876"/>
      <c r="D36" s="876"/>
      <c r="E36" s="876"/>
      <c r="F36" s="876"/>
      <c r="G36" s="876"/>
      <c r="H36" s="877"/>
      <c r="I36" s="267"/>
      <c r="J36" s="268"/>
      <c r="K36" s="269">
        <f>VLOOKUP(A36,EQUIPOS!A6:D163,4,FALSE)</f>
        <v>143895.27963945532</v>
      </c>
      <c r="L36" s="270"/>
      <c r="M36" s="271">
        <v>1.375</v>
      </c>
      <c r="N36" s="272">
        <f>K36/M36</f>
        <v>104651.11246505841</v>
      </c>
    </row>
    <row r="37" spans="1:14">
      <c r="A37" s="144" t="s">
        <v>373</v>
      </c>
      <c r="B37" s="875" t="str">
        <f>VLOOKUP(A37,EQUIPOS!A7:D154,3,FALSE)</f>
        <v>Volqueta 6 m3</v>
      </c>
      <c r="C37" s="876"/>
      <c r="D37" s="876"/>
      <c r="E37" s="876"/>
      <c r="F37" s="876"/>
      <c r="G37" s="876"/>
      <c r="H37" s="877"/>
      <c r="I37" s="267"/>
      <c r="J37" s="268"/>
      <c r="K37" s="269">
        <f>VLOOKUP(A37,EQUIPOS!A7:D164,4,FALSE)</f>
        <v>67262.879887324176</v>
      </c>
      <c r="L37" s="270"/>
      <c r="M37" s="271">
        <v>1.375</v>
      </c>
      <c r="N37" s="272">
        <f>K37/M37</f>
        <v>48918.458099872129</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0.05</v>
      </c>
      <c r="M42" s="888"/>
      <c r="N42" s="105">
        <f>N76*L42</f>
        <v>984.2</v>
      </c>
    </row>
    <row r="43" spans="1:14" ht="15.75" thickBot="1">
      <c r="B43" s="826" t="s">
        <v>953</v>
      </c>
      <c r="C43" s="827"/>
      <c r="D43" s="827"/>
      <c r="E43" s="827"/>
      <c r="F43" s="827"/>
      <c r="G43" s="827"/>
      <c r="H43" s="827"/>
      <c r="I43" s="827"/>
      <c r="J43" s="827"/>
      <c r="K43" s="827"/>
      <c r="L43" s="827"/>
      <c r="M43" s="828"/>
      <c r="N43" s="394">
        <f>SUM(N36:N42)</f>
        <v>154553.77056493054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428</v>
      </c>
      <c r="B48" s="43" t="str">
        <f>VLOOKUP(A48,MATERIALES!A4:D372,3,FALSE)</f>
        <v>Costal de fibra o fique</v>
      </c>
      <c r="C48" s="281"/>
      <c r="D48" s="281"/>
      <c r="E48" s="281"/>
      <c r="F48" s="281"/>
      <c r="G48" s="281"/>
      <c r="H48" s="281"/>
      <c r="I48" s="268"/>
      <c r="J48" s="224" t="str">
        <f>VLOOKUP(A48,MATERIALES!A4:D384,2,FALSE)</f>
        <v>u</v>
      </c>
      <c r="K48" s="282">
        <v>10</v>
      </c>
      <c r="L48" s="267"/>
      <c r="M48" s="283">
        <f>VLOOKUP(A48,MATERIALES!A5:D372,4,FALSE)</f>
        <v>987.9582886696021</v>
      </c>
      <c r="N48" s="272">
        <f>K48*M48</f>
        <v>9879.5828866960219</v>
      </c>
    </row>
    <row r="49" spans="1:14">
      <c r="A49" t="s">
        <v>412</v>
      </c>
      <c r="B49" s="43" t="str">
        <f>VLOOKUP(A49,MATERIALES!A5:D372,3,FALSE)</f>
        <v>Cicatrizante (para remoción de especies vegetales)</v>
      </c>
      <c r="C49" s="281"/>
      <c r="D49" s="281"/>
      <c r="E49" s="281"/>
      <c r="F49" s="281"/>
      <c r="G49" s="281"/>
      <c r="H49" s="281"/>
      <c r="I49" s="268"/>
      <c r="J49" s="224" t="str">
        <f>VLOOKUP(A49,MATERIALES!A5:D385,2,FALSE)</f>
        <v>kg</v>
      </c>
      <c r="K49" s="282">
        <v>1</v>
      </c>
      <c r="L49" s="267"/>
      <c r="M49" s="283">
        <f>VLOOKUP(A49,MATERIALES!A6:D372,4,FALSE)</f>
        <v>13625.768071415307</v>
      </c>
      <c r="N49" s="272">
        <f>K49*M49</f>
        <v>13625.768071415307</v>
      </c>
    </row>
    <row r="50" spans="1:14">
      <c r="A50" s="144" t="s">
        <v>589</v>
      </c>
      <c r="B50" s="43" t="str">
        <f>VLOOKUP(A50,MATERIALES!A6:D372,3,FALSE)</f>
        <v>Nutrientes (para remoción de especies vegetales) (dap, triple 15 o similar) (ítem 201.9)</v>
      </c>
      <c r="C50" s="281"/>
      <c r="D50" s="281"/>
      <c r="E50" s="281"/>
      <c r="F50" s="281"/>
      <c r="G50" s="281"/>
      <c r="H50" s="281"/>
      <c r="I50" s="268"/>
      <c r="J50" s="224" t="str">
        <f>VLOOKUP(A50,MATERIALES!A6:D386,2,FALSE)</f>
        <v>kg</v>
      </c>
      <c r="K50" s="282">
        <v>1</v>
      </c>
      <c r="L50" s="267"/>
      <c r="M50" s="283">
        <f>VLOOKUP(A50,MATERIALES!A6:D372,4,FALSE)</f>
        <v>4709.7625284968262</v>
      </c>
      <c r="N50" s="272">
        <f>K50*M50</f>
        <v>4709.7625284968262</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28215.113486608156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11</v>
      </c>
      <c r="N70" s="395">
        <f>K70/M70</f>
        <v>19684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19684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202452.88405153871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40490.576810307743</v>
      </c>
      <c r="M83" s="862"/>
      <c r="N83" s="51"/>
    </row>
    <row r="84" spans="1:14">
      <c r="B84" s="89" t="s">
        <v>973</v>
      </c>
      <c r="C84" s="90"/>
      <c r="D84" s="90"/>
      <c r="E84" s="90"/>
      <c r="F84" s="90"/>
      <c r="G84" s="90"/>
      <c r="H84" s="90"/>
      <c r="I84" s="87"/>
      <c r="J84" s="88"/>
      <c r="K84" s="304">
        <v>0.05</v>
      </c>
      <c r="L84" s="861">
        <f>N78*K84</f>
        <v>10122.644202576936</v>
      </c>
      <c r="M84" s="862"/>
      <c r="N84" s="51"/>
    </row>
    <row r="85" spans="1:14" ht="15.75" thickBot="1">
      <c r="B85" s="91" t="s">
        <v>974</v>
      </c>
      <c r="C85" s="92"/>
      <c r="D85" s="92"/>
      <c r="E85" s="92"/>
      <c r="F85" s="92"/>
      <c r="G85" s="92"/>
      <c r="H85" s="92"/>
      <c r="I85" s="93"/>
      <c r="J85" s="94"/>
      <c r="K85" s="305">
        <v>0.05</v>
      </c>
      <c r="L85" s="863">
        <f>N78*K85</f>
        <v>10122.644202576936</v>
      </c>
      <c r="M85" s="864"/>
      <c r="N85" s="51"/>
    </row>
    <row r="86" spans="1:14" ht="15.75" thickBot="1">
      <c r="B86" s="826" t="s">
        <v>953</v>
      </c>
      <c r="C86" s="827"/>
      <c r="D86" s="827"/>
      <c r="E86" s="827"/>
      <c r="F86" s="827"/>
      <c r="G86" s="827"/>
      <c r="H86" s="827"/>
      <c r="I86" s="827"/>
      <c r="J86" s="827"/>
      <c r="K86" s="827"/>
      <c r="L86" s="827"/>
      <c r="M86" s="828"/>
      <c r="N86" s="52">
        <f>L83+L84+L85</f>
        <v>60735.865215461614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263188.74926700036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2"/>
      <c r="K118" s="892"/>
      <c r="L118" s="892"/>
      <c r="M118" s="892"/>
      <c r="N118" s="893"/>
    </row>
    <row r="119" spans="2:14" ht="15.75" customHeight="1"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1436</v>
      </c>
      <c r="C31" s="81" t="s">
        <v>1416</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44" t="s">
        <v>241</v>
      </c>
      <c r="B36" s="875" t="str">
        <f>VLOOKUP(A36,EQUIPOS!A6:D154,3,FALSE)</f>
        <v>Grúa (capacidad 15 ton)</v>
      </c>
      <c r="C36" s="876"/>
      <c r="D36" s="876"/>
      <c r="E36" s="876"/>
      <c r="F36" s="876"/>
      <c r="G36" s="876"/>
      <c r="H36" s="877"/>
      <c r="I36" s="267"/>
      <c r="J36" s="268"/>
      <c r="K36" s="269">
        <f>VLOOKUP(A36,EQUIPOS!A6:D163,4,FALSE)</f>
        <v>143895.27963945532</v>
      </c>
      <c r="L36" s="270"/>
      <c r="M36" s="271">
        <v>1.3125</v>
      </c>
      <c r="N36" s="272">
        <f>K36/M36</f>
        <v>109634.49877291833</v>
      </c>
    </row>
    <row r="37" spans="1:14">
      <c r="A37" s="144" t="s">
        <v>373</v>
      </c>
      <c r="B37" s="875" t="str">
        <f>VLOOKUP(A37,EQUIPOS!A7:D154,3,FALSE)</f>
        <v>Volqueta 6 m3</v>
      </c>
      <c r="C37" s="876"/>
      <c r="D37" s="876"/>
      <c r="E37" s="876"/>
      <c r="F37" s="876"/>
      <c r="G37" s="876"/>
      <c r="H37" s="877"/>
      <c r="I37" s="267"/>
      <c r="J37" s="268"/>
      <c r="K37" s="269">
        <f>VLOOKUP(A37,EQUIPOS!A7:D164,4,FALSE)</f>
        <v>67262.879887324176</v>
      </c>
      <c r="L37" s="270"/>
      <c r="M37" s="271">
        <v>1.3125</v>
      </c>
      <c r="N37" s="272">
        <f>K37/M37</f>
        <v>51247.908485580323</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0.05</v>
      </c>
      <c r="M42" s="888"/>
      <c r="N42" s="105">
        <f>N76*L42</f>
        <v>1031.0666666666666</v>
      </c>
    </row>
    <row r="43" spans="1:14" ht="15.75" thickBot="1">
      <c r="B43" s="826" t="s">
        <v>953</v>
      </c>
      <c r="C43" s="827"/>
      <c r="D43" s="827"/>
      <c r="E43" s="827"/>
      <c r="F43" s="827"/>
      <c r="G43" s="827"/>
      <c r="H43" s="827"/>
      <c r="I43" s="827"/>
      <c r="J43" s="827"/>
      <c r="K43" s="827"/>
      <c r="L43" s="827"/>
      <c r="M43" s="828"/>
      <c r="N43" s="394">
        <f>SUM(N36:N42)</f>
        <v>161913.47392516534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987.9582886696021</v>
      </c>
      <c r="N48" s="272">
        <f>K48*M48</f>
        <v>9879.5828866960219</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13625.768071415307</v>
      </c>
      <c r="N49" s="272">
        <f>K49*M49</f>
        <v>13625.768071415307</v>
      </c>
    </row>
    <row r="50" spans="1:14">
      <c r="A50" s="144"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4709.7625284968262</v>
      </c>
      <c r="N50" s="272">
        <f>K50*M50</f>
        <v>4709.7625284968262</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28215.113486608156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10.5</v>
      </c>
      <c r="N70" s="395">
        <f>K70/M70</f>
        <v>20621.333333333332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0">
        <f>SUM(N70:N75)</f>
        <v>20621.333333333332</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210749.92074510685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42149.984149021373</v>
      </c>
      <c r="M83" s="862"/>
      <c r="N83" s="51"/>
    </row>
    <row r="84" spans="1:14">
      <c r="B84" s="89" t="s">
        <v>973</v>
      </c>
      <c r="C84" s="90"/>
      <c r="D84" s="90"/>
      <c r="E84" s="90"/>
      <c r="F84" s="90"/>
      <c r="G84" s="90"/>
      <c r="H84" s="90"/>
      <c r="I84" s="87"/>
      <c r="J84" s="88"/>
      <c r="K84" s="304">
        <v>0.05</v>
      </c>
      <c r="L84" s="861">
        <f>N78*K84</f>
        <v>10537.496037255343</v>
      </c>
      <c r="M84" s="862"/>
      <c r="N84" s="51"/>
    </row>
    <row r="85" spans="1:14" ht="15.75" thickBot="1">
      <c r="B85" s="91" t="s">
        <v>974</v>
      </c>
      <c r="C85" s="92"/>
      <c r="D85" s="92"/>
      <c r="E85" s="92"/>
      <c r="F85" s="92"/>
      <c r="G85" s="92"/>
      <c r="H85" s="92"/>
      <c r="I85" s="93"/>
      <c r="J85" s="94"/>
      <c r="K85" s="305">
        <v>0.05</v>
      </c>
      <c r="L85" s="863">
        <f>N78*K85</f>
        <v>10537.496037255343</v>
      </c>
      <c r="M85" s="864"/>
      <c r="N85" s="51"/>
    </row>
    <row r="86" spans="1:14" ht="15.75" thickBot="1">
      <c r="B86" s="826" t="s">
        <v>953</v>
      </c>
      <c r="C86" s="827"/>
      <c r="D86" s="827"/>
      <c r="E86" s="827"/>
      <c r="F86" s="827"/>
      <c r="G86" s="827"/>
      <c r="H86" s="827"/>
      <c r="I86" s="827"/>
      <c r="J86" s="827"/>
      <c r="K86" s="827"/>
      <c r="L86" s="827"/>
      <c r="M86" s="828"/>
      <c r="N86" s="52">
        <f>L83+L84+L85</f>
        <v>63224.976223532067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273974.89696863893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topLeftCell="A76"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1009</v>
      </c>
      <c r="C31" s="81" t="s">
        <v>1188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44" t="s">
        <v>312</v>
      </c>
      <c r="B36" s="875" t="str">
        <f>VLOOKUP(A36,EQUIPOS!A6:D154,3,FALSE)</f>
        <v>Retroexcavadora sobre oruga, potencia 138 HP, balde de 1,5 m3.</v>
      </c>
      <c r="C36" s="876"/>
      <c r="D36" s="876"/>
      <c r="E36" s="876"/>
      <c r="F36" s="876"/>
      <c r="G36" s="876"/>
      <c r="H36" s="877"/>
      <c r="I36" s="267"/>
      <c r="J36" s="268"/>
      <c r="K36" s="269">
        <f>VLOOKUP(A36,EQUIPOS!A6:D163,4,FALSE)</f>
        <v>205185.20595063712</v>
      </c>
      <c r="L36" s="270"/>
      <c r="M36" s="271">
        <v>66</v>
      </c>
      <c r="N36" s="272">
        <f>K36/M36</f>
        <v>3108.8667568278352</v>
      </c>
    </row>
    <row r="37" spans="1:14">
      <c r="A37" s="144" t="s">
        <v>129</v>
      </c>
      <c r="B37" s="875" t="str">
        <f>VLOOKUP(A37,EQUIPOS!A7:D154,3,FALSE)</f>
        <v xml:space="preserve">Buldozer, Potencia al volante de 140 HP, motor de 2200 RPM, longitud de hoja 4,80m. </v>
      </c>
      <c r="C37" s="876"/>
      <c r="D37" s="876"/>
      <c r="E37" s="876"/>
      <c r="F37" s="876"/>
      <c r="G37" s="876"/>
      <c r="H37" s="877"/>
      <c r="I37" s="267"/>
      <c r="J37" s="268"/>
      <c r="K37" s="269">
        <f>VLOOKUP(A37,EQUIPOS!A7:D164,4,FALSE)</f>
        <v>140502.8142457967</v>
      </c>
      <c r="L37" s="270"/>
      <c r="M37" s="271">
        <v>100</v>
      </c>
      <c r="N37" s="272">
        <f>K37/M37</f>
        <v>1405.0281424579671</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0.01</v>
      </c>
      <c r="M42" s="888"/>
      <c r="N42" s="105">
        <f>N76*L42</f>
        <v>1.0252083333333333</v>
      </c>
    </row>
    <row r="43" spans="1:14" ht="15.75" thickBot="1">
      <c r="B43" s="826" t="s">
        <v>953</v>
      </c>
      <c r="C43" s="827"/>
      <c r="D43" s="827"/>
      <c r="E43" s="827"/>
      <c r="F43" s="827"/>
      <c r="G43" s="827"/>
      <c r="H43" s="827"/>
      <c r="I43" s="827"/>
      <c r="J43" s="827"/>
      <c r="K43" s="827"/>
      <c r="L43" s="827"/>
      <c r="M43" s="828"/>
      <c r="N43" s="394">
        <f>SUM(N36:N42)</f>
        <v>4514.9201076191357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442</v>
      </c>
      <c r="B48" s="43" t="str">
        <f>VLOOKUP(A48,MATERIALES!A4:D372,3,FALSE)</f>
        <v>Derechos de explotación y/o disposición de materiales</v>
      </c>
      <c r="C48" s="281"/>
      <c r="D48" s="281"/>
      <c r="E48" s="281"/>
      <c r="F48" s="281"/>
      <c r="G48" s="281"/>
      <c r="H48" s="281"/>
      <c r="I48" s="268"/>
      <c r="J48" s="224" t="str">
        <f>VLOOKUP(A48,MATERIALES!A4:D372,2,FALSE)</f>
        <v>m3</v>
      </c>
      <c r="K48" s="282">
        <v>1</v>
      </c>
      <c r="L48" s="267"/>
      <c r="M48" s="283">
        <f>VLOOKUP(A48,MATERIALES!A5:D372,4,FALSE)</f>
        <v>3858.5495394392187</v>
      </c>
      <c r="N48" s="272">
        <f>K48*M48</f>
        <v>3858.5495394392187</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3858.5495394392187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102.52083333333333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8475.9904803916888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1695.1980960783378</v>
      </c>
      <c r="M83" s="862"/>
      <c r="N83" s="51"/>
    </row>
    <row r="84" spans="1:14">
      <c r="B84" s="89" t="s">
        <v>973</v>
      </c>
      <c r="C84" s="90"/>
      <c r="D84" s="90"/>
      <c r="E84" s="90"/>
      <c r="F84" s="90"/>
      <c r="G84" s="90"/>
      <c r="H84" s="90"/>
      <c r="I84" s="87"/>
      <c r="J84" s="88"/>
      <c r="K84" s="304">
        <v>0.05</v>
      </c>
      <c r="L84" s="861">
        <f>N78*K84</f>
        <v>423.79952401958445</v>
      </c>
      <c r="M84" s="862"/>
      <c r="N84" s="51"/>
    </row>
    <row r="85" spans="1:14" ht="15.75" thickBot="1">
      <c r="B85" s="91" t="s">
        <v>974</v>
      </c>
      <c r="C85" s="92"/>
      <c r="D85" s="92"/>
      <c r="E85" s="92"/>
      <c r="F85" s="92"/>
      <c r="G85" s="92"/>
      <c r="H85" s="92"/>
      <c r="I85" s="93"/>
      <c r="J85" s="94"/>
      <c r="K85" s="305">
        <v>0.05</v>
      </c>
      <c r="L85" s="863">
        <f>N78*K85</f>
        <v>423.79952401958445</v>
      </c>
      <c r="M85" s="864"/>
      <c r="N85" s="51"/>
    </row>
    <row r="86" spans="1:14" ht="15.75" thickBot="1">
      <c r="B86" s="826" t="s">
        <v>953</v>
      </c>
      <c r="C86" s="827"/>
      <c r="D86" s="827"/>
      <c r="E86" s="827"/>
      <c r="F86" s="827"/>
      <c r="G86" s="827"/>
      <c r="H86" s="827"/>
      <c r="I86" s="827"/>
      <c r="J86" s="827"/>
      <c r="K86" s="827"/>
      <c r="L86" s="827"/>
      <c r="M86" s="828"/>
      <c r="N86" s="52">
        <f>L83+L84+L85</f>
        <v>2542.7971441175068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11018.787624509196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1010</v>
      </c>
      <c r="C31" s="81" t="s">
        <v>1189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44" t="s">
        <v>312</v>
      </c>
      <c r="B36" s="875" t="str">
        <f>VLOOKUP(A36,EQUIPOS!A6:D154,3,FALSE)</f>
        <v>Retroexcavadora sobre oruga, potencia 138 HP, balde de 1,5 m3.</v>
      </c>
      <c r="C36" s="876"/>
      <c r="D36" s="876"/>
      <c r="E36" s="876"/>
      <c r="F36" s="876"/>
      <c r="G36" s="876"/>
      <c r="H36" s="877"/>
      <c r="I36" s="267"/>
      <c r="J36" s="268"/>
      <c r="K36" s="269">
        <f>VLOOKUP(A36,EQUIPOS!A6:D163,4,FALSE)</f>
        <v>205185.20595063712</v>
      </c>
      <c r="L36" s="270"/>
      <c r="M36" s="271">
        <v>66</v>
      </c>
      <c r="N36" s="272">
        <f>K36/M36</f>
        <v>3108.8667568278352</v>
      </c>
    </row>
    <row r="37" spans="1:14">
      <c r="A37" s="108"/>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0.01</v>
      </c>
      <c r="M42" s="888"/>
      <c r="N42" s="105">
        <f>N76*L42</f>
        <v>1.0252083333333333</v>
      </c>
    </row>
    <row r="43" spans="1:14" ht="15.75" thickBot="1">
      <c r="B43" s="826" t="s">
        <v>953</v>
      </c>
      <c r="C43" s="827"/>
      <c r="D43" s="827"/>
      <c r="E43" s="827"/>
      <c r="F43" s="827"/>
      <c r="G43" s="827"/>
      <c r="H43" s="827"/>
      <c r="I43" s="827"/>
      <c r="J43" s="827"/>
      <c r="K43" s="827"/>
      <c r="L43" s="827"/>
      <c r="M43" s="828"/>
      <c r="N43" s="394">
        <f>SUM(N36:N42)</f>
        <v>3109.8919651611686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102.52083333333333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3212.4127984945021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642.48255969890045</v>
      </c>
      <c r="M83" s="862"/>
      <c r="N83" s="51"/>
    </row>
    <row r="84" spans="1:14">
      <c r="B84" s="89" t="s">
        <v>973</v>
      </c>
      <c r="C84" s="90"/>
      <c r="D84" s="90"/>
      <c r="E84" s="90"/>
      <c r="F84" s="90"/>
      <c r="G84" s="90"/>
      <c r="H84" s="90"/>
      <c r="I84" s="87"/>
      <c r="J84" s="88"/>
      <c r="K84" s="304">
        <v>0.05</v>
      </c>
      <c r="L84" s="861">
        <f>N78*K84</f>
        <v>160.62063992472511</v>
      </c>
      <c r="M84" s="862"/>
      <c r="N84" s="51"/>
    </row>
    <row r="85" spans="1:14" ht="15.75" thickBot="1">
      <c r="B85" s="91" t="s">
        <v>974</v>
      </c>
      <c r="C85" s="92"/>
      <c r="D85" s="92"/>
      <c r="E85" s="92"/>
      <c r="F85" s="92"/>
      <c r="G85" s="92"/>
      <c r="H85" s="92"/>
      <c r="I85" s="93"/>
      <c r="J85" s="94"/>
      <c r="K85" s="305">
        <v>0.05</v>
      </c>
      <c r="L85" s="863">
        <f>N78*K85</f>
        <v>160.62063992472511</v>
      </c>
      <c r="M85" s="864"/>
      <c r="N85" s="51"/>
    </row>
    <row r="86" spans="1:14" ht="15.75" thickBot="1">
      <c r="B86" s="826" t="s">
        <v>953</v>
      </c>
      <c r="C86" s="827"/>
      <c r="D86" s="827"/>
      <c r="E86" s="827"/>
      <c r="F86" s="827"/>
      <c r="G86" s="827"/>
      <c r="H86" s="827"/>
      <c r="I86" s="827"/>
      <c r="J86" s="827"/>
      <c r="K86" s="827"/>
      <c r="L86" s="827"/>
      <c r="M86" s="828"/>
      <c r="N86" s="52">
        <f>L83+L84+L85</f>
        <v>963.72383954835061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4176.1366380428526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election activeCell="N49" sqref="N49"/>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1011</v>
      </c>
      <c r="C31" s="81" t="s">
        <v>1190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180</v>
      </c>
      <c r="B36" s="875" t="str">
        <f>VLOOKUP(A36,EQUIPOS!A6:D154,3,FALSE)</f>
        <v>Compresor 120 HP, con martillo.</v>
      </c>
      <c r="C36" s="876"/>
      <c r="D36" s="876"/>
      <c r="E36" s="876"/>
      <c r="F36" s="876"/>
      <c r="G36" s="876"/>
      <c r="H36" s="877"/>
      <c r="I36" s="267"/>
      <c r="J36" s="268"/>
      <c r="K36" s="269">
        <f>VLOOKUP(A36,EQUIPOS!A6:D163,4,FALSE)</f>
        <v>96405.890246991868</v>
      </c>
      <c r="L36" s="270"/>
      <c r="M36" s="271">
        <v>66</v>
      </c>
      <c r="N36" s="272">
        <f>K36/M36</f>
        <v>1460.695306772604</v>
      </c>
    </row>
    <row r="37" spans="1:14">
      <c r="A37" s="108" t="s">
        <v>129</v>
      </c>
      <c r="B37" s="875" t="str">
        <f>VLOOKUP(A37,EQUIPOS!A7:D154,3,FALSE)</f>
        <v xml:space="preserve">Buldozer, Potencia al volante de 140 HP, motor de 2200 RPM, longitud de hoja 4,80m. </v>
      </c>
      <c r="C37" s="876"/>
      <c r="D37" s="876"/>
      <c r="E37" s="876"/>
      <c r="F37" s="876"/>
      <c r="G37" s="876"/>
      <c r="H37" s="877"/>
      <c r="I37" s="267"/>
      <c r="J37" s="268"/>
      <c r="K37" s="269">
        <f>VLOOKUP(A37,EQUIPOS!A7:D164,4,FALSE)</f>
        <v>140502.8142457967</v>
      </c>
      <c r="L37" s="270"/>
      <c r="M37" s="271">
        <v>100</v>
      </c>
      <c r="N37" s="272">
        <f>K37/M37</f>
        <v>1405.0281424579671</v>
      </c>
    </row>
    <row r="38" spans="1:14">
      <c r="A38" t="s">
        <v>312</v>
      </c>
      <c r="B38" s="875" t="str">
        <f>VLOOKUP(A38,EQUIPOS!A8:D154,3,FALSE)</f>
        <v>Retroexcavadora sobre oruga, potencia 138 HP, balde de 1,5 m3.</v>
      </c>
      <c r="C38" s="876"/>
      <c r="D38" s="876"/>
      <c r="E38" s="876"/>
      <c r="F38" s="876"/>
      <c r="G38" s="876"/>
      <c r="H38" s="877"/>
      <c r="I38" s="267"/>
      <c r="J38" s="268"/>
      <c r="K38" s="269">
        <f>VLOOKUP(A38,EQUIPOS!A8:D165,4,FALSE)</f>
        <v>205185.20595063712</v>
      </c>
      <c r="L38" s="270"/>
      <c r="M38" s="271">
        <v>66</v>
      </c>
      <c r="N38" s="272">
        <f>K38/M38</f>
        <v>3108.8667568278352</v>
      </c>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0.02</v>
      </c>
      <c r="M42" s="888"/>
      <c r="N42" s="105">
        <f>N78*L42</f>
        <v>6.0915622581215141</v>
      </c>
    </row>
    <row r="43" spans="1:14" ht="15.75" thickBot="1">
      <c r="B43" s="826" t="s">
        <v>953</v>
      </c>
      <c r="C43" s="827"/>
      <c r="D43" s="827"/>
      <c r="E43" s="827"/>
      <c r="F43" s="827"/>
      <c r="G43" s="827"/>
      <c r="H43" s="827"/>
      <c r="I43" s="827"/>
      <c r="J43" s="827"/>
      <c r="K43" s="827"/>
      <c r="L43" s="827"/>
      <c r="M43" s="828"/>
      <c r="N43" s="394">
        <f>SUM(N36:N42)</f>
        <v>5980.6817683165282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376</v>
      </c>
      <c r="B48" s="43" t="str">
        <f>VLOOKUP(A48,MATERIALES!A4:D372,3,FALSE)</f>
        <v>Anfo</v>
      </c>
      <c r="C48" s="281"/>
      <c r="D48" s="281"/>
      <c r="E48" s="281"/>
      <c r="F48" s="281"/>
      <c r="G48" s="281"/>
      <c r="H48" s="281"/>
      <c r="I48" s="268"/>
      <c r="J48" s="224" t="str">
        <f>VLOOKUP(A48,MATERIALES!A4:D384,2,FALSE)</f>
        <v>kg</v>
      </c>
      <c r="K48" s="282">
        <v>0.2</v>
      </c>
      <c r="L48" s="267"/>
      <c r="M48" s="283">
        <f>VLOOKUP(A48,MATERIALES!A5:D372,4,FALSE)</f>
        <v>4604.8184613527374</v>
      </c>
      <c r="N48" s="272">
        <f>K48*M48</f>
        <v>920.96369227054754</v>
      </c>
    </row>
    <row r="49" spans="1:14">
      <c r="A49" t="s">
        <v>424</v>
      </c>
      <c r="B49" s="43" t="str">
        <f>VLOOKUP(A49,MATERIALES!A5:D372,3,FALSE)</f>
        <v>Cordón detonante</v>
      </c>
      <c r="C49" s="281"/>
      <c r="D49" s="281"/>
      <c r="E49" s="281"/>
      <c r="F49" s="281"/>
      <c r="G49" s="281"/>
      <c r="H49" s="281"/>
      <c r="I49" s="268"/>
      <c r="J49" s="224" t="str">
        <f>VLOOKUP(A49,MATERIALES!A5:D385,2,FALSE)</f>
        <v>m</v>
      </c>
      <c r="K49" s="282">
        <v>3</v>
      </c>
      <c r="L49" s="267"/>
      <c r="M49" s="283">
        <f>VLOOKUP(A49,MATERIALES!A6:D372,4,FALSE)</f>
        <v>2741.2662387334667</v>
      </c>
      <c r="N49" s="272">
        <f t="shared" ref="N49:N54" si="0">K49*M49</f>
        <v>8223.7987162003992</v>
      </c>
    </row>
    <row r="50" spans="1:14">
      <c r="A50" s="206" t="s">
        <v>453</v>
      </c>
      <c r="B50" s="43" t="str">
        <f>VLOOKUP(A50,MATERIALES!A6:D372,3,FALSE)</f>
        <v>Explosivos  75% (INDUGEL)</v>
      </c>
      <c r="C50" s="281"/>
      <c r="D50" s="281"/>
      <c r="E50" s="281"/>
      <c r="F50" s="281"/>
      <c r="G50" s="281"/>
      <c r="H50" s="281"/>
      <c r="I50" s="268"/>
      <c r="J50" s="224" t="str">
        <f>VLOOKUP(A50,MATERIALES!A6:D386,2,FALSE)</f>
        <v>lb</v>
      </c>
      <c r="K50" s="282">
        <v>0.3</v>
      </c>
      <c r="L50" s="267"/>
      <c r="M50" s="283">
        <f>VLOOKUP(A50,MATERIALES!A6:D372,4,FALSE)</f>
        <v>9393.0240299370653</v>
      </c>
      <c r="N50" s="272">
        <f t="shared" si="0"/>
        <v>2817.9072089811193</v>
      </c>
    </row>
    <row r="51" spans="1:14">
      <c r="A51" t="s">
        <v>458</v>
      </c>
      <c r="B51" s="43" t="str">
        <f>VLOOKUP(A51,MATERIALES!A6:D372,3,FALSE)</f>
        <v>Fulminantes</v>
      </c>
      <c r="C51" s="281"/>
      <c r="D51" s="281"/>
      <c r="E51" s="281"/>
      <c r="F51" s="281"/>
      <c r="G51" s="281"/>
      <c r="H51" s="281"/>
      <c r="I51" s="268"/>
      <c r="J51" s="224" t="str">
        <f>VLOOKUP(A51,MATERIALES!A6:D387,2,FALSE)</f>
        <v>u</v>
      </c>
      <c r="K51" s="282">
        <v>0.2</v>
      </c>
      <c r="L51" s="267"/>
      <c r="M51" s="283">
        <f>VLOOKUP(A51,MATERIALES!A6:D372,4,FALSE)</f>
        <v>1039.9003017005148</v>
      </c>
      <c r="N51" s="272">
        <f t="shared" si="0"/>
        <v>207.98006034010297</v>
      </c>
    </row>
    <row r="52" spans="1:14">
      <c r="A52" t="s">
        <v>552</v>
      </c>
      <c r="B52" s="43" t="str">
        <f>VLOOKUP(A52,MATERIALES!A6:D372,3,FALSE)</f>
        <v>Mecha Lenta</v>
      </c>
      <c r="C52" s="281"/>
      <c r="D52" s="281"/>
      <c r="E52" s="281"/>
      <c r="F52" s="281"/>
      <c r="G52" s="281"/>
      <c r="H52" s="281"/>
      <c r="I52" s="268"/>
      <c r="J52" s="224" t="str">
        <f>VLOOKUP(A52,MATERIALES!A6:D388,2,FALSE)</f>
        <v>m</v>
      </c>
      <c r="K52" s="282">
        <v>0.5</v>
      </c>
      <c r="L52" s="267"/>
      <c r="M52" s="283">
        <f>VLOOKUP(A52,MATERIALES!A7:D372,4,FALSE)</f>
        <v>966.75746702433173</v>
      </c>
      <c r="N52" s="272">
        <f t="shared" si="0"/>
        <v>483.37873351216587</v>
      </c>
    </row>
    <row r="53" spans="1:14">
      <c r="B53" s="43"/>
      <c r="C53" s="281"/>
      <c r="D53" s="281"/>
      <c r="E53" s="281"/>
      <c r="F53" s="281"/>
      <c r="G53" s="281"/>
      <c r="H53" s="281"/>
      <c r="I53" s="268"/>
      <c r="J53" s="224"/>
      <c r="K53" s="282"/>
      <c r="L53" s="267"/>
      <c r="M53" s="283"/>
      <c r="N53" s="272"/>
    </row>
    <row r="54" spans="1:14">
      <c r="A54" t="s">
        <v>442</v>
      </c>
      <c r="B54" s="43" t="str">
        <f>VLOOKUP(A54,MATERIALES!A8:D372,3,FALSE)</f>
        <v>Derechos de explotación y/o disposición de materiales</v>
      </c>
      <c r="C54" s="281"/>
      <c r="D54" s="281"/>
      <c r="E54" s="281"/>
      <c r="F54" s="281"/>
      <c r="G54" s="281"/>
      <c r="H54" s="281"/>
      <c r="I54" s="268"/>
      <c r="J54" s="224" t="str">
        <f>VLOOKUP(A54,MATERIALES!A8:D390,2,FALSE)</f>
        <v>m3</v>
      </c>
      <c r="K54" s="282">
        <v>1</v>
      </c>
      <c r="L54" s="267"/>
      <c r="M54" s="283">
        <f>VLOOKUP(A54,MATERIALES!A9:D373,4,FALSE)</f>
        <v>3858.5495394392187</v>
      </c>
      <c r="N54" s="272">
        <f t="shared" si="0"/>
        <v>3858.5495394392187</v>
      </c>
    </row>
    <row r="55" spans="1:14" ht="15.75" thickBot="1">
      <c r="B55" s="908"/>
      <c r="C55" s="909"/>
      <c r="D55" s="909"/>
      <c r="E55" s="909"/>
      <c r="F55" s="909"/>
      <c r="G55" s="909"/>
      <c r="H55" s="909"/>
      <c r="I55" s="879"/>
      <c r="J55" s="42"/>
      <c r="K55" s="44"/>
      <c r="L55" s="910"/>
      <c r="M55" s="911"/>
      <c r="N55" s="45"/>
    </row>
    <row r="56" spans="1:14" ht="15.75" thickBot="1">
      <c r="B56" s="826" t="s">
        <v>953</v>
      </c>
      <c r="C56" s="827"/>
      <c r="D56" s="827"/>
      <c r="E56" s="827"/>
      <c r="F56" s="827"/>
      <c r="G56" s="827"/>
      <c r="H56" s="827"/>
      <c r="I56" s="827"/>
      <c r="J56" s="827"/>
      <c r="K56" s="827"/>
      <c r="L56" s="827"/>
      <c r="M56" s="828"/>
      <c r="N56" s="394">
        <f>SUM(N48:N55)</f>
        <v>16512.577950743555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2" t="s">
        <v>961</v>
      </c>
      <c r="M60" s="891"/>
      <c r="N60" s="76" t="s">
        <v>951</v>
      </c>
    </row>
    <row r="61" spans="1:14">
      <c r="B61" s="46"/>
      <c r="C61" s="317"/>
      <c r="D61" s="317"/>
      <c r="E61" s="317"/>
      <c r="F61" s="317"/>
      <c r="G61" s="317"/>
      <c r="H61" s="311"/>
      <c r="I61" s="279"/>
      <c r="J61" s="286"/>
      <c r="K61" s="279"/>
      <c r="L61" s="913"/>
      <c r="M61" s="914"/>
      <c r="N61" s="287"/>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309"/>
      <c r="C66" s="310"/>
      <c r="D66" s="310"/>
      <c r="E66" s="310"/>
      <c r="F66" s="310"/>
      <c r="G66" s="310"/>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868"/>
      <c r="N71" s="98" t="s">
        <v>951</v>
      </c>
    </row>
    <row r="72" spans="1:15">
      <c r="A7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295">
        <v>528</v>
      </c>
      <c r="N72" s="395">
        <f>K72/M72</f>
        <v>102.52083333333333</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5">
        <v>528</v>
      </c>
      <c r="N73" s="395">
        <f>K73/M73</f>
        <v>202.0572795727424</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2"/>
      <c r="C77" s="903"/>
      <c r="D77" s="903"/>
      <c r="E77" s="903"/>
      <c r="F77" s="903"/>
      <c r="G77" s="903"/>
      <c r="H77" s="903"/>
      <c r="I77" s="126"/>
      <c r="J77" s="126"/>
      <c r="K77" s="126"/>
      <c r="L77" s="916"/>
      <c r="M77" s="916"/>
      <c r="N77" s="45"/>
    </row>
    <row r="78" spans="1:15" ht="15.75" thickBot="1">
      <c r="B78" s="826" t="s">
        <v>953</v>
      </c>
      <c r="C78" s="827"/>
      <c r="D78" s="827"/>
      <c r="E78" s="827"/>
      <c r="F78" s="827"/>
      <c r="G78" s="827"/>
      <c r="H78" s="827"/>
      <c r="I78" s="869"/>
      <c r="J78" s="869"/>
      <c r="K78" s="869"/>
      <c r="L78" s="869"/>
      <c r="M78" s="870"/>
      <c r="N78" s="301">
        <f>SUM(N72:N77)</f>
        <v>304.57811290607572</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22797.837831966157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4"/>
      <c r="J84" s="334"/>
      <c r="K84" s="302" t="s">
        <v>970</v>
      </c>
      <c r="L84" s="873" t="s">
        <v>971</v>
      </c>
      <c r="M84" s="874"/>
      <c r="N84" s="303"/>
    </row>
    <row r="85" spans="1:14">
      <c r="B85" s="859" t="s">
        <v>972</v>
      </c>
      <c r="C85" s="860"/>
      <c r="D85" s="860"/>
      <c r="E85" s="860"/>
      <c r="F85" s="860"/>
      <c r="G85" s="860"/>
      <c r="H85" s="860"/>
      <c r="I85" s="87"/>
      <c r="J85" s="88"/>
      <c r="K85" s="304">
        <v>0.2</v>
      </c>
      <c r="L85" s="861">
        <f>N80*K85</f>
        <v>4559.5675663932316</v>
      </c>
      <c r="M85" s="862"/>
      <c r="N85" s="51"/>
    </row>
    <row r="86" spans="1:14">
      <c r="B86" s="89" t="s">
        <v>973</v>
      </c>
      <c r="C86" s="90"/>
      <c r="D86" s="90"/>
      <c r="E86" s="90"/>
      <c r="F86" s="90"/>
      <c r="G86" s="90"/>
      <c r="H86" s="90"/>
      <c r="I86" s="87"/>
      <c r="J86" s="88"/>
      <c r="K86" s="304">
        <v>0.05</v>
      </c>
      <c r="L86" s="861">
        <f>N80*K86</f>
        <v>1139.8918915983079</v>
      </c>
      <c r="M86" s="862"/>
      <c r="N86" s="51"/>
    </row>
    <row r="87" spans="1:14" ht="15.75" thickBot="1">
      <c r="B87" s="91" t="s">
        <v>974</v>
      </c>
      <c r="C87" s="92"/>
      <c r="D87" s="92"/>
      <c r="E87" s="92"/>
      <c r="F87" s="92"/>
      <c r="G87" s="92"/>
      <c r="H87" s="92"/>
      <c r="I87" s="93"/>
      <c r="J87" s="94"/>
      <c r="K87" s="305">
        <v>0.05</v>
      </c>
      <c r="L87" s="863">
        <f>N80*K87</f>
        <v>1139.8918915983079</v>
      </c>
      <c r="M87" s="864"/>
      <c r="N87" s="51"/>
    </row>
    <row r="88" spans="1:14" ht="15.75" thickBot="1">
      <c r="B88" s="826" t="s">
        <v>953</v>
      </c>
      <c r="C88" s="827"/>
      <c r="D88" s="827"/>
      <c r="E88" s="827"/>
      <c r="F88" s="827"/>
      <c r="G88" s="827"/>
      <c r="H88" s="827"/>
      <c r="I88" s="827"/>
      <c r="J88" s="827"/>
      <c r="K88" s="827"/>
      <c r="L88" s="827"/>
      <c r="M88" s="828"/>
      <c r="N88" s="52">
        <f>L85+L86+L87</f>
        <v>6839.3513495898469</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8">
        <f>N80+N88</f>
        <v>29637.189181556005</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7" t="s">
        <v>2216</v>
      </c>
      <c r="C100" s="228"/>
      <c r="D100" s="228"/>
      <c r="E100" s="228"/>
      <c r="F100" s="228"/>
      <c r="G100" s="228"/>
      <c r="H100" s="228"/>
      <c r="I100" s="228"/>
      <c r="J100" s="228"/>
      <c r="K100" s="228"/>
      <c r="L100" s="228"/>
      <c r="M100" s="228"/>
      <c r="N100" s="229"/>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ht="15.75" thickBot="1">
      <c r="B104" s="233"/>
      <c r="C104" s="234"/>
      <c r="D104" s="234"/>
      <c r="E104" s="234"/>
      <c r="F104" s="234"/>
      <c r="G104" s="234"/>
      <c r="H104" s="234"/>
      <c r="I104" s="234"/>
      <c r="J104" s="234"/>
      <c r="K104" s="234"/>
      <c r="L104" s="234"/>
      <c r="M104" s="234"/>
      <c r="N104" s="235"/>
    </row>
    <row r="105" spans="2:14">
      <c r="B105" s="236"/>
      <c r="C105" s="237"/>
      <c r="D105" s="237"/>
      <c r="E105" s="237"/>
      <c r="F105" s="237"/>
      <c r="G105" s="237"/>
      <c r="H105" s="237"/>
      <c r="I105" s="237"/>
      <c r="J105" s="237"/>
      <c r="K105" s="237"/>
      <c r="L105" s="237"/>
      <c r="M105" s="237"/>
      <c r="N105" s="238"/>
    </row>
    <row r="106" spans="2:14">
      <c r="B106" s="222" t="s">
        <v>2217</v>
      </c>
      <c r="C106" s="31"/>
      <c r="D106" s="31"/>
      <c r="E106" s="31"/>
      <c r="F106" s="31"/>
      <c r="G106" s="31"/>
      <c r="H106" s="31"/>
      <c r="I106" s="31"/>
      <c r="J106" s="31"/>
      <c r="K106" s="31"/>
      <c r="L106" s="31"/>
      <c r="M106" s="31"/>
      <c r="N106" s="32"/>
    </row>
    <row r="107" spans="2:14" ht="15" customHeight="1">
      <c r="B107" s="829" t="s">
        <v>2218</v>
      </c>
      <c r="C107" s="830"/>
      <c r="D107" s="830"/>
      <c r="E107" s="830"/>
      <c r="F107" s="830"/>
      <c r="G107" s="830"/>
      <c r="H107" s="830"/>
      <c r="I107" s="830"/>
      <c r="J107" s="830"/>
      <c r="K107" s="830"/>
      <c r="L107" s="830"/>
      <c r="M107" s="830"/>
      <c r="N107" s="831"/>
    </row>
    <row r="108" spans="2:14" ht="15" customHeight="1">
      <c r="B108" s="829"/>
      <c r="C108" s="830"/>
      <c r="D108" s="830"/>
      <c r="E108" s="830"/>
      <c r="F108" s="830"/>
      <c r="G108" s="830"/>
      <c r="H108" s="830"/>
      <c r="I108" s="830"/>
      <c r="J108" s="830"/>
      <c r="K108" s="830"/>
      <c r="L108" s="830"/>
      <c r="M108" s="830"/>
      <c r="N108" s="831"/>
    </row>
    <row r="109" spans="2:14" ht="30" customHeight="1">
      <c r="B109" s="832" t="s">
        <v>2219</v>
      </c>
      <c r="C109" s="833"/>
      <c r="D109" s="833"/>
      <c r="E109" s="833"/>
      <c r="F109" s="833"/>
      <c r="G109" s="833"/>
      <c r="H109" s="833"/>
      <c r="I109" s="833"/>
      <c r="J109" s="833"/>
      <c r="K109" s="833"/>
      <c r="L109" s="833"/>
      <c r="M109" s="833"/>
      <c r="N109" s="834"/>
    </row>
    <row r="110" spans="2:14">
      <c r="B110" s="832"/>
      <c r="C110" s="833"/>
      <c r="D110" s="833"/>
      <c r="E110" s="833"/>
      <c r="F110" s="833"/>
      <c r="G110" s="833"/>
      <c r="H110" s="833"/>
      <c r="I110" s="833"/>
      <c r="J110" s="833"/>
      <c r="K110" s="833"/>
      <c r="L110" s="833"/>
      <c r="M110" s="833"/>
      <c r="N110" s="834"/>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222"/>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92"/>
      <c r="K120" s="892"/>
      <c r="L120" s="892"/>
      <c r="M120" s="892"/>
      <c r="N120" s="893"/>
    </row>
    <row r="121" spans="2:14" ht="15.75" thickBot="1">
      <c r="B121" s="261" t="s">
        <v>2221</v>
      </c>
      <c r="C121" s="393"/>
      <c r="D121" s="393"/>
      <c r="E121" s="57"/>
      <c r="F121" s="57"/>
      <c r="G121" s="57"/>
      <c r="H121" s="57"/>
      <c r="I121" s="57"/>
      <c r="J121" s="894"/>
      <c r="K121" s="894"/>
      <c r="L121" s="894"/>
      <c r="M121" s="894"/>
      <c r="N121" s="895"/>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1012</v>
      </c>
      <c r="C31" s="81" t="s">
        <v>1191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312</v>
      </c>
      <c r="B36" s="875" t="str">
        <f>VLOOKUP(A36,EQUIPOS!A6:D154,3,FALSE)</f>
        <v>Retroexcavadora sobre oruga, potencia 138 HP, balde de 1,5 m3.</v>
      </c>
      <c r="C36" s="876"/>
      <c r="D36" s="876"/>
      <c r="E36" s="876"/>
      <c r="F36" s="876"/>
      <c r="G36" s="876"/>
      <c r="H36" s="877"/>
      <c r="I36" s="267"/>
      <c r="J36" s="268"/>
      <c r="K36" s="269">
        <f>VLOOKUP(A36,EQUIPOS!A6:D163,4,FALSE)</f>
        <v>205185.20595063712</v>
      </c>
      <c r="L36" s="270"/>
      <c r="M36" s="271">
        <v>66</v>
      </c>
      <c r="N36" s="272">
        <f>K36/M36</f>
        <v>3108.8667568278352</v>
      </c>
    </row>
    <row r="37" spans="1:14">
      <c r="A37" s="108" t="s">
        <v>129</v>
      </c>
      <c r="B37" s="875" t="str">
        <f>VLOOKUP(A37,EQUIPOS!A7:D154,3,FALSE)</f>
        <v xml:space="preserve">Buldozer, Potencia al volante de 140 HP, motor de 2200 RPM, longitud de hoja 4,80m. </v>
      </c>
      <c r="C37" s="876"/>
      <c r="D37" s="876"/>
      <c r="E37" s="876"/>
      <c r="F37" s="876"/>
      <c r="G37" s="876"/>
      <c r="H37" s="877"/>
      <c r="I37" s="267"/>
      <c r="J37" s="268"/>
      <c r="K37" s="269">
        <f>VLOOKUP(A37,EQUIPOS!A7:D164,4,FALSE)</f>
        <v>140502.8142457967</v>
      </c>
      <c r="L37" s="270"/>
      <c r="M37" s="271">
        <v>100</v>
      </c>
      <c r="N37" s="272">
        <f>K37/M37</f>
        <v>1405.0281424579671</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0.01</v>
      </c>
      <c r="M42" s="888"/>
      <c r="N42" s="105">
        <f>N76*L42</f>
        <v>1.0252083333333333</v>
      </c>
    </row>
    <row r="43" spans="1:14" ht="15.75" thickBot="1">
      <c r="B43" s="826" t="s">
        <v>953</v>
      </c>
      <c r="C43" s="827"/>
      <c r="D43" s="827"/>
      <c r="E43" s="827"/>
      <c r="F43" s="827"/>
      <c r="G43" s="827"/>
      <c r="H43" s="827"/>
      <c r="I43" s="827"/>
      <c r="J43" s="827"/>
      <c r="K43" s="827"/>
      <c r="L43" s="827"/>
      <c r="M43" s="828"/>
      <c r="N43" s="394">
        <f>SUM(N36:N42)</f>
        <v>4514.9201076191357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442</v>
      </c>
      <c r="B48" s="43" t="str">
        <f>VLOOKUP(A48,MATERIALES!A4:D372,3,FALSE)</f>
        <v>Derechos de explotación y/o disposición de materiales</v>
      </c>
      <c r="C48" s="281"/>
      <c r="D48" s="281"/>
      <c r="E48" s="281"/>
      <c r="F48" s="281"/>
      <c r="G48" s="281"/>
      <c r="H48" s="281"/>
      <c r="I48" s="268"/>
      <c r="J48" s="224" t="str">
        <f>VLOOKUP(A48,MATERIALES!A4:D372,2,FALSE)</f>
        <v>m3</v>
      </c>
      <c r="K48" s="282">
        <v>1</v>
      </c>
      <c r="L48" s="267"/>
      <c r="M48" s="283">
        <f>VLOOKUP(A48,MATERIALES!A4:D394,4,FALSE)</f>
        <v>3858.5495394392187</v>
      </c>
      <c r="N48" s="272">
        <f>K48*M48</f>
        <v>3858.5495394392187</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3858.5495394392187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102.52083333333333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8475.9904803916888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1695.1980960783378</v>
      </c>
      <c r="M83" s="862"/>
      <c r="N83" s="51"/>
    </row>
    <row r="84" spans="1:14">
      <c r="B84" s="89" t="s">
        <v>973</v>
      </c>
      <c r="C84" s="90"/>
      <c r="D84" s="90"/>
      <c r="E84" s="90"/>
      <c r="F84" s="90"/>
      <c r="G84" s="90"/>
      <c r="H84" s="90"/>
      <c r="I84" s="87"/>
      <c r="J84" s="88"/>
      <c r="K84" s="304">
        <v>0.05</v>
      </c>
      <c r="L84" s="861">
        <f>N78*K84</f>
        <v>423.79952401958445</v>
      </c>
      <c r="M84" s="862"/>
      <c r="N84" s="51"/>
    </row>
    <row r="85" spans="1:14" ht="15.75" thickBot="1">
      <c r="B85" s="91" t="s">
        <v>974</v>
      </c>
      <c r="C85" s="92"/>
      <c r="D85" s="92"/>
      <c r="E85" s="92"/>
      <c r="F85" s="92"/>
      <c r="G85" s="92"/>
      <c r="H85" s="92"/>
      <c r="I85" s="93"/>
      <c r="J85" s="94"/>
      <c r="K85" s="305">
        <v>0.05</v>
      </c>
      <c r="L85" s="863">
        <f>N78*K85</f>
        <v>423.79952401958445</v>
      </c>
      <c r="M85" s="864"/>
      <c r="N85" s="51"/>
    </row>
    <row r="86" spans="1:14" ht="15.75" thickBot="1">
      <c r="B86" s="826" t="s">
        <v>953</v>
      </c>
      <c r="C86" s="827"/>
      <c r="D86" s="827"/>
      <c r="E86" s="827"/>
      <c r="F86" s="827"/>
      <c r="G86" s="827"/>
      <c r="H86" s="827"/>
      <c r="I86" s="827"/>
      <c r="J86" s="827"/>
      <c r="K86" s="827"/>
      <c r="L86" s="827"/>
      <c r="M86" s="828"/>
      <c r="N86" s="52">
        <f>L83+L84+L85</f>
        <v>2542.7971441175068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11018.787624509196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O10" sqref="O10"/>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1013</v>
      </c>
      <c r="C31" s="81" t="s">
        <v>1192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312</v>
      </c>
      <c r="B36" s="875" t="str">
        <f>VLOOKUP(A36,EQUIPOS!A6:D154,3,FALSE)</f>
        <v>Retroexcavadora sobre oruga, potencia 138 HP, balde de 1,5 m3.</v>
      </c>
      <c r="C36" s="876"/>
      <c r="D36" s="876"/>
      <c r="E36" s="876"/>
      <c r="F36" s="876"/>
      <c r="G36" s="876"/>
      <c r="H36" s="877"/>
      <c r="I36" s="267"/>
      <c r="J36" s="268"/>
      <c r="K36" s="269">
        <f>VLOOKUP(A36,EQUIPOS!A6:D163,4,FALSE)</f>
        <v>205185.20595063712</v>
      </c>
      <c r="L36" s="270"/>
      <c r="M36" s="271">
        <v>66</v>
      </c>
      <c r="N36" s="272">
        <f>K36/M36</f>
        <v>3108.8667568278352</v>
      </c>
    </row>
    <row r="37" spans="1:14">
      <c r="A37" s="108" t="s">
        <v>180</v>
      </c>
      <c r="B37" s="875" t="str">
        <f>VLOOKUP(A37,EQUIPOS!A7:D154,3,FALSE)</f>
        <v>Compresor 120 HP, con martillo.</v>
      </c>
      <c r="C37" s="876"/>
      <c r="D37" s="876"/>
      <c r="E37" s="876"/>
      <c r="F37" s="876"/>
      <c r="G37" s="876"/>
      <c r="H37" s="877"/>
      <c r="I37" s="267"/>
      <c r="J37" s="268"/>
      <c r="K37" s="269">
        <f>VLOOKUP(A37,EQUIPOS!A7:D164,4,FALSE)</f>
        <v>96405.890246991868</v>
      </c>
      <c r="L37" s="270"/>
      <c r="M37" s="271">
        <v>66</v>
      </c>
      <c r="N37" s="272">
        <f>K37/M37</f>
        <v>1460.695306772604</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0.02</v>
      </c>
      <c r="M42" s="888"/>
      <c r="N42" s="105">
        <f>N79*L42</f>
        <v>6.0915622581215141</v>
      </c>
    </row>
    <row r="43" spans="1:14" ht="15.75" thickBot="1">
      <c r="B43" s="826" t="s">
        <v>953</v>
      </c>
      <c r="C43" s="827"/>
      <c r="D43" s="827"/>
      <c r="E43" s="827"/>
      <c r="F43" s="827"/>
      <c r="G43" s="827"/>
      <c r="H43" s="827"/>
      <c r="I43" s="827"/>
      <c r="J43" s="827"/>
      <c r="K43" s="827"/>
      <c r="L43" s="827"/>
      <c r="M43" s="828"/>
      <c r="N43" s="394">
        <f>SUM(N36:N42)</f>
        <v>4575.6536258585602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376</v>
      </c>
      <c r="B48" s="43" t="str">
        <f>VLOOKUP(A48,MATERIALES!A4:D372,3,FALSE)</f>
        <v>Anfo</v>
      </c>
      <c r="C48" s="281"/>
      <c r="D48" s="281"/>
      <c r="E48" s="281"/>
      <c r="F48" s="281"/>
      <c r="G48" s="281"/>
      <c r="H48" s="281"/>
      <c r="I48" s="268"/>
      <c r="J48" s="224" t="str">
        <f>VLOOKUP(A48,MATERIALES!A4:D372,2,FALSE)</f>
        <v>kg</v>
      </c>
      <c r="K48" s="282">
        <v>0.2</v>
      </c>
      <c r="L48" s="267"/>
      <c r="M48" s="283">
        <f>VLOOKUP(A48,MATERIALES!A4:D394,4,FALSE)</f>
        <v>4604.8184613527374</v>
      </c>
      <c r="N48" s="272">
        <f t="shared" ref="N48:N53" si="0">K48*M48</f>
        <v>920.96369227054754</v>
      </c>
    </row>
    <row r="49" spans="1:14">
      <c r="A49" t="s">
        <v>424</v>
      </c>
      <c r="B49" s="43" t="str">
        <f>VLOOKUP(A49,MATERIALES!A5:D372,3,FALSE)</f>
        <v>Cordón detonante</v>
      </c>
      <c r="C49" s="281"/>
      <c r="D49" s="281"/>
      <c r="E49" s="281"/>
      <c r="F49" s="281"/>
      <c r="G49" s="281"/>
      <c r="H49" s="281"/>
      <c r="I49" s="268"/>
      <c r="J49" s="224" t="str">
        <f>VLOOKUP(A49,MATERIALES!A5:D372,2,FALSE)</f>
        <v>m</v>
      </c>
      <c r="K49" s="282">
        <v>3</v>
      </c>
      <c r="L49" s="267"/>
      <c r="M49" s="283">
        <f>VLOOKUP(A49,MATERIALES!A5:D395,4,FALSE)</f>
        <v>2741.2662387334667</v>
      </c>
      <c r="N49" s="272">
        <f t="shared" si="0"/>
        <v>8223.7987162003992</v>
      </c>
    </row>
    <row r="50" spans="1:14">
      <c r="A50" s="108" t="s">
        <v>453</v>
      </c>
      <c r="B50" s="43" t="str">
        <f>VLOOKUP(A50,MATERIALES!A6:D372,3,FALSE)</f>
        <v>Explosivos  75% (INDUGEL)</v>
      </c>
      <c r="C50" s="281"/>
      <c r="D50" s="281"/>
      <c r="E50" s="281"/>
      <c r="F50" s="281"/>
      <c r="G50" s="281"/>
      <c r="H50" s="281"/>
      <c r="I50" s="268"/>
      <c r="J50" s="224" t="str">
        <f>VLOOKUP(A50,MATERIALES!A6:D372,2,FALSE)</f>
        <v>lb</v>
      </c>
      <c r="K50" s="282">
        <v>0.3</v>
      </c>
      <c r="L50" s="267"/>
      <c r="M50" s="283">
        <f>VLOOKUP(A50,MATERIALES!A6:D396,4,FALSE)</f>
        <v>9393.0240299370653</v>
      </c>
      <c r="N50" s="272">
        <f t="shared" si="0"/>
        <v>2817.9072089811193</v>
      </c>
    </row>
    <row r="51" spans="1:14">
      <c r="A51" s="108" t="s">
        <v>458</v>
      </c>
      <c r="B51" s="43" t="str">
        <f>VLOOKUP(A51,MATERIALES!A6:D372,3,FALSE)</f>
        <v>Fulminantes</v>
      </c>
      <c r="C51" s="281"/>
      <c r="D51" s="281"/>
      <c r="E51" s="281"/>
      <c r="F51" s="281"/>
      <c r="G51" s="281"/>
      <c r="H51" s="281"/>
      <c r="I51" s="268"/>
      <c r="J51" s="224" t="str">
        <f>VLOOKUP(A51,MATERIALES!A6:D372,2,FALSE)</f>
        <v>u</v>
      </c>
      <c r="K51" s="282">
        <v>0.2</v>
      </c>
      <c r="L51" s="267"/>
      <c r="M51" s="283">
        <f>VLOOKUP(A51,MATERIALES!A6:D397,4,FALSE)</f>
        <v>1039.9003017005148</v>
      </c>
      <c r="N51" s="272">
        <f t="shared" si="0"/>
        <v>207.98006034010297</v>
      </c>
    </row>
    <row r="52" spans="1:14">
      <c r="A52" t="s">
        <v>552</v>
      </c>
      <c r="B52" s="43" t="str">
        <f>VLOOKUP(A52,MATERIALES!A6:D373,3,FALSE)</f>
        <v>Mecha Lenta</v>
      </c>
      <c r="C52" s="281"/>
      <c r="D52" s="281"/>
      <c r="E52" s="281"/>
      <c r="F52" s="281"/>
      <c r="G52" s="281"/>
      <c r="H52" s="281"/>
      <c r="I52" s="268"/>
      <c r="J52" s="224" t="str">
        <f>VLOOKUP(A52,MATERIALES!A6:D373,2,FALSE)</f>
        <v>m</v>
      </c>
      <c r="K52" s="282">
        <v>0.5</v>
      </c>
      <c r="L52" s="267"/>
      <c r="M52" s="283">
        <f>VLOOKUP(A52,MATERIALES!A6:D398,4,FALSE)</f>
        <v>966.75746702433173</v>
      </c>
      <c r="N52" s="272">
        <f t="shared" si="0"/>
        <v>483.37873351216587</v>
      </c>
    </row>
    <row r="53" spans="1:14">
      <c r="B53" s="43"/>
      <c r="C53" s="281"/>
      <c r="D53" s="281"/>
      <c r="E53" s="281"/>
      <c r="F53" s="281"/>
      <c r="G53" s="281"/>
      <c r="H53" s="281"/>
      <c r="I53" s="268"/>
      <c r="J53" s="224"/>
      <c r="K53" s="282"/>
      <c r="L53" s="267"/>
      <c r="M53" s="283"/>
      <c r="N53" s="272"/>
    </row>
    <row r="54" spans="1:14" ht="15.75" thickBot="1">
      <c r="B54" s="908"/>
      <c r="C54" s="909"/>
      <c r="D54" s="909"/>
      <c r="E54" s="909"/>
      <c r="F54" s="909"/>
      <c r="G54" s="909"/>
      <c r="H54" s="909"/>
      <c r="I54" s="879"/>
      <c r="J54" s="42"/>
      <c r="K54" s="44"/>
      <c r="L54" s="910"/>
      <c r="M54" s="911"/>
      <c r="N54" s="45"/>
    </row>
    <row r="55" spans="1:14" ht="15.75" thickBot="1">
      <c r="B55" s="826" t="s">
        <v>953</v>
      </c>
      <c r="C55" s="827"/>
      <c r="D55" s="827"/>
      <c r="E55" s="827"/>
      <c r="F55" s="827"/>
      <c r="G55" s="827"/>
      <c r="H55" s="827"/>
      <c r="I55" s="827"/>
      <c r="J55" s="827"/>
      <c r="K55" s="827"/>
      <c r="L55" s="827"/>
      <c r="M55" s="828"/>
      <c r="N55" s="394">
        <f>SUM(N48:N54)</f>
        <v>12654.028411304334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311"/>
      <c r="I64" s="279"/>
      <c r="J64" s="286"/>
      <c r="K64" s="279"/>
      <c r="L64" s="913"/>
      <c r="M64" s="914"/>
      <c r="N64" s="287"/>
    </row>
    <row r="65" spans="1:15">
      <c r="B65" s="953"/>
      <c r="C65" s="954"/>
      <c r="D65" s="954"/>
      <c r="E65" s="954"/>
      <c r="F65" s="954"/>
      <c r="G65" s="955"/>
      <c r="H65" s="311"/>
      <c r="I65" s="279"/>
      <c r="J65" s="286"/>
      <c r="K65" s="279"/>
      <c r="L65" s="913"/>
      <c r="M65" s="914"/>
      <c r="N65" s="287"/>
    </row>
    <row r="66" spans="1:15">
      <c r="B66" s="46"/>
      <c r="C66" s="47"/>
      <c r="D66" s="47"/>
      <c r="E66" s="47"/>
      <c r="F66" s="47"/>
      <c r="G66" s="47"/>
      <c r="H66" s="288"/>
      <c r="I66" s="279"/>
      <c r="J66" s="279"/>
      <c r="K66" s="279"/>
      <c r="L66" s="289"/>
      <c r="M66" s="290"/>
      <c r="N66" s="291"/>
    </row>
    <row r="67" spans="1:15" ht="15.75" thickBot="1">
      <c r="B67" s="309"/>
      <c r="C67" s="310"/>
      <c r="D67" s="310"/>
      <c r="E67" s="310"/>
      <c r="F67" s="310"/>
      <c r="G67" s="310"/>
      <c r="H67" s="48"/>
      <c r="I67" s="126"/>
      <c r="J67" s="126"/>
      <c r="K67" s="126"/>
      <c r="L67" s="904"/>
      <c r="M67" s="905"/>
      <c r="N67" s="127"/>
    </row>
    <row r="68" spans="1:15" ht="15.75" thickBot="1">
      <c r="B68" s="915" t="s">
        <v>953</v>
      </c>
      <c r="C68" s="869"/>
      <c r="D68" s="869"/>
      <c r="E68" s="869"/>
      <c r="F68" s="869"/>
      <c r="G68" s="869"/>
      <c r="H68" s="869"/>
      <c r="I68" s="869"/>
      <c r="J68" s="869"/>
      <c r="K68" s="869"/>
      <c r="L68" s="869"/>
      <c r="M68" s="870"/>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5" t="s">
        <v>963</v>
      </c>
      <c r="C72" s="866"/>
      <c r="D72" s="866"/>
      <c r="E72" s="866"/>
      <c r="F72" s="866"/>
      <c r="G72" s="866"/>
      <c r="H72" s="866"/>
      <c r="I72" s="73" t="s">
        <v>964</v>
      </c>
      <c r="J72" s="75" t="s">
        <v>1410</v>
      </c>
      <c r="K72" s="74" t="s">
        <v>966</v>
      </c>
      <c r="L72" s="867" t="s">
        <v>950</v>
      </c>
      <c r="M72" s="868"/>
      <c r="N72" s="98" t="s">
        <v>951</v>
      </c>
    </row>
    <row r="73" spans="1:15">
      <c r="A73" t="s">
        <v>6</v>
      </c>
      <c r="B73" s="49" t="str">
        <f>VLOOKUP(A73,'MANO DE OBRA'!A8:D68,3,FALSE)</f>
        <v xml:space="preserve">Obrero </v>
      </c>
      <c r="C73" s="47"/>
      <c r="D73" s="47"/>
      <c r="E73" s="47"/>
      <c r="F73" s="47"/>
      <c r="G73" s="47"/>
      <c r="H73" s="47"/>
      <c r="I73" s="292">
        <f>K73/J73*100</f>
        <v>29260.000000000004</v>
      </c>
      <c r="J73" s="293">
        <v>185</v>
      </c>
      <c r="K73" s="294">
        <f>VLOOKUP(A73,'MANO DE OBRA'!A8:D99,4,FALSE)</f>
        <v>54131</v>
      </c>
      <c r="L73" s="50"/>
      <c r="M73" s="295">
        <v>528</v>
      </c>
      <c r="N73" s="395">
        <f>K73/M73</f>
        <v>102.52083333333333</v>
      </c>
      <c r="O73" s="106"/>
    </row>
    <row r="74" spans="1:15">
      <c r="A74"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295">
        <v>528</v>
      </c>
      <c r="N74" s="395">
        <f>K74/M74</f>
        <v>202.0572795727424</v>
      </c>
    </row>
    <row r="75" spans="1:15">
      <c r="B75" s="49"/>
      <c r="C75" s="47"/>
      <c r="D75" s="47"/>
      <c r="E75" s="47"/>
      <c r="F75" s="47"/>
      <c r="G75" s="47"/>
      <c r="H75" s="47"/>
      <c r="I75" s="279"/>
      <c r="J75" s="297"/>
      <c r="K75" s="298"/>
      <c r="L75" s="50"/>
      <c r="M75" s="300"/>
      <c r="N75" s="296"/>
    </row>
    <row r="76" spans="1:15">
      <c r="B76" s="49"/>
      <c r="C76" s="47"/>
      <c r="D76" s="47"/>
      <c r="E76" s="47"/>
      <c r="F76" s="47"/>
      <c r="G76" s="47"/>
      <c r="H76" s="47"/>
      <c r="I76" s="279"/>
      <c r="J76" s="297"/>
      <c r="K76" s="298"/>
      <c r="L76" s="318"/>
      <c r="M76" s="300"/>
      <c r="N76" s="296"/>
    </row>
    <row r="77" spans="1:15">
      <c r="B77" s="49"/>
      <c r="C77" s="47"/>
      <c r="D77" s="47"/>
      <c r="E77" s="47"/>
      <c r="F77" s="47"/>
      <c r="G77" s="47"/>
      <c r="H77" s="47"/>
      <c r="I77" s="279"/>
      <c r="J77" s="297"/>
      <c r="K77" s="298"/>
      <c r="L77" s="318"/>
      <c r="M77" s="300"/>
      <c r="N77" s="296"/>
    </row>
    <row r="78" spans="1:15" ht="15.75" thickBot="1">
      <c r="B78" s="902"/>
      <c r="C78" s="903"/>
      <c r="D78" s="903"/>
      <c r="E78" s="903"/>
      <c r="F78" s="903"/>
      <c r="G78" s="903"/>
      <c r="H78" s="903"/>
      <c r="I78" s="126"/>
      <c r="J78" s="126"/>
      <c r="K78" s="126"/>
      <c r="L78" s="916"/>
      <c r="M78" s="916"/>
      <c r="N78" s="45"/>
    </row>
    <row r="79" spans="1:15" ht="15.75" thickBot="1">
      <c r="B79" s="915" t="s">
        <v>953</v>
      </c>
      <c r="C79" s="869"/>
      <c r="D79" s="869"/>
      <c r="E79" s="869"/>
      <c r="F79" s="869"/>
      <c r="G79" s="869"/>
      <c r="H79" s="869"/>
      <c r="I79" s="869"/>
      <c r="J79" s="869"/>
      <c r="K79" s="869"/>
      <c r="L79" s="869"/>
      <c r="M79" s="870"/>
      <c r="N79" s="301">
        <f>SUM(N73:N78)</f>
        <v>304.57811290607572</v>
      </c>
    </row>
    <row r="80" spans="1:15" ht="15.75" thickBot="1">
      <c r="B80" s="33"/>
      <c r="C80" s="34"/>
      <c r="D80" s="34"/>
      <c r="E80" s="34"/>
      <c r="F80" s="34"/>
      <c r="G80" s="34"/>
      <c r="H80" s="34"/>
      <c r="I80" s="34"/>
      <c r="J80" s="34"/>
      <c r="K80" s="34"/>
      <c r="L80" s="34"/>
      <c r="M80" s="34"/>
      <c r="N80" s="35"/>
    </row>
    <row r="81" spans="1:14" ht="15.75" thickBot="1">
      <c r="B81" s="826" t="s">
        <v>967</v>
      </c>
      <c r="C81" s="827"/>
      <c r="D81" s="827"/>
      <c r="E81" s="827"/>
      <c r="F81" s="827"/>
      <c r="G81" s="827"/>
      <c r="H81" s="827"/>
      <c r="I81" s="827"/>
      <c r="J81" s="827"/>
      <c r="K81" s="827"/>
      <c r="L81" s="827"/>
      <c r="M81" s="828"/>
      <c r="N81" s="99">
        <f>N43+N55+N68+N79</f>
        <v>17534.260150068967</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71" t="s">
        <v>969</v>
      </c>
      <c r="C85" s="872"/>
      <c r="D85" s="872"/>
      <c r="E85" s="872"/>
      <c r="F85" s="872"/>
      <c r="G85" s="872"/>
      <c r="H85" s="872"/>
      <c r="I85" s="314"/>
      <c r="J85" s="334"/>
      <c r="K85" s="302" t="s">
        <v>970</v>
      </c>
      <c r="L85" s="873" t="s">
        <v>971</v>
      </c>
      <c r="M85" s="874"/>
      <c r="N85" s="303"/>
    </row>
    <row r="86" spans="1:14">
      <c r="B86" s="859" t="s">
        <v>972</v>
      </c>
      <c r="C86" s="860"/>
      <c r="D86" s="860"/>
      <c r="E86" s="860"/>
      <c r="F86" s="860"/>
      <c r="G86" s="860"/>
      <c r="H86" s="860"/>
      <c r="I86" s="87"/>
      <c r="J86" s="88"/>
      <c r="K86" s="304">
        <v>0.2</v>
      </c>
      <c r="L86" s="861">
        <f>N81*K86</f>
        <v>3506.8520300137934</v>
      </c>
      <c r="M86" s="862"/>
      <c r="N86" s="51"/>
    </row>
    <row r="87" spans="1:14">
      <c r="B87" s="89" t="s">
        <v>973</v>
      </c>
      <c r="C87" s="90"/>
      <c r="D87" s="90"/>
      <c r="E87" s="90"/>
      <c r="F87" s="90"/>
      <c r="G87" s="90"/>
      <c r="H87" s="90"/>
      <c r="I87" s="87"/>
      <c r="J87" s="88"/>
      <c r="K87" s="304">
        <v>0.05</v>
      </c>
      <c r="L87" s="861">
        <f>N81*K87</f>
        <v>876.71300750344835</v>
      </c>
      <c r="M87" s="862"/>
      <c r="N87" s="51"/>
    </row>
    <row r="88" spans="1:14" ht="15.75" thickBot="1">
      <c r="B88" s="91" t="s">
        <v>974</v>
      </c>
      <c r="C88" s="92"/>
      <c r="D88" s="92"/>
      <c r="E88" s="92"/>
      <c r="F88" s="92"/>
      <c r="G88" s="92"/>
      <c r="H88" s="92"/>
      <c r="I88" s="93"/>
      <c r="J88" s="94"/>
      <c r="K88" s="305">
        <v>0.05</v>
      </c>
      <c r="L88" s="863">
        <f>N81*K88</f>
        <v>876.71300750344835</v>
      </c>
      <c r="M88" s="864"/>
      <c r="N88" s="51"/>
    </row>
    <row r="89" spans="1:14" ht="15.75" thickBot="1">
      <c r="B89" s="826" t="s">
        <v>953</v>
      </c>
      <c r="C89" s="827"/>
      <c r="D89" s="827"/>
      <c r="E89" s="827"/>
      <c r="F89" s="827"/>
      <c r="G89" s="827"/>
      <c r="H89" s="827"/>
      <c r="I89" s="827"/>
      <c r="J89" s="827"/>
      <c r="K89" s="827"/>
      <c r="L89" s="827"/>
      <c r="M89" s="828"/>
      <c r="N89" s="52">
        <f>L86+L87+L88</f>
        <v>5260.2780450206901</v>
      </c>
    </row>
    <row r="90" spans="1:14" ht="15.75" thickBot="1">
      <c r="B90" s="33"/>
      <c r="C90" s="34"/>
      <c r="D90" s="34"/>
      <c r="E90" s="34"/>
      <c r="F90" s="34"/>
      <c r="G90" s="34"/>
      <c r="H90" s="34"/>
      <c r="I90" s="34"/>
      <c r="J90" s="34"/>
      <c r="K90" s="34"/>
      <c r="L90" s="34"/>
      <c r="M90" s="34"/>
      <c r="N90" s="35"/>
    </row>
    <row r="91" spans="1:14" ht="15.75" thickBot="1">
      <c r="A91" t="s">
        <v>2016</v>
      </c>
      <c r="B91" s="826" t="s">
        <v>975</v>
      </c>
      <c r="C91" s="827"/>
      <c r="D91" s="827"/>
      <c r="E91" s="827"/>
      <c r="F91" s="827"/>
      <c r="G91" s="827"/>
      <c r="H91" s="827"/>
      <c r="I91" s="827"/>
      <c r="J91" s="827"/>
      <c r="K91" s="827"/>
      <c r="L91" s="827"/>
      <c r="M91" s="828"/>
      <c r="N91" s="188">
        <f>N81+N89</f>
        <v>22794.538195089655</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7" t="s">
        <v>2216</v>
      </c>
      <c r="C101" s="228"/>
      <c r="D101" s="228"/>
      <c r="E101" s="228"/>
      <c r="F101" s="228"/>
      <c r="G101" s="228"/>
      <c r="H101" s="228"/>
      <c r="I101" s="228"/>
      <c r="J101" s="228"/>
      <c r="K101" s="228"/>
      <c r="L101" s="228"/>
      <c r="M101" s="228"/>
      <c r="N101" s="229"/>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ht="15.75" thickBot="1">
      <c r="B105" s="233"/>
      <c r="C105" s="234"/>
      <c r="D105" s="234"/>
      <c r="E105" s="234"/>
      <c r="F105" s="234"/>
      <c r="G105" s="234"/>
      <c r="H105" s="234"/>
      <c r="I105" s="234"/>
      <c r="J105" s="234"/>
      <c r="K105" s="234"/>
      <c r="L105" s="234"/>
      <c r="M105" s="234"/>
      <c r="N105" s="235"/>
    </row>
    <row r="106" spans="2:14">
      <c r="B106" s="236"/>
      <c r="C106" s="237"/>
      <c r="D106" s="237"/>
      <c r="E106" s="237"/>
      <c r="F106" s="237"/>
      <c r="G106" s="237"/>
      <c r="H106" s="237"/>
      <c r="I106" s="237"/>
      <c r="J106" s="237"/>
      <c r="K106" s="237"/>
      <c r="L106" s="237"/>
      <c r="M106" s="237"/>
      <c r="N106" s="238"/>
    </row>
    <row r="107" spans="2:14">
      <c r="B107" s="222" t="s">
        <v>2217</v>
      </c>
      <c r="C107" s="31"/>
      <c r="D107" s="31"/>
      <c r="E107" s="31"/>
      <c r="F107" s="31"/>
      <c r="G107" s="31"/>
      <c r="H107" s="31"/>
      <c r="I107" s="31"/>
      <c r="J107" s="31"/>
      <c r="K107" s="31"/>
      <c r="L107" s="31"/>
      <c r="M107" s="31"/>
      <c r="N107" s="32"/>
    </row>
    <row r="108" spans="2:14" ht="15" customHeight="1">
      <c r="B108" s="829" t="s">
        <v>2218</v>
      </c>
      <c r="C108" s="830"/>
      <c r="D108" s="830"/>
      <c r="E108" s="830"/>
      <c r="F108" s="830"/>
      <c r="G108" s="830"/>
      <c r="H108" s="830"/>
      <c r="I108" s="830"/>
      <c r="J108" s="830"/>
      <c r="K108" s="830"/>
      <c r="L108" s="830"/>
      <c r="M108" s="830"/>
      <c r="N108" s="831"/>
    </row>
    <row r="109" spans="2:14" ht="15" customHeight="1">
      <c r="B109" s="829"/>
      <c r="C109" s="830"/>
      <c r="D109" s="830"/>
      <c r="E109" s="830"/>
      <c r="F109" s="830"/>
      <c r="G109" s="830"/>
      <c r="H109" s="830"/>
      <c r="I109" s="830"/>
      <c r="J109" s="830"/>
      <c r="K109" s="830"/>
      <c r="L109" s="830"/>
      <c r="M109" s="830"/>
      <c r="N109" s="831"/>
    </row>
    <row r="110" spans="2:14" ht="32.25" customHeight="1">
      <c r="B110" s="832" t="s">
        <v>2219</v>
      </c>
      <c r="C110" s="833"/>
      <c r="D110" s="833"/>
      <c r="E110" s="833"/>
      <c r="F110" s="833"/>
      <c r="G110" s="833"/>
      <c r="H110" s="833"/>
      <c r="I110" s="833"/>
      <c r="J110" s="833"/>
      <c r="K110" s="833"/>
      <c r="L110" s="833"/>
      <c r="M110" s="833"/>
      <c r="N110" s="834"/>
    </row>
    <row r="111" spans="2:14">
      <c r="B111" s="832"/>
      <c r="C111" s="833"/>
      <c r="D111" s="833"/>
      <c r="E111" s="833"/>
      <c r="F111" s="833"/>
      <c r="G111" s="833"/>
      <c r="H111" s="833"/>
      <c r="I111" s="833"/>
      <c r="J111" s="833"/>
      <c r="K111" s="833"/>
      <c r="L111" s="833"/>
      <c r="M111" s="833"/>
      <c r="N111" s="834"/>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222"/>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92"/>
      <c r="K121" s="892"/>
      <c r="L121" s="892"/>
      <c r="M121" s="892"/>
      <c r="N121" s="893"/>
    </row>
    <row r="122" spans="2:14" ht="15.75" thickBot="1">
      <c r="B122" s="261" t="s">
        <v>2221</v>
      </c>
      <c r="C122" s="393"/>
      <c r="D122" s="393"/>
      <c r="E122" s="57"/>
      <c r="F122" s="57"/>
      <c r="G122" s="57"/>
      <c r="H122" s="57"/>
      <c r="I122" s="57"/>
      <c r="J122" s="894"/>
      <c r="K122" s="894"/>
      <c r="L122" s="894"/>
      <c r="M122" s="894"/>
      <c r="N122" s="895"/>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1014</v>
      </c>
      <c r="C31" s="81" t="s">
        <v>1193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312</v>
      </c>
      <c r="B36" s="875" t="str">
        <f>VLOOKUP(A36,EQUIPOS!A6:D154,3,FALSE)</f>
        <v>Retroexcavadora sobre oruga, potencia 138 HP, balde de 1,5 m3.</v>
      </c>
      <c r="C36" s="876"/>
      <c r="D36" s="876"/>
      <c r="E36" s="876"/>
      <c r="F36" s="876"/>
      <c r="G36" s="876"/>
      <c r="H36" s="877"/>
      <c r="I36" s="267"/>
      <c r="J36" s="268"/>
      <c r="K36" s="269">
        <f>VLOOKUP(A36,EQUIPOS!A6:D163,4,FALSE)</f>
        <v>205185.20595063712</v>
      </c>
      <c r="L36" s="270"/>
      <c r="M36" s="271">
        <v>66</v>
      </c>
      <c r="N36" s="272">
        <f>K36/M36</f>
        <v>3108.8667568278352</v>
      </c>
    </row>
    <row r="37" spans="1:14">
      <c r="A37" s="108"/>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0.01</v>
      </c>
      <c r="M42" s="888"/>
      <c r="N42" s="105">
        <f>N76*L42</f>
        <v>1.0252083333333333</v>
      </c>
    </row>
    <row r="43" spans="1:14" ht="15.75" thickBot="1">
      <c r="B43" s="826" t="s">
        <v>953</v>
      </c>
      <c r="C43" s="827"/>
      <c r="D43" s="827"/>
      <c r="E43" s="827"/>
      <c r="F43" s="827"/>
      <c r="G43" s="827"/>
      <c r="H43" s="827"/>
      <c r="I43" s="827"/>
      <c r="J43" s="827"/>
      <c r="K43" s="827"/>
      <c r="L43" s="827"/>
      <c r="M43" s="828"/>
      <c r="N43" s="394">
        <f>SUM(N36:N42)</f>
        <v>3109.8919651611686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102.52083333333333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3212.4127984945021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642.48255969890045</v>
      </c>
      <c r="M83" s="862"/>
      <c r="N83" s="51"/>
    </row>
    <row r="84" spans="1:14">
      <c r="B84" s="89" t="s">
        <v>973</v>
      </c>
      <c r="C84" s="90"/>
      <c r="D84" s="90"/>
      <c r="E84" s="90"/>
      <c r="F84" s="90"/>
      <c r="G84" s="90"/>
      <c r="H84" s="90"/>
      <c r="I84" s="87"/>
      <c r="J84" s="88"/>
      <c r="K84" s="304">
        <v>0.05</v>
      </c>
      <c r="L84" s="861">
        <f>N78*K84</f>
        <v>160.62063992472511</v>
      </c>
      <c r="M84" s="862"/>
      <c r="N84" s="51"/>
    </row>
    <row r="85" spans="1:14" ht="15.75" thickBot="1">
      <c r="B85" s="91" t="s">
        <v>974</v>
      </c>
      <c r="C85" s="92"/>
      <c r="D85" s="92"/>
      <c r="E85" s="92"/>
      <c r="F85" s="92"/>
      <c r="G85" s="92"/>
      <c r="H85" s="92"/>
      <c r="I85" s="93"/>
      <c r="J85" s="94"/>
      <c r="K85" s="305">
        <v>0.05</v>
      </c>
      <c r="L85" s="863">
        <f>N78*K85</f>
        <v>160.62063992472511</v>
      </c>
      <c r="M85" s="864"/>
      <c r="N85" s="51"/>
    </row>
    <row r="86" spans="1:14" ht="15.75" thickBot="1">
      <c r="B86" s="826" t="s">
        <v>953</v>
      </c>
      <c r="C86" s="827"/>
      <c r="D86" s="827"/>
      <c r="E86" s="827"/>
      <c r="F86" s="827"/>
      <c r="G86" s="827"/>
      <c r="H86" s="827"/>
      <c r="I86" s="827"/>
      <c r="J86" s="827"/>
      <c r="K86" s="827"/>
      <c r="L86" s="827"/>
      <c r="M86" s="828"/>
      <c r="N86" s="52">
        <f>L83+L84+L85</f>
        <v>963.72383954835061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4176.1366380428526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1015</v>
      </c>
      <c r="C31" s="81" t="s">
        <v>1194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148</v>
      </c>
      <c r="B36" s="875" t="str">
        <f>VLOOKUP(A36,EQUIPOS!A6:D154,3,FALSE)</f>
        <v>Cargador : Potencia en el volante 110 hp, Clasificación de RPM del motor 2300.</v>
      </c>
      <c r="C36" s="876"/>
      <c r="D36" s="876"/>
      <c r="E36" s="876"/>
      <c r="F36" s="876"/>
      <c r="G36" s="876"/>
      <c r="H36" s="877"/>
      <c r="I36" s="267"/>
      <c r="J36" s="268"/>
      <c r="K36" s="269">
        <f>VLOOKUP(A36,EQUIPOS!A6:D163,4,FALSE)</f>
        <v>159812.9036049869</v>
      </c>
      <c r="L36" s="270"/>
      <c r="M36" s="271">
        <v>66</v>
      </c>
      <c r="N36" s="272">
        <f>K36/M36</f>
        <v>2421.4076303785896</v>
      </c>
    </row>
    <row r="37" spans="1:14">
      <c r="A37" s="108" t="s">
        <v>129</v>
      </c>
      <c r="B37" s="875" t="str">
        <f>VLOOKUP(A37,EQUIPOS!A7:D154,3,FALSE)</f>
        <v xml:space="preserve">Buldozer, Potencia al volante de 140 HP, motor de 2200 RPM, longitud de hoja 4,80m. </v>
      </c>
      <c r="C37" s="876"/>
      <c r="D37" s="876"/>
      <c r="E37" s="876"/>
      <c r="F37" s="876"/>
      <c r="G37" s="876"/>
      <c r="H37" s="877"/>
      <c r="I37" s="267"/>
      <c r="J37" s="268"/>
      <c r="K37" s="269">
        <f>VLOOKUP(A37,EQUIPOS!A7:D164,4,FALSE)</f>
        <v>140502.8142457967</v>
      </c>
      <c r="L37" s="270"/>
      <c r="M37" s="271">
        <v>100</v>
      </c>
      <c r="N37" s="272">
        <f>K37/M37</f>
        <v>1405.0281424579671</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74"/>
      <c r="L39" s="880"/>
      <c r="M39" s="881"/>
      <c r="N39" s="273"/>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0.01</v>
      </c>
      <c r="M42" s="888"/>
      <c r="N42" s="105">
        <f>N76*L42</f>
        <v>2.0504166666666666</v>
      </c>
    </row>
    <row r="43" spans="1:14" ht="15.75" thickBot="1">
      <c r="B43" s="826" t="s">
        <v>953</v>
      </c>
      <c r="C43" s="827"/>
      <c r="D43" s="827"/>
      <c r="E43" s="827"/>
      <c r="F43" s="827"/>
      <c r="G43" s="827"/>
      <c r="H43" s="827"/>
      <c r="I43" s="827"/>
      <c r="J43" s="827"/>
      <c r="K43" s="827"/>
      <c r="L43" s="827"/>
      <c r="M43" s="828"/>
      <c r="N43" s="394">
        <f>SUM(N36:N42)</f>
        <v>3828.4861895032232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444</v>
      </c>
      <c r="B48" s="43" t="str">
        <f>VLOOKUP(A48,MATERIALES!A4:D372,3,FALSE)</f>
        <v>Disposición de material de derrumbe</v>
      </c>
      <c r="C48" s="281"/>
      <c r="D48" s="281"/>
      <c r="E48" s="281"/>
      <c r="F48" s="281"/>
      <c r="G48" s="281"/>
      <c r="H48" s="281"/>
      <c r="I48" s="268"/>
      <c r="J48" s="224" t="str">
        <f>VLOOKUP(A48,MATERIALES!A4:D372,2,FALSE)</f>
        <v>m3</v>
      </c>
      <c r="K48" s="282">
        <v>1</v>
      </c>
      <c r="L48" s="267"/>
      <c r="M48" s="283">
        <f>VLOOKUP(A48,MATERIALES!A4:D394,4,FALSE)</f>
        <v>2801.6885804224876</v>
      </c>
      <c r="N48" s="272">
        <f>K48*M48</f>
        <v>2801.6885804224876</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2801.6885804224876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528</v>
      </c>
      <c r="N70" s="395">
        <f>K70/M70</f>
        <v>205.04166666666666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205.04166666666666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6835.2164365923772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1367.0432873184754</v>
      </c>
      <c r="M83" s="862"/>
      <c r="N83" s="51"/>
    </row>
    <row r="84" spans="1:14">
      <c r="B84" s="89" t="s">
        <v>973</v>
      </c>
      <c r="C84" s="90"/>
      <c r="D84" s="90"/>
      <c r="E84" s="90"/>
      <c r="F84" s="90"/>
      <c r="G84" s="90"/>
      <c r="H84" s="90"/>
      <c r="I84" s="87"/>
      <c r="J84" s="88"/>
      <c r="K84" s="304">
        <v>0.05</v>
      </c>
      <c r="L84" s="861">
        <f>N78*K84</f>
        <v>341.76082182961886</v>
      </c>
      <c r="M84" s="862"/>
      <c r="N84" s="51"/>
    </row>
    <row r="85" spans="1:14" ht="15.75" thickBot="1">
      <c r="B85" s="91" t="s">
        <v>974</v>
      </c>
      <c r="C85" s="92"/>
      <c r="D85" s="92"/>
      <c r="E85" s="92"/>
      <c r="F85" s="92"/>
      <c r="G85" s="92"/>
      <c r="H85" s="92"/>
      <c r="I85" s="93"/>
      <c r="J85" s="94"/>
      <c r="K85" s="305">
        <v>0.05</v>
      </c>
      <c r="L85" s="863">
        <f>N78*K85</f>
        <v>341.76082182961886</v>
      </c>
      <c r="M85" s="864"/>
      <c r="N85" s="51"/>
    </row>
    <row r="86" spans="1:14" ht="15.75" thickBot="1">
      <c r="B86" s="826" t="s">
        <v>953</v>
      </c>
      <c r="C86" s="827"/>
      <c r="D86" s="827"/>
      <c r="E86" s="827"/>
      <c r="F86" s="827"/>
      <c r="G86" s="827"/>
      <c r="H86" s="827"/>
      <c r="I86" s="827"/>
      <c r="J86" s="827"/>
      <c r="K86" s="827"/>
      <c r="L86" s="827"/>
      <c r="M86" s="828"/>
      <c r="N86" s="52">
        <f>L83+L84+L85</f>
        <v>2050.5649309777132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8885.7813675700909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1016</v>
      </c>
      <c r="C31" s="81" t="s">
        <v>1195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129</v>
      </c>
      <c r="B36" s="875" t="str">
        <f>VLOOKUP(A36,EQUIPOS!A6:D154,3,FALSE)</f>
        <v xml:space="preserve">Buldozer, Potencia al volante de 140 HP, motor de 2200 RPM, longitud de hoja 4,80m. </v>
      </c>
      <c r="C36" s="876"/>
      <c r="D36" s="876"/>
      <c r="E36" s="876"/>
      <c r="F36" s="876"/>
      <c r="G36" s="876"/>
      <c r="H36" s="877"/>
      <c r="I36" s="267"/>
      <c r="J36" s="268"/>
      <c r="K36" s="269">
        <f>VLOOKUP(A36,EQUIPOS!A6:D163,4,FALSE)</f>
        <v>140502.8142457967</v>
      </c>
      <c r="L36" s="464"/>
      <c r="M36" s="283">
        <v>50</v>
      </c>
      <c r="N36" s="272">
        <f>K36/M36</f>
        <v>2810.0562849159342</v>
      </c>
    </row>
    <row r="37" spans="1:14">
      <c r="A37" s="108" t="s">
        <v>152</v>
      </c>
      <c r="B37" s="875" t="str">
        <f>VLOOKUP(A37,EQUIPOS!A7:D154,3,FALSE)</f>
        <v xml:space="preserve">Carrotanque de agua(1000 Galones) </v>
      </c>
      <c r="C37" s="876"/>
      <c r="D37" s="876"/>
      <c r="E37" s="876"/>
      <c r="F37" s="876"/>
      <c r="G37" s="876"/>
      <c r="H37" s="877"/>
      <c r="I37" s="267"/>
      <c r="J37" s="268"/>
      <c r="K37" s="269">
        <f>VLOOKUP(A37,EQUIPOS!A7:D164,4,FALSE)</f>
        <v>68829.421779590848</v>
      </c>
      <c r="L37" s="464"/>
      <c r="M37" s="283">
        <v>50</v>
      </c>
      <c r="N37" s="272">
        <f>K37/M37</f>
        <v>1376.588435591817</v>
      </c>
    </row>
    <row r="38" spans="1:14">
      <c r="A38" s="205" t="s">
        <v>269</v>
      </c>
      <c r="B38" s="875" t="str">
        <f>VLOOKUP(A38,EQUIPOS!A8:D154,3,FALSE)</f>
        <v>Motoniveladora  potencia 215 HP, ancho de cuchilla 4,27 m, peso 18 ton.</v>
      </c>
      <c r="C38" s="876"/>
      <c r="D38" s="876"/>
      <c r="E38" s="876"/>
      <c r="F38" s="876"/>
      <c r="G38" s="876"/>
      <c r="H38" s="877"/>
      <c r="I38" s="267"/>
      <c r="J38" s="268"/>
      <c r="K38" s="269">
        <f>VLOOKUP(A38,EQUIPOS!A8:D165,4,FALSE)</f>
        <v>193328.49326473137</v>
      </c>
      <c r="L38" s="464"/>
      <c r="M38" s="283">
        <v>50</v>
      </c>
      <c r="N38" s="272">
        <f>K38/M38</f>
        <v>3866.5698652946276</v>
      </c>
    </row>
    <row r="39" spans="1:14">
      <c r="A39" s="205" t="s">
        <v>365</v>
      </c>
      <c r="B39" s="875" t="str">
        <f>VLOOKUP(A39,EQUIPOS!A9:D154,3,FALSE)</f>
        <v xml:space="preserve">Vibrocompatador, potencia 153 HP, peso 10 Ton. </v>
      </c>
      <c r="C39" s="876"/>
      <c r="D39" s="876"/>
      <c r="E39" s="876"/>
      <c r="F39" s="876"/>
      <c r="G39" s="876"/>
      <c r="H39" s="877"/>
      <c r="I39" s="878"/>
      <c r="J39" s="879"/>
      <c r="K39" s="269">
        <f>VLOOKUP(A39,EQUIPOS!A9:D166,4,FALSE)</f>
        <v>125410.49540020929</v>
      </c>
      <c r="L39" s="956">
        <v>50</v>
      </c>
      <c r="M39" s="957"/>
      <c r="N39" s="272">
        <f>K39/L39</f>
        <v>2508.2099080041858</v>
      </c>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10561.424493806564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400</v>
      </c>
      <c r="N70" s="395">
        <f>K70/M70</f>
        <v>266.71560903601994</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400</v>
      </c>
      <c r="N71" s="395">
        <f>K71/M71</f>
        <v>135.32749999999999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402.04310903601993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10963.467602842584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2192.6935205685168</v>
      </c>
      <c r="M83" s="862"/>
      <c r="N83" s="51"/>
    </row>
    <row r="84" spans="1:14">
      <c r="B84" s="89" t="s">
        <v>973</v>
      </c>
      <c r="C84" s="90"/>
      <c r="D84" s="90"/>
      <c r="E84" s="90"/>
      <c r="F84" s="90"/>
      <c r="G84" s="90"/>
      <c r="H84" s="90"/>
      <c r="I84" s="87"/>
      <c r="J84" s="88"/>
      <c r="K84" s="304">
        <v>0.05</v>
      </c>
      <c r="L84" s="861">
        <f>N78*K84</f>
        <v>548.17338014212919</v>
      </c>
      <c r="M84" s="862"/>
      <c r="N84" s="51"/>
    </row>
    <row r="85" spans="1:14" ht="15.75" thickBot="1">
      <c r="B85" s="91" t="s">
        <v>974</v>
      </c>
      <c r="C85" s="92"/>
      <c r="D85" s="92"/>
      <c r="E85" s="92"/>
      <c r="F85" s="92"/>
      <c r="G85" s="92"/>
      <c r="H85" s="92"/>
      <c r="I85" s="93"/>
      <c r="J85" s="94"/>
      <c r="K85" s="305">
        <v>0.05</v>
      </c>
      <c r="L85" s="863">
        <f>N78*K85</f>
        <v>548.17338014212919</v>
      </c>
      <c r="M85" s="864"/>
      <c r="N85" s="51"/>
    </row>
    <row r="86" spans="1:14" ht="15.75" thickBot="1">
      <c r="B86" s="826" t="s">
        <v>953</v>
      </c>
      <c r="C86" s="827"/>
      <c r="D86" s="827"/>
      <c r="E86" s="827"/>
      <c r="F86" s="827"/>
      <c r="G86" s="827"/>
      <c r="H86" s="827"/>
      <c r="I86" s="827"/>
      <c r="J86" s="827"/>
      <c r="K86" s="827"/>
      <c r="L86" s="827"/>
      <c r="M86" s="828"/>
      <c r="N86" s="52">
        <f>L83+L84+L85</f>
        <v>3289.0402808527751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14252.507883695358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1017</v>
      </c>
      <c r="C31" s="81" t="s">
        <v>1196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129</v>
      </c>
      <c r="B36" s="875" t="str">
        <f>VLOOKUP(A36,EQUIPOS!A6:D154,3,FALSE)</f>
        <v xml:space="preserve">Buldozer, Potencia al volante de 140 HP, motor de 2200 RPM, longitud de hoja 4,80m. </v>
      </c>
      <c r="C36" s="876"/>
      <c r="D36" s="876"/>
      <c r="E36" s="876"/>
      <c r="F36" s="876"/>
      <c r="G36" s="876"/>
      <c r="H36" s="877"/>
      <c r="I36" s="267"/>
      <c r="J36" s="268"/>
      <c r="K36" s="269">
        <f>VLOOKUP(A36,EQUIPOS!A6:D163,4,FALSE)</f>
        <v>140502.8142457967</v>
      </c>
      <c r="L36" s="270"/>
      <c r="M36" s="271">
        <v>40</v>
      </c>
      <c r="N36" s="272">
        <f>K36/M36</f>
        <v>3512.5703561449177</v>
      </c>
    </row>
    <row r="37" spans="1:14">
      <c r="A37" s="113" t="s">
        <v>365</v>
      </c>
      <c r="B37" s="875" t="str">
        <f>VLOOKUP(A37,EQUIPOS!A7:D154,3,FALSE)</f>
        <v xml:space="preserve">Vibrocompatador, potencia 153 HP, peso 10 Ton. </v>
      </c>
      <c r="C37" s="876"/>
      <c r="D37" s="876"/>
      <c r="E37" s="876"/>
      <c r="F37" s="876"/>
      <c r="G37" s="876"/>
      <c r="H37" s="877"/>
      <c r="I37" s="267"/>
      <c r="J37" s="268"/>
      <c r="K37" s="269">
        <f>VLOOKUP(A37,EQUIPOS!A7:D164,4,FALSE)</f>
        <v>125410.49540020929</v>
      </c>
      <c r="L37" s="270"/>
      <c r="M37" s="271">
        <v>40</v>
      </c>
      <c r="N37" s="272">
        <f>K37/M37</f>
        <v>3135.2623850052323</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6647.8327411501505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502.55388629502494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7150.3866274451757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1430.0773254890353</v>
      </c>
      <c r="M83" s="862"/>
      <c r="N83" s="51"/>
    </row>
    <row r="84" spans="1:14">
      <c r="B84" s="89" t="s">
        <v>973</v>
      </c>
      <c r="C84" s="90"/>
      <c r="D84" s="90"/>
      <c r="E84" s="90"/>
      <c r="F84" s="90"/>
      <c r="G84" s="90"/>
      <c r="H84" s="90"/>
      <c r="I84" s="87"/>
      <c r="J84" s="88"/>
      <c r="K84" s="304">
        <v>0.05</v>
      </c>
      <c r="L84" s="861">
        <f>N78*K84</f>
        <v>357.51933137225882</v>
      </c>
      <c r="M84" s="862"/>
      <c r="N84" s="51"/>
    </row>
    <row r="85" spans="1:14" ht="15.75" thickBot="1">
      <c r="B85" s="91" t="s">
        <v>974</v>
      </c>
      <c r="C85" s="92"/>
      <c r="D85" s="92"/>
      <c r="E85" s="92"/>
      <c r="F85" s="92"/>
      <c r="G85" s="92"/>
      <c r="H85" s="92"/>
      <c r="I85" s="93"/>
      <c r="J85" s="94"/>
      <c r="K85" s="305">
        <v>0.05</v>
      </c>
      <c r="L85" s="863">
        <f>N78*K85</f>
        <v>357.51933137225882</v>
      </c>
      <c r="M85" s="864"/>
      <c r="N85" s="51"/>
    </row>
    <row r="86" spans="1:14" ht="15.75" thickBot="1">
      <c r="B86" s="826" t="s">
        <v>953</v>
      </c>
      <c r="C86" s="827"/>
      <c r="D86" s="827"/>
      <c r="E86" s="827"/>
      <c r="F86" s="827"/>
      <c r="G86" s="827"/>
      <c r="H86" s="827"/>
      <c r="I86" s="827"/>
      <c r="J86" s="827"/>
      <c r="K86" s="827"/>
      <c r="L86" s="827"/>
      <c r="M86" s="828"/>
      <c r="N86" s="52">
        <f>L83+L84+L85</f>
        <v>2145.1159882335528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9295.502615678728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1018</v>
      </c>
      <c r="C31" s="81" t="s">
        <v>1197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129</v>
      </c>
      <c r="B36" s="875" t="str">
        <f>VLOOKUP(A36,EQUIPOS!A6:D154,3,FALSE)</f>
        <v xml:space="preserve">Buldozer, Potencia al volante de 140 HP, motor de 2200 RPM, longitud de hoja 4,80m. </v>
      </c>
      <c r="C36" s="876"/>
      <c r="D36" s="876"/>
      <c r="E36" s="876"/>
      <c r="F36" s="876"/>
      <c r="G36" s="876"/>
      <c r="H36" s="877"/>
      <c r="I36" s="267"/>
      <c r="J36" s="268"/>
      <c r="K36" s="269">
        <f>VLOOKUP(A36,EQUIPOS!A6:D163,4,FALSE)</f>
        <v>140502.8142457967</v>
      </c>
      <c r="L36" s="270"/>
      <c r="M36" s="271">
        <v>40</v>
      </c>
      <c r="N36" s="272">
        <f>K36/M36</f>
        <v>3512.5703561449177</v>
      </c>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3512.5703561449177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502.55388629502494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4015.1242424399425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803.02484848798849</v>
      </c>
      <c r="M83" s="862"/>
      <c r="N83" s="51"/>
    </row>
    <row r="84" spans="1:14">
      <c r="B84" s="89" t="s">
        <v>973</v>
      </c>
      <c r="C84" s="90"/>
      <c r="D84" s="90"/>
      <c r="E84" s="90"/>
      <c r="F84" s="90"/>
      <c r="G84" s="90"/>
      <c r="H84" s="90"/>
      <c r="I84" s="87"/>
      <c r="J84" s="88"/>
      <c r="K84" s="304">
        <v>0.05</v>
      </c>
      <c r="L84" s="861">
        <f>N78*K84</f>
        <v>200.75621212199712</v>
      </c>
      <c r="M84" s="862"/>
      <c r="N84" s="51"/>
    </row>
    <row r="85" spans="1:14" ht="15.75" thickBot="1">
      <c r="B85" s="91" t="s">
        <v>974</v>
      </c>
      <c r="C85" s="92"/>
      <c r="D85" s="92"/>
      <c r="E85" s="92"/>
      <c r="F85" s="92"/>
      <c r="G85" s="92"/>
      <c r="H85" s="92"/>
      <c r="I85" s="93"/>
      <c r="J85" s="94"/>
      <c r="K85" s="305">
        <v>0.05</v>
      </c>
      <c r="L85" s="863">
        <f>N78*K85</f>
        <v>200.75621212199712</v>
      </c>
      <c r="M85" s="864"/>
      <c r="N85" s="51"/>
    </row>
    <row r="86" spans="1:14" ht="15.75" thickBot="1">
      <c r="B86" s="826" t="s">
        <v>953</v>
      </c>
      <c r="C86" s="827"/>
      <c r="D86" s="827"/>
      <c r="E86" s="827"/>
      <c r="F86" s="827"/>
      <c r="G86" s="827"/>
      <c r="H86" s="827"/>
      <c r="I86" s="827"/>
      <c r="J86" s="827"/>
      <c r="K86" s="827"/>
      <c r="L86" s="827"/>
      <c r="M86" s="828"/>
      <c r="N86" s="52">
        <f>L83+L84+L85</f>
        <v>1204.5372727319827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5219.6615151719252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1441</v>
      </c>
      <c r="C31" s="81" t="s">
        <v>2230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0.01</v>
      </c>
      <c r="M42" s="888"/>
      <c r="N42" s="105">
        <f>N76*L42</f>
        <v>2.1494824361440799</v>
      </c>
    </row>
    <row r="43" spans="1:14" ht="15.75" thickBot="1">
      <c r="B43" s="826" t="s">
        <v>953</v>
      </c>
      <c r="C43" s="827"/>
      <c r="D43" s="827"/>
      <c r="E43" s="827"/>
      <c r="F43" s="827"/>
      <c r="G43" s="827"/>
      <c r="H43" s="827"/>
      <c r="I43" s="827"/>
      <c r="J43" s="827"/>
      <c r="K43" s="827"/>
      <c r="L43" s="827"/>
      <c r="M43" s="828"/>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883</v>
      </c>
      <c r="B48" s="43" t="str">
        <f>VLOOKUP(A48,MATERIALES!A14:D377,3,FALSE)</f>
        <v>Geotextil Nt-2500 O Similar (Proveedores, Pavco, Geomatrix, Tensar, Omnes U Otros)</v>
      </c>
      <c r="C48" s="281"/>
      <c r="D48" s="281"/>
      <c r="E48" s="281"/>
      <c r="F48" s="281"/>
      <c r="G48" s="281"/>
      <c r="H48" s="281"/>
      <c r="I48" s="268"/>
      <c r="J48" s="224" t="s">
        <v>233</v>
      </c>
      <c r="K48" s="282">
        <v>1.3</v>
      </c>
      <c r="L48" s="267"/>
      <c r="M48" s="283">
        <f>VLOOKUP(A48,MATERIALES!A6:D373,4,FALSE)</f>
        <v>4551.8164072395621</v>
      </c>
      <c r="N48" s="272">
        <f>K48*M48</f>
        <v>5917.3613294114311</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5917.3613294114311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47"/>
      <c r="D59" s="47"/>
      <c r="E59" s="47"/>
      <c r="F59" s="47"/>
      <c r="G59" s="47"/>
      <c r="H59" s="288"/>
      <c r="I59" s="279"/>
      <c r="J59" s="279"/>
      <c r="K59" s="279"/>
      <c r="L59" s="913"/>
      <c r="M59" s="914"/>
      <c r="N59" s="291"/>
    </row>
    <row r="60" spans="1:14" ht="24.75" customHeight="1">
      <c r="B60" s="46"/>
      <c r="C60" s="317"/>
      <c r="D60" s="317"/>
      <c r="E60" s="317"/>
      <c r="F60" s="317"/>
      <c r="G60" s="317"/>
      <c r="H60" s="311"/>
      <c r="I60" s="399"/>
      <c r="J60" s="286"/>
      <c r="K60" s="279"/>
      <c r="L60" s="913"/>
      <c r="M60" s="914"/>
      <c r="N60" s="287"/>
    </row>
    <row r="61" spans="1:14">
      <c r="B61" s="46"/>
      <c r="C61" s="47"/>
      <c r="D61" s="47"/>
      <c r="E61" s="47"/>
      <c r="F61" s="47"/>
      <c r="G61" s="317"/>
      <c r="H61" s="311"/>
      <c r="I61" s="399"/>
      <c r="J61" s="286"/>
      <c r="K61" s="279"/>
      <c r="L61" s="913"/>
      <c r="M61" s="914"/>
      <c r="N61" s="291"/>
    </row>
    <row r="62" spans="1:14">
      <c r="B62" s="46"/>
      <c r="C62" s="47"/>
      <c r="D62" s="47"/>
      <c r="E62" s="47"/>
      <c r="F62" s="47"/>
      <c r="G62" s="47"/>
      <c r="H62" s="288"/>
      <c r="I62" s="279"/>
      <c r="J62" s="279"/>
      <c r="K62" s="279"/>
      <c r="L62" s="913"/>
      <c r="M62" s="914"/>
      <c r="N62" s="291"/>
    </row>
    <row r="63" spans="1:14">
      <c r="B63" s="46"/>
      <c r="C63" s="47"/>
      <c r="D63" s="47"/>
      <c r="E63" s="47"/>
      <c r="F63" s="47"/>
      <c r="G63" s="47"/>
      <c r="H63" s="288"/>
      <c r="I63" s="279"/>
      <c r="J63" s="279"/>
      <c r="K63" s="279"/>
      <c r="L63" s="913"/>
      <c r="M63" s="914"/>
      <c r="N63" s="291"/>
    </row>
    <row r="64" spans="1:14" ht="15.75" thickBot="1">
      <c r="B64" s="465"/>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214.948243614408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6134.4590554619836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1226.8918110923967</v>
      </c>
      <c r="M83" s="862"/>
      <c r="N83" s="51"/>
    </row>
    <row r="84" spans="1:14">
      <c r="B84" s="89" t="s">
        <v>973</v>
      </c>
      <c r="C84" s="90"/>
      <c r="D84" s="90"/>
      <c r="E84" s="90"/>
      <c r="F84" s="90"/>
      <c r="G84" s="90"/>
      <c r="H84" s="90"/>
      <c r="I84" s="87"/>
      <c r="J84" s="88"/>
      <c r="K84" s="304">
        <v>0.05</v>
      </c>
      <c r="L84" s="861">
        <f>N78*K84</f>
        <v>306.72295277309917</v>
      </c>
      <c r="M84" s="862"/>
      <c r="N84" s="51"/>
    </row>
    <row r="85" spans="1:14" ht="15.75" thickBot="1">
      <c r="B85" s="91" t="s">
        <v>974</v>
      </c>
      <c r="C85" s="92"/>
      <c r="D85" s="92"/>
      <c r="E85" s="92"/>
      <c r="F85" s="92"/>
      <c r="G85" s="92"/>
      <c r="H85" s="92"/>
      <c r="I85" s="93"/>
      <c r="J85" s="94"/>
      <c r="K85" s="305">
        <v>0.05</v>
      </c>
      <c r="L85" s="863">
        <f>N78*K85</f>
        <v>306.72295277309917</v>
      </c>
      <c r="M85" s="864"/>
      <c r="N85" s="51"/>
    </row>
    <row r="86" spans="1:14" ht="15.75" thickBot="1">
      <c r="B86" s="826" t="s">
        <v>953</v>
      </c>
      <c r="C86" s="827"/>
      <c r="D86" s="827"/>
      <c r="E86" s="827"/>
      <c r="F86" s="827"/>
      <c r="G86" s="827"/>
      <c r="H86" s="827"/>
      <c r="I86" s="827"/>
      <c r="J86" s="827"/>
      <c r="K86" s="827"/>
      <c r="L86" s="827"/>
      <c r="M86" s="828"/>
      <c r="N86" s="52">
        <f>L83+L84+L85</f>
        <v>1840.3377166385951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7974.7967721005789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1442</v>
      </c>
      <c r="C31" s="81" t="s">
        <v>2020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0.01</v>
      </c>
      <c r="M42" s="888"/>
      <c r="N42" s="105">
        <f>N76*L42</f>
        <v>2.1494824361440799</v>
      </c>
    </row>
    <row r="43" spans="1:14" ht="15.75" thickBot="1">
      <c r="B43" s="826" t="s">
        <v>953</v>
      </c>
      <c r="C43" s="827"/>
      <c r="D43" s="827"/>
      <c r="E43" s="827"/>
      <c r="F43" s="827"/>
      <c r="G43" s="827"/>
      <c r="H43" s="827"/>
      <c r="I43" s="827"/>
      <c r="J43" s="827"/>
      <c r="K43" s="827"/>
      <c r="L43" s="827"/>
      <c r="M43" s="828"/>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470</v>
      </c>
      <c r="B48" s="43" t="str">
        <f>VLOOKUP(A48,MATERIALES!A4:D372,3,FALSE)</f>
        <v>Geomalla Tipo Asphalt</v>
      </c>
      <c r="C48" s="281"/>
      <c r="D48" s="281"/>
      <c r="E48" s="281"/>
      <c r="F48" s="281"/>
      <c r="G48" s="281"/>
      <c r="H48" s="281"/>
      <c r="I48" s="268"/>
      <c r="J48" s="224" t="str">
        <f>VLOOKUP(A48,MATERIALES!A4:D372,2,FALSE)</f>
        <v>m2</v>
      </c>
      <c r="K48" s="282">
        <v>1.2</v>
      </c>
      <c r="L48" s="267"/>
      <c r="M48" s="283">
        <f>VLOOKUP(A48,MATERIALES!A4:D394,4,FALSE)</f>
        <v>5753.9029945263956</v>
      </c>
      <c r="N48" s="272">
        <f>K48*M48</f>
        <v>6904.6835934316741</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6904.6835934316741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47"/>
      <c r="D59" s="47"/>
      <c r="E59" s="47"/>
      <c r="F59" s="47"/>
      <c r="G59" s="47"/>
      <c r="H59" s="288"/>
      <c r="I59" s="279"/>
      <c r="J59" s="279"/>
      <c r="K59" s="279"/>
      <c r="L59" s="913"/>
      <c r="M59" s="914"/>
      <c r="N59" s="291"/>
    </row>
    <row r="60" spans="1:14" ht="24.75" customHeight="1">
      <c r="B60" s="46"/>
      <c r="C60" s="317"/>
      <c r="D60" s="317"/>
      <c r="E60" s="317"/>
      <c r="F60" s="317"/>
      <c r="G60" s="317"/>
      <c r="H60" s="311"/>
      <c r="I60" s="399"/>
      <c r="J60" s="286"/>
      <c r="K60" s="279"/>
      <c r="L60" s="913"/>
      <c r="M60" s="914"/>
      <c r="N60" s="287"/>
    </row>
    <row r="61" spans="1:14">
      <c r="B61" s="46"/>
      <c r="C61" s="47"/>
      <c r="D61" s="47"/>
      <c r="E61" s="47"/>
      <c r="F61" s="47"/>
      <c r="G61" s="317"/>
      <c r="H61" s="311"/>
      <c r="I61" s="399"/>
      <c r="J61" s="286"/>
      <c r="K61" s="279"/>
      <c r="L61" s="913"/>
      <c r="M61" s="914"/>
      <c r="N61" s="291"/>
    </row>
    <row r="62" spans="1:14">
      <c r="B62" s="46"/>
      <c r="C62" s="47"/>
      <c r="D62" s="47"/>
      <c r="E62" s="47"/>
      <c r="F62" s="47"/>
      <c r="G62" s="47"/>
      <c r="H62" s="288"/>
      <c r="I62" s="279"/>
      <c r="J62" s="279"/>
      <c r="K62" s="279"/>
      <c r="L62" s="913"/>
      <c r="M62" s="914"/>
      <c r="N62" s="291"/>
    </row>
    <row r="63" spans="1:14">
      <c r="B63" s="46"/>
      <c r="C63" s="47"/>
      <c r="D63" s="47"/>
      <c r="E63" s="47"/>
      <c r="F63" s="47"/>
      <c r="G63" s="47"/>
      <c r="H63" s="288"/>
      <c r="I63" s="279"/>
      <c r="J63" s="279"/>
      <c r="K63" s="279"/>
      <c r="L63" s="913"/>
      <c r="M63" s="914"/>
      <c r="N63" s="291"/>
    </row>
    <row r="64" spans="1:14" ht="15.75" thickBot="1">
      <c r="B64" s="465"/>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214.948243614408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7121.7813194822265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1424.3562638964454</v>
      </c>
      <c r="M83" s="862"/>
      <c r="N83" s="51"/>
    </row>
    <row r="84" spans="1:14">
      <c r="B84" s="89" t="s">
        <v>973</v>
      </c>
      <c r="C84" s="90"/>
      <c r="D84" s="90"/>
      <c r="E84" s="90"/>
      <c r="F84" s="90"/>
      <c r="G84" s="90"/>
      <c r="H84" s="90"/>
      <c r="I84" s="87"/>
      <c r="J84" s="88"/>
      <c r="K84" s="304">
        <v>0.05</v>
      </c>
      <c r="L84" s="861">
        <f>N78*K84</f>
        <v>356.08906597411135</v>
      </c>
      <c r="M84" s="862"/>
      <c r="N84" s="51"/>
    </row>
    <row r="85" spans="1:14" ht="15.75" thickBot="1">
      <c r="B85" s="91" t="s">
        <v>974</v>
      </c>
      <c r="C85" s="92"/>
      <c r="D85" s="92"/>
      <c r="E85" s="92"/>
      <c r="F85" s="92"/>
      <c r="G85" s="92"/>
      <c r="H85" s="92"/>
      <c r="I85" s="93"/>
      <c r="J85" s="94"/>
      <c r="K85" s="305">
        <v>0.05</v>
      </c>
      <c r="L85" s="863">
        <f>N78*K85</f>
        <v>356.08906597411135</v>
      </c>
      <c r="M85" s="864"/>
      <c r="N85" s="51"/>
    </row>
    <row r="86" spans="1:14" ht="15.75" thickBot="1">
      <c r="B86" s="826" t="s">
        <v>953</v>
      </c>
      <c r="C86" s="827"/>
      <c r="D86" s="827"/>
      <c r="E86" s="827"/>
      <c r="F86" s="827"/>
      <c r="G86" s="827"/>
      <c r="H86" s="827"/>
      <c r="I86" s="827"/>
      <c r="J86" s="827"/>
      <c r="K86" s="827"/>
      <c r="L86" s="827"/>
      <c r="M86" s="828"/>
      <c r="N86" s="52">
        <f>L83+L84+L85</f>
        <v>2136.5343958446679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9258.3157153268949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1443</v>
      </c>
      <c r="C31" s="81" t="s">
        <v>1440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129</v>
      </c>
      <c r="B36" s="875" t="str">
        <f>VLOOKUP(A36,EQUIPOS!A6:D186,3,FALSE)</f>
        <v xml:space="preserve">Buldozer, Potencia al volante de 140 HP, motor de 2200 RPM, longitud de hoja 4,80m. </v>
      </c>
      <c r="C36" s="876"/>
      <c r="D36" s="876"/>
      <c r="E36" s="876"/>
      <c r="F36" s="876"/>
      <c r="G36" s="876"/>
      <c r="H36" s="877"/>
      <c r="I36" s="267"/>
      <c r="J36" s="268"/>
      <c r="K36" s="269">
        <f>VLOOKUP(A36,EQUIPOS!A6:D186,4,FALSE)</f>
        <v>140502.8142457967</v>
      </c>
      <c r="L36" s="270"/>
      <c r="M36" s="271">
        <v>45</v>
      </c>
      <c r="N36" s="272">
        <f>K36/M36</f>
        <v>3122.2847610177046</v>
      </c>
    </row>
    <row r="37" spans="1:14">
      <c r="A37" s="113" t="s">
        <v>152</v>
      </c>
      <c r="B37" s="875" t="str">
        <f>VLOOKUP(A37,EQUIPOS!A7:D187,3,FALSE)</f>
        <v xml:space="preserve">Carrotanque de agua(1000 Galones) </v>
      </c>
      <c r="C37" s="876"/>
      <c r="D37" s="876"/>
      <c r="E37" s="876"/>
      <c r="F37" s="876"/>
      <c r="G37" s="876"/>
      <c r="H37" s="877"/>
      <c r="I37" s="267"/>
      <c r="J37" s="268"/>
      <c r="K37" s="269">
        <f>VLOOKUP(A37,EQUIPOS!A7:D187,4,FALSE)</f>
        <v>68829.421779590848</v>
      </c>
      <c r="L37" s="270"/>
      <c r="M37" s="271">
        <v>45</v>
      </c>
      <c r="N37" s="272">
        <f>K37/M37</f>
        <v>1529.54270621313</v>
      </c>
    </row>
    <row r="38" spans="1:14">
      <c r="A38" t="s">
        <v>269</v>
      </c>
      <c r="B38" s="875" t="str">
        <f>VLOOKUP(A38,EQUIPOS!A8:D188,3,FALSE)</f>
        <v>Motoniveladora  potencia 215 HP, ancho de cuchilla 4,27 m, peso 18 ton.</v>
      </c>
      <c r="C38" s="876"/>
      <c r="D38" s="876"/>
      <c r="E38" s="876"/>
      <c r="F38" s="876"/>
      <c r="G38" s="876"/>
      <c r="H38" s="877"/>
      <c r="I38" s="267"/>
      <c r="J38" s="268"/>
      <c r="K38" s="269">
        <f>VLOOKUP(A38,EQUIPOS!A8:D188,4,FALSE)</f>
        <v>193328.49326473137</v>
      </c>
      <c r="L38" s="270"/>
      <c r="M38" s="271">
        <v>45</v>
      </c>
      <c r="N38" s="272">
        <f>K38/M38</f>
        <v>4296.1887392162525</v>
      </c>
    </row>
    <row r="39" spans="1:14">
      <c r="A39" t="s">
        <v>365</v>
      </c>
      <c r="B39" s="875" t="str">
        <f>VLOOKUP(A39,EQUIPOS!A9:D189,3,FALSE)</f>
        <v xml:space="preserve">Vibrocompatador, potencia 153 HP, peso 10 Ton. </v>
      </c>
      <c r="C39" s="876"/>
      <c r="D39" s="876"/>
      <c r="E39" s="876"/>
      <c r="F39" s="876"/>
      <c r="G39" s="876"/>
      <c r="H39" s="877"/>
      <c r="I39" s="878"/>
      <c r="J39" s="879"/>
      <c r="K39" s="269">
        <f>VLOOKUP(A39,EQUIPOS!A9:D189,4,FALSE)</f>
        <v>125410.49540020929</v>
      </c>
      <c r="L39" s="880">
        <v>45</v>
      </c>
      <c r="M39" s="881"/>
      <c r="N39" s="272">
        <f>K39/L39</f>
        <v>2786.8998977824285</v>
      </c>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0.02</v>
      </c>
      <c r="M42" s="888"/>
      <c r="N42" s="105">
        <f>N76*L42</f>
        <v>11.941569089689333</v>
      </c>
    </row>
    <row r="43" spans="1:14" ht="15.75" thickBot="1">
      <c r="B43" s="826" t="s">
        <v>953</v>
      </c>
      <c r="C43" s="827"/>
      <c r="D43" s="827"/>
      <c r="E43" s="827"/>
      <c r="F43" s="827"/>
      <c r="G43" s="827"/>
      <c r="H43" s="827"/>
      <c r="I43" s="827"/>
      <c r="J43" s="827"/>
      <c r="K43" s="827"/>
      <c r="L43" s="827"/>
      <c r="M43" s="828"/>
      <c r="N43" s="394">
        <f>SUM(N36:N42)</f>
        <v>11746.857673319204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550</v>
      </c>
      <c r="B48" s="43" t="str">
        <f>VLOOKUP(A48,MATERIALES!A4:D372,3,FALSE)</f>
        <v>Material seleccionado para Relleno</v>
      </c>
      <c r="C48" s="281"/>
      <c r="D48" s="281"/>
      <c r="E48" s="281"/>
      <c r="F48" s="281"/>
      <c r="G48" s="281"/>
      <c r="H48" s="281"/>
      <c r="I48" s="268"/>
      <c r="J48" s="224" t="str">
        <f>VLOOKUP(A48,MATERIALES!A4:D372,2,FALSE)</f>
        <v>m3</v>
      </c>
      <c r="K48" s="282">
        <v>1.25</v>
      </c>
      <c r="L48" s="267"/>
      <c r="M48" s="400">
        <f>VLOOKUP(A48,MATERIALES!A4:D394,4,FALSE)</f>
        <v>20825.552543214086</v>
      </c>
      <c r="N48" s="272">
        <f>K48*M48</f>
        <v>26031.940679017607</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26031.940679017607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1291</v>
      </c>
      <c r="B59" s="46" t="str">
        <f>VLOOKUP(A59,TRANSPORTE!A5:D104,3,FALSE)</f>
        <v>Transporte de material seleccionado para relleno</v>
      </c>
      <c r="C59" s="47"/>
      <c r="D59" s="47"/>
      <c r="E59" s="47"/>
      <c r="F59" s="47"/>
      <c r="G59" s="47"/>
      <c r="H59" s="288" t="s">
        <v>1999</v>
      </c>
      <c r="I59" s="279">
        <v>1.25</v>
      </c>
      <c r="J59" s="279">
        <v>1</v>
      </c>
      <c r="K59" s="279">
        <f>I59*J59</f>
        <v>1.25</v>
      </c>
      <c r="L59" s="913">
        <f>VLOOKUP(A59,TRANSPORTE!A5:D123,4,FALSE)</f>
        <v>1139.1256047770109</v>
      </c>
      <c r="M59" s="914"/>
      <c r="N59" s="291">
        <f>K59*L59</f>
        <v>1423.9070059712637</v>
      </c>
    </row>
    <row r="60" spans="1:14" ht="24.75" customHeight="1">
      <c r="B60" s="46"/>
      <c r="C60" s="317"/>
      <c r="D60" s="317"/>
      <c r="E60" s="317"/>
      <c r="F60" s="317"/>
      <c r="G60" s="317"/>
      <c r="H60" s="311"/>
      <c r="I60" s="399"/>
      <c r="J60" s="286"/>
      <c r="K60" s="279"/>
      <c r="L60" s="913"/>
      <c r="M60" s="914"/>
      <c r="N60" s="287"/>
    </row>
    <row r="61" spans="1:14">
      <c r="B61" s="46"/>
      <c r="C61" s="47"/>
      <c r="D61" s="47"/>
      <c r="E61" s="47"/>
      <c r="F61" s="47"/>
      <c r="G61" s="317"/>
      <c r="H61" s="311"/>
      <c r="I61" s="399"/>
      <c r="J61" s="286"/>
      <c r="K61" s="279"/>
      <c r="L61" s="913"/>
      <c r="M61" s="914"/>
      <c r="N61" s="291"/>
    </row>
    <row r="62" spans="1:14">
      <c r="B62" s="46"/>
      <c r="C62" s="47"/>
      <c r="D62" s="47"/>
      <c r="E62" s="47"/>
      <c r="F62" s="47"/>
      <c r="G62" s="47"/>
      <c r="H62" s="288"/>
      <c r="I62" s="279"/>
      <c r="J62" s="279"/>
      <c r="K62" s="279"/>
      <c r="L62" s="913"/>
      <c r="M62" s="914"/>
      <c r="N62" s="291"/>
    </row>
    <row r="63" spans="1:14">
      <c r="B63" s="46"/>
      <c r="C63" s="47"/>
      <c r="D63" s="47"/>
      <c r="E63" s="47"/>
      <c r="F63" s="47"/>
      <c r="G63" s="47"/>
      <c r="H63" s="288"/>
      <c r="I63" s="279"/>
      <c r="J63" s="279"/>
      <c r="K63" s="279"/>
      <c r="L63" s="913"/>
      <c r="M63" s="914"/>
      <c r="N63" s="291"/>
    </row>
    <row r="64" spans="1:14" ht="15.75" thickBot="1">
      <c r="B64" s="465"/>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SUM(N59:N64)</f>
        <v>1423.9070059712637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39799.783812792535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7959.9567625585078</v>
      </c>
      <c r="M83" s="862"/>
      <c r="N83" s="51"/>
    </row>
    <row r="84" spans="1:14">
      <c r="B84" s="89" t="s">
        <v>973</v>
      </c>
      <c r="C84" s="90"/>
      <c r="D84" s="90"/>
      <c r="E84" s="90"/>
      <c r="F84" s="90"/>
      <c r="G84" s="90"/>
      <c r="H84" s="90"/>
      <c r="I84" s="87"/>
      <c r="J84" s="88"/>
      <c r="K84" s="304">
        <v>0.05</v>
      </c>
      <c r="L84" s="861">
        <f>N78*K84</f>
        <v>1989.9891906396269</v>
      </c>
      <c r="M84" s="862"/>
      <c r="N84" s="51"/>
    </row>
    <row r="85" spans="1:14" ht="15.75" thickBot="1">
      <c r="B85" s="91" t="s">
        <v>974</v>
      </c>
      <c r="C85" s="92"/>
      <c r="D85" s="92"/>
      <c r="E85" s="92"/>
      <c r="F85" s="92"/>
      <c r="G85" s="92"/>
      <c r="H85" s="92"/>
      <c r="I85" s="93"/>
      <c r="J85" s="94"/>
      <c r="K85" s="305">
        <v>0.05</v>
      </c>
      <c r="L85" s="863">
        <f>N78*K85</f>
        <v>1989.9891906396269</v>
      </c>
      <c r="M85" s="864"/>
      <c r="N85" s="51"/>
    </row>
    <row r="86" spans="1:14" ht="15.75" thickBot="1">
      <c r="B86" s="826" t="s">
        <v>953</v>
      </c>
      <c r="C86" s="827"/>
      <c r="D86" s="827"/>
      <c r="E86" s="827"/>
      <c r="F86" s="827"/>
      <c r="G86" s="827"/>
      <c r="H86" s="827"/>
      <c r="I86" s="827"/>
      <c r="J86" s="827"/>
      <c r="K86" s="827"/>
      <c r="L86" s="827"/>
      <c r="M86" s="828"/>
      <c r="N86" s="52">
        <f>L83+L84+L85</f>
        <v>11939.93514383776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ROUND((N78+N86),0)</f>
        <v>51740</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1444</v>
      </c>
      <c r="C31" s="81" t="s">
        <v>1446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129</v>
      </c>
      <c r="B36" s="875" t="str">
        <f>VLOOKUP(A36,EQUIPOS!A6:D186,3,FALSE)</f>
        <v xml:space="preserve">Buldozer, Potencia al volante de 140 HP, motor de 2200 RPM, longitud de hoja 4,80m. </v>
      </c>
      <c r="C36" s="876"/>
      <c r="D36" s="876"/>
      <c r="E36" s="876"/>
      <c r="F36" s="876"/>
      <c r="G36" s="876"/>
      <c r="H36" s="877"/>
      <c r="I36" s="267"/>
      <c r="J36" s="268"/>
      <c r="K36" s="269">
        <f>VLOOKUP(A36,EQUIPOS!A6:D186,4,FALSE)</f>
        <v>140502.8142457967</v>
      </c>
      <c r="L36" s="270"/>
      <c r="M36" s="271">
        <v>45</v>
      </c>
      <c r="N36" s="272">
        <f>K36/M36</f>
        <v>3122.2847610177046</v>
      </c>
    </row>
    <row r="37" spans="1:14">
      <c r="A37" s="113" t="s">
        <v>152</v>
      </c>
      <c r="B37" s="875" t="str">
        <f>VLOOKUP(A37,EQUIPOS!A7:D187,3,FALSE)</f>
        <v xml:space="preserve">Carrotanque de agua(1000 Galones) </v>
      </c>
      <c r="C37" s="876"/>
      <c r="D37" s="876"/>
      <c r="E37" s="876"/>
      <c r="F37" s="876"/>
      <c r="G37" s="876"/>
      <c r="H37" s="877"/>
      <c r="I37" s="267"/>
      <c r="J37" s="268"/>
      <c r="K37" s="269">
        <f>VLOOKUP(A37,EQUIPOS!A7:D187,4,FALSE)</f>
        <v>68829.421779590848</v>
      </c>
      <c r="L37" s="270"/>
      <c r="M37" s="271">
        <v>45</v>
      </c>
      <c r="N37" s="272">
        <f>K37/M37</f>
        <v>1529.54270621313</v>
      </c>
    </row>
    <row r="38" spans="1:14">
      <c r="A38" t="s">
        <v>269</v>
      </c>
      <c r="B38" s="875" t="str">
        <f>VLOOKUP(A38,EQUIPOS!A8:D188,3,FALSE)</f>
        <v>Motoniveladora  potencia 215 HP, ancho de cuchilla 4,27 m, peso 18 ton.</v>
      </c>
      <c r="C38" s="876"/>
      <c r="D38" s="876"/>
      <c r="E38" s="876"/>
      <c r="F38" s="876"/>
      <c r="G38" s="876"/>
      <c r="H38" s="877"/>
      <c r="I38" s="267"/>
      <c r="J38" s="268"/>
      <c r="K38" s="269">
        <f>VLOOKUP(A38,EQUIPOS!A8:D188,4,FALSE)</f>
        <v>193328.49326473137</v>
      </c>
      <c r="L38" s="270"/>
      <c r="M38" s="271">
        <v>45</v>
      </c>
      <c r="N38" s="272">
        <f>K38/M38</f>
        <v>4296.1887392162525</v>
      </c>
    </row>
    <row r="39" spans="1:14">
      <c r="A39" t="s">
        <v>365</v>
      </c>
      <c r="B39" s="875" t="str">
        <f>VLOOKUP(A39,EQUIPOS!A9:D189,3,FALSE)</f>
        <v xml:space="preserve">Vibrocompatador, potencia 153 HP, peso 10 Ton. </v>
      </c>
      <c r="C39" s="876"/>
      <c r="D39" s="876"/>
      <c r="E39" s="876"/>
      <c r="F39" s="876"/>
      <c r="G39" s="876"/>
      <c r="H39" s="877"/>
      <c r="I39" s="878"/>
      <c r="J39" s="879"/>
      <c r="K39" s="269">
        <f>VLOOKUP(A39,EQUIPOS!A9:D189,4,FALSE)</f>
        <v>125410.49540020929</v>
      </c>
      <c r="L39" s="880">
        <v>45</v>
      </c>
      <c r="M39" s="881"/>
      <c r="N39" s="272">
        <f>K39/L39</f>
        <v>2786.8998977824285</v>
      </c>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0.02</v>
      </c>
      <c r="M42" s="888"/>
      <c r="N42" s="105">
        <f>N76*L42</f>
        <v>11.941569089689333</v>
      </c>
    </row>
    <row r="43" spans="1:14" ht="15.75" thickBot="1">
      <c r="B43" s="826" t="s">
        <v>953</v>
      </c>
      <c r="C43" s="827"/>
      <c r="D43" s="827"/>
      <c r="E43" s="827"/>
      <c r="F43" s="827"/>
      <c r="G43" s="827"/>
      <c r="H43" s="827"/>
      <c r="I43" s="827"/>
      <c r="J43" s="827"/>
      <c r="K43" s="827"/>
      <c r="L43" s="827"/>
      <c r="M43" s="828"/>
      <c r="N43" s="394">
        <f>SUM(N36:N42)</f>
        <v>11746.857673319204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537</v>
      </c>
      <c r="B48" s="43" t="str">
        <f>VLOOKUP(A48,MATERIALES!A4:D372,3,FALSE)</f>
        <v xml:space="preserve">Material de Sub Base CBR=40% </v>
      </c>
      <c r="C48" s="281"/>
      <c r="D48" s="281"/>
      <c r="E48" s="281"/>
      <c r="F48" s="281"/>
      <c r="G48" s="281"/>
      <c r="H48" s="281"/>
      <c r="I48" s="268"/>
      <c r="J48" s="224" t="str">
        <f>VLOOKUP(A48,MATERIALES!A4:D372,2,FALSE)</f>
        <v>m3</v>
      </c>
      <c r="K48" s="282">
        <v>1.25</v>
      </c>
      <c r="L48" s="267"/>
      <c r="M48" s="400">
        <f>VLOOKUP(A48,MATERIALES!A4:D394,4,FALSE)</f>
        <v>38646.977777163469</v>
      </c>
      <c r="N48" s="272">
        <f>K48*M48</f>
        <v>48308.722221454336</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48308.722221454336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913">
        <f>VLOOKUP(A59,TRANSPORTE!A5:D123,4,FALSE)</f>
        <v>1139.1256047770109</v>
      </c>
      <c r="M59" s="914"/>
      <c r="N59" s="291">
        <f>K59*L59</f>
        <v>1423.9070059712637</v>
      </c>
    </row>
    <row r="60" spans="1:14" ht="24.75" customHeight="1">
      <c r="B60" s="46"/>
      <c r="C60" s="317"/>
      <c r="D60" s="317"/>
      <c r="E60" s="317"/>
      <c r="F60" s="317"/>
      <c r="G60" s="317"/>
      <c r="H60" s="311"/>
      <c r="I60" s="399"/>
      <c r="J60" s="286"/>
      <c r="K60" s="279"/>
      <c r="L60" s="913"/>
      <c r="M60" s="914"/>
      <c r="N60" s="287"/>
    </row>
    <row r="61" spans="1:14">
      <c r="B61" s="46"/>
      <c r="C61" s="47"/>
      <c r="D61" s="47"/>
      <c r="E61" s="47"/>
      <c r="F61" s="47"/>
      <c r="G61" s="317"/>
      <c r="H61" s="311"/>
      <c r="I61" s="399"/>
      <c r="J61" s="286"/>
      <c r="K61" s="279"/>
      <c r="L61" s="913"/>
      <c r="M61" s="914"/>
      <c r="N61" s="291"/>
    </row>
    <row r="62" spans="1:14">
      <c r="B62" s="46"/>
      <c r="C62" s="47"/>
      <c r="D62" s="47"/>
      <c r="E62" s="47"/>
      <c r="F62" s="47"/>
      <c r="G62" s="47"/>
      <c r="H62" s="288"/>
      <c r="I62" s="279"/>
      <c r="J62" s="279"/>
      <c r="K62" s="279"/>
      <c r="L62" s="913"/>
      <c r="M62" s="914"/>
      <c r="N62" s="291"/>
    </row>
    <row r="63" spans="1:14">
      <c r="B63" s="46"/>
      <c r="C63" s="47"/>
      <c r="D63" s="47"/>
      <c r="E63" s="47"/>
      <c r="F63" s="47"/>
      <c r="G63" s="47"/>
      <c r="H63" s="288"/>
      <c r="I63" s="279"/>
      <c r="J63" s="279"/>
      <c r="K63" s="279"/>
      <c r="L63" s="913"/>
      <c r="M63" s="914"/>
      <c r="N63" s="291"/>
    </row>
    <row r="64" spans="1:14" ht="15.75" thickBot="1">
      <c r="B64" s="465"/>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SUM(N59:N64)</f>
        <v>1423.9070059712637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62076.565355229264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12415.313071045854</v>
      </c>
      <c r="M83" s="862"/>
      <c r="N83" s="51"/>
    </row>
    <row r="84" spans="1:14">
      <c r="B84" s="89" t="s">
        <v>973</v>
      </c>
      <c r="C84" s="90"/>
      <c r="D84" s="90"/>
      <c r="E84" s="90"/>
      <c r="F84" s="90"/>
      <c r="G84" s="90"/>
      <c r="H84" s="90"/>
      <c r="I84" s="87"/>
      <c r="J84" s="88"/>
      <c r="K84" s="304">
        <v>0.05</v>
      </c>
      <c r="L84" s="861">
        <f>N78*K84</f>
        <v>3103.8282677614634</v>
      </c>
      <c r="M84" s="862"/>
      <c r="N84" s="51"/>
    </row>
    <row r="85" spans="1:14" ht="15.75" thickBot="1">
      <c r="B85" s="91" t="s">
        <v>974</v>
      </c>
      <c r="C85" s="92"/>
      <c r="D85" s="92"/>
      <c r="E85" s="92"/>
      <c r="F85" s="92"/>
      <c r="G85" s="92"/>
      <c r="H85" s="92"/>
      <c r="I85" s="93"/>
      <c r="J85" s="94"/>
      <c r="K85" s="305">
        <v>0.05</v>
      </c>
      <c r="L85" s="863">
        <f>N78*K85</f>
        <v>3103.8282677614634</v>
      </c>
      <c r="M85" s="864"/>
      <c r="N85" s="51"/>
    </row>
    <row r="86" spans="1:14" ht="15.75" thickBot="1">
      <c r="B86" s="826" t="s">
        <v>953</v>
      </c>
      <c r="C86" s="827"/>
      <c r="D86" s="827"/>
      <c r="E86" s="827"/>
      <c r="F86" s="827"/>
      <c r="G86" s="827"/>
      <c r="H86" s="827"/>
      <c r="I86" s="827"/>
      <c r="J86" s="827"/>
      <c r="K86" s="827"/>
      <c r="L86" s="827"/>
      <c r="M86" s="828"/>
      <c r="N86" s="52">
        <f>L83+L84+L85</f>
        <v>18622.969606568779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80699.534961798039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1445</v>
      </c>
      <c r="C31" s="81" t="s">
        <v>1447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129</v>
      </c>
      <c r="B36" s="875" t="str">
        <f>VLOOKUP(A36,EQUIPOS!A6:D186,3,FALSE)</f>
        <v xml:space="preserve">Buldozer, Potencia al volante de 140 HP, motor de 2200 RPM, longitud de hoja 4,80m. </v>
      </c>
      <c r="C36" s="876"/>
      <c r="D36" s="876"/>
      <c r="E36" s="876"/>
      <c r="F36" s="876"/>
      <c r="G36" s="876"/>
      <c r="H36" s="877"/>
      <c r="I36" s="267"/>
      <c r="J36" s="268"/>
      <c r="K36" s="269">
        <f>VLOOKUP(A36,EQUIPOS!A6:D186,4,FALSE)</f>
        <v>140502.8142457967</v>
      </c>
      <c r="L36" s="270"/>
      <c r="M36" s="271">
        <v>45</v>
      </c>
      <c r="N36" s="272">
        <f>K36/M36</f>
        <v>3122.2847610177046</v>
      </c>
    </row>
    <row r="37" spans="1:14">
      <c r="A37" s="113" t="s">
        <v>152</v>
      </c>
      <c r="B37" s="875" t="str">
        <f>VLOOKUP(A37,EQUIPOS!A7:D187,3,FALSE)</f>
        <v xml:space="preserve">Carrotanque de agua(1000 Galones) </v>
      </c>
      <c r="C37" s="876"/>
      <c r="D37" s="876"/>
      <c r="E37" s="876"/>
      <c r="F37" s="876"/>
      <c r="G37" s="876"/>
      <c r="H37" s="877"/>
      <c r="I37" s="267"/>
      <c r="J37" s="268"/>
      <c r="K37" s="269">
        <f>VLOOKUP(A37,EQUIPOS!A7:D187,4,FALSE)</f>
        <v>68829.421779590848</v>
      </c>
      <c r="L37" s="270"/>
      <c r="M37" s="271">
        <v>45</v>
      </c>
      <c r="N37" s="272">
        <f>K37/M37</f>
        <v>1529.54270621313</v>
      </c>
    </row>
    <row r="38" spans="1:14">
      <c r="A38" t="s">
        <v>269</v>
      </c>
      <c r="B38" s="875" t="str">
        <f>VLOOKUP(A38,EQUIPOS!A8:D188,3,FALSE)</f>
        <v>Motoniveladora  potencia 215 HP, ancho de cuchilla 4,27 m, peso 18 ton.</v>
      </c>
      <c r="C38" s="876"/>
      <c r="D38" s="876"/>
      <c r="E38" s="876"/>
      <c r="F38" s="876"/>
      <c r="G38" s="876"/>
      <c r="H38" s="877"/>
      <c r="I38" s="267"/>
      <c r="J38" s="268"/>
      <c r="K38" s="269">
        <f>VLOOKUP(A38,EQUIPOS!A8:D188,4,FALSE)</f>
        <v>193328.49326473137</v>
      </c>
      <c r="L38" s="270"/>
      <c r="M38" s="271">
        <v>45</v>
      </c>
      <c r="N38" s="272">
        <f>K38/M38</f>
        <v>4296.1887392162525</v>
      </c>
    </row>
    <row r="39" spans="1:14">
      <c r="A39" t="s">
        <v>365</v>
      </c>
      <c r="B39" s="875" t="str">
        <f>VLOOKUP(A39,EQUIPOS!A9:D189,3,FALSE)</f>
        <v xml:space="preserve">Vibrocompatador, potencia 153 HP, peso 10 Ton. </v>
      </c>
      <c r="C39" s="876"/>
      <c r="D39" s="876"/>
      <c r="E39" s="876"/>
      <c r="F39" s="876"/>
      <c r="G39" s="876"/>
      <c r="H39" s="877"/>
      <c r="I39" s="878"/>
      <c r="J39" s="879"/>
      <c r="K39" s="269">
        <f>VLOOKUP(A39,EQUIPOS!A9:D189,4,FALSE)</f>
        <v>125410.49540020929</v>
      </c>
      <c r="L39" s="880">
        <v>45</v>
      </c>
      <c r="M39" s="881"/>
      <c r="N39" s="272">
        <f>K39/L39</f>
        <v>2786.8998977824285</v>
      </c>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t="s">
        <v>952</v>
      </c>
      <c r="C42" s="876"/>
      <c r="D42" s="876"/>
      <c r="E42" s="876"/>
      <c r="F42" s="876"/>
      <c r="G42" s="876"/>
      <c r="H42" s="877"/>
      <c r="I42" s="885"/>
      <c r="J42" s="886"/>
      <c r="K42" s="41"/>
      <c r="L42" s="887">
        <v>0.02</v>
      </c>
      <c r="M42" s="888"/>
      <c r="N42" s="105">
        <f>N76*L42</f>
        <v>11.941569089689333</v>
      </c>
    </row>
    <row r="43" spans="1:14" ht="15.75" thickBot="1">
      <c r="B43" s="826" t="s">
        <v>953</v>
      </c>
      <c r="C43" s="827"/>
      <c r="D43" s="827"/>
      <c r="E43" s="827"/>
      <c r="F43" s="827"/>
      <c r="G43" s="827"/>
      <c r="H43" s="827"/>
      <c r="I43" s="827"/>
      <c r="J43" s="827"/>
      <c r="K43" s="827"/>
      <c r="L43" s="827"/>
      <c r="M43" s="828"/>
      <c r="N43" s="394">
        <f>SUM(N36:N42)</f>
        <v>11746.857673319204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521</v>
      </c>
      <c r="B48" s="43" t="str">
        <f>VLOOKUP(A48,MATERIALES!A4:D372,3,FALSE)</f>
        <v xml:space="preserve">Material de Base </v>
      </c>
      <c r="C48" s="281"/>
      <c r="D48" s="281"/>
      <c r="E48" s="281"/>
      <c r="F48" s="281"/>
      <c r="G48" s="281"/>
      <c r="H48" s="281"/>
      <c r="I48" s="268"/>
      <c r="J48" s="224" t="str">
        <f>VLOOKUP(A48,MATERIALES!A4:D372,2,FALSE)</f>
        <v>m3</v>
      </c>
      <c r="K48" s="282">
        <v>1.25</v>
      </c>
      <c r="L48" s="267"/>
      <c r="M48" s="400">
        <f>VLOOKUP(A48,MATERIALES!A4:D394,4,FALSE)</f>
        <v>43733.660340749579</v>
      </c>
      <c r="N48" s="272">
        <f>K48*M48</f>
        <v>54667.075425936971</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54667.075425936971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913">
        <f>VLOOKUP(A59,TRANSPORTE!A5:D123,4,FALSE)</f>
        <v>1139.1256047770109</v>
      </c>
      <c r="M59" s="914"/>
      <c r="N59" s="291">
        <f>K59*L59</f>
        <v>1423.9070059712637</v>
      </c>
    </row>
    <row r="60" spans="1:14" ht="24.75" customHeight="1">
      <c r="B60" s="46"/>
      <c r="C60" s="317"/>
      <c r="D60" s="317"/>
      <c r="E60" s="317"/>
      <c r="F60" s="317"/>
      <c r="G60" s="317"/>
      <c r="H60" s="311"/>
      <c r="I60" s="399"/>
      <c r="J60" s="286"/>
      <c r="K60" s="279"/>
      <c r="L60" s="913"/>
      <c r="M60" s="914"/>
      <c r="N60" s="287"/>
    </row>
    <row r="61" spans="1:14">
      <c r="B61" s="46"/>
      <c r="C61" s="47"/>
      <c r="D61" s="47"/>
      <c r="E61" s="47"/>
      <c r="F61" s="47"/>
      <c r="G61" s="317"/>
      <c r="H61" s="311"/>
      <c r="I61" s="399"/>
      <c r="J61" s="286"/>
      <c r="K61" s="279"/>
      <c r="L61" s="913"/>
      <c r="M61" s="914"/>
      <c r="N61" s="291"/>
    </row>
    <row r="62" spans="1:14">
      <c r="B62" s="46"/>
      <c r="C62" s="47"/>
      <c r="D62" s="47"/>
      <c r="E62" s="47"/>
      <c r="F62" s="47"/>
      <c r="G62" s="47"/>
      <c r="H62" s="288"/>
      <c r="I62" s="279"/>
      <c r="J62" s="279"/>
      <c r="K62" s="279"/>
      <c r="L62" s="913"/>
      <c r="M62" s="914"/>
      <c r="N62" s="291"/>
    </row>
    <row r="63" spans="1:14">
      <c r="B63" s="46"/>
      <c r="C63" s="47"/>
      <c r="D63" s="47"/>
      <c r="E63" s="47"/>
      <c r="F63" s="47"/>
      <c r="G63" s="47"/>
      <c r="H63" s="288"/>
      <c r="I63" s="279"/>
      <c r="J63" s="279"/>
      <c r="K63" s="279"/>
      <c r="L63" s="913"/>
      <c r="M63" s="914"/>
      <c r="N63" s="291"/>
    </row>
    <row r="64" spans="1:14" ht="15.75" thickBot="1">
      <c r="B64" s="465"/>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SUM(N59:N64)</f>
        <v>1423.9070059712637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68434.918559711907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13686.983711942383</v>
      </c>
      <c r="M83" s="862"/>
      <c r="N83" s="51"/>
    </row>
    <row r="84" spans="1:14">
      <c r="B84" s="89" t="s">
        <v>973</v>
      </c>
      <c r="C84" s="90"/>
      <c r="D84" s="90"/>
      <c r="E84" s="90"/>
      <c r="F84" s="90"/>
      <c r="G84" s="90"/>
      <c r="H84" s="90"/>
      <c r="I84" s="87"/>
      <c r="J84" s="88"/>
      <c r="K84" s="304">
        <v>0.05</v>
      </c>
      <c r="L84" s="861">
        <f>N78*K84</f>
        <v>3421.7459279855957</v>
      </c>
      <c r="M84" s="862"/>
      <c r="N84" s="51"/>
    </row>
    <row r="85" spans="1:14" ht="15.75" thickBot="1">
      <c r="B85" s="91" t="s">
        <v>974</v>
      </c>
      <c r="C85" s="92"/>
      <c r="D85" s="92"/>
      <c r="E85" s="92"/>
      <c r="F85" s="92"/>
      <c r="G85" s="92"/>
      <c r="H85" s="92"/>
      <c r="I85" s="93"/>
      <c r="J85" s="94"/>
      <c r="K85" s="305">
        <v>0.05</v>
      </c>
      <c r="L85" s="863">
        <f>N78*K85</f>
        <v>3421.7459279855957</v>
      </c>
      <c r="M85" s="864"/>
      <c r="N85" s="51"/>
    </row>
    <row r="86" spans="1:14" ht="15.75" thickBot="1">
      <c r="B86" s="826" t="s">
        <v>953</v>
      </c>
      <c r="C86" s="827"/>
      <c r="D86" s="827"/>
      <c r="E86" s="827"/>
      <c r="F86" s="827"/>
      <c r="G86" s="827"/>
      <c r="H86" s="827"/>
      <c r="I86" s="827"/>
      <c r="J86" s="827"/>
      <c r="K86" s="827"/>
      <c r="L86" s="827"/>
      <c r="M86" s="828"/>
      <c r="N86" s="52">
        <f>L83+L84+L85</f>
        <v>20530.475567913578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88965.394127625477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1019</v>
      </c>
      <c r="C31" s="81" t="s">
        <v>1956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129</v>
      </c>
      <c r="B36" s="875" t="str">
        <f>VLOOKUP(A36,EQUIPOS!A6:D154,3,FALSE)</f>
        <v xml:space="preserve">Buldozer, Potencia al volante de 140 HP, motor de 2200 RPM, longitud de hoja 4,80m. </v>
      </c>
      <c r="C36" s="876"/>
      <c r="D36" s="876"/>
      <c r="E36" s="876"/>
      <c r="F36" s="876"/>
      <c r="G36" s="876"/>
      <c r="H36" s="877"/>
      <c r="I36" s="267"/>
      <c r="J36" s="268"/>
      <c r="K36" s="269">
        <f>VLOOKUP(A36,EQUIPOS!A6:D163,4,FALSE)</f>
        <v>140502.8142457967</v>
      </c>
      <c r="L36" s="270"/>
      <c r="M36" s="271">
        <v>400</v>
      </c>
      <c r="N36" s="272">
        <f>K36/M36</f>
        <v>351.25703561449177</v>
      </c>
    </row>
    <row r="37" spans="1:14">
      <c r="A37" s="113" t="s">
        <v>152</v>
      </c>
      <c r="B37" s="875" t="str">
        <f>VLOOKUP(A37,EQUIPOS!A7:D154,3,FALSE)</f>
        <v xml:space="preserve">Carrotanque de agua(1000 Galones) </v>
      </c>
      <c r="C37" s="876"/>
      <c r="D37" s="876"/>
      <c r="E37" s="876"/>
      <c r="F37" s="876"/>
      <c r="G37" s="876"/>
      <c r="H37" s="877"/>
      <c r="I37" s="267"/>
      <c r="J37" s="268"/>
      <c r="K37" s="269">
        <f>VLOOKUP(A37,EQUIPOS!A7:D164,4,FALSE)</f>
        <v>68829.421779590848</v>
      </c>
      <c r="L37" s="270"/>
      <c r="M37" s="271">
        <v>200</v>
      </c>
      <c r="N37" s="272">
        <f>K37/M37</f>
        <v>344.14710889795424</v>
      </c>
    </row>
    <row r="38" spans="1:14">
      <c r="A38" t="s">
        <v>269</v>
      </c>
      <c r="B38" s="875" t="str">
        <f>VLOOKUP(A38,EQUIPOS!A8:D154,3,FALSE)</f>
        <v>Motoniveladora  potencia 215 HP, ancho de cuchilla 4,27 m, peso 18 ton.</v>
      </c>
      <c r="C38" s="876"/>
      <c r="D38" s="876"/>
      <c r="E38" s="876"/>
      <c r="F38" s="876"/>
      <c r="G38" s="876"/>
      <c r="H38" s="877"/>
      <c r="I38" s="267"/>
      <c r="J38" s="268"/>
      <c r="K38" s="269">
        <f>VLOOKUP(A38,EQUIPOS!A8:D165,4,FALSE)</f>
        <v>193328.49326473137</v>
      </c>
      <c r="L38" s="270"/>
      <c r="M38" s="271">
        <v>200</v>
      </c>
      <c r="N38" s="272">
        <f>K38/M38</f>
        <v>966.64246632365689</v>
      </c>
    </row>
    <row r="39" spans="1:14">
      <c r="A39" t="s">
        <v>365</v>
      </c>
      <c r="B39" s="875" t="str">
        <f>VLOOKUP(A39,EQUIPOS!A9:D155,3,FALSE)</f>
        <v xml:space="preserve">Vibrocompatador, potencia 153 HP, peso 10 Ton. </v>
      </c>
      <c r="C39" s="876"/>
      <c r="D39" s="876"/>
      <c r="E39" s="876"/>
      <c r="F39" s="876"/>
      <c r="G39" s="876"/>
      <c r="H39" s="877"/>
      <c r="I39" s="878"/>
      <c r="J39" s="879"/>
      <c r="K39" s="269">
        <f>VLOOKUP(A39,EQUIPOS!A9:D166,4,FALSE)</f>
        <v>125410.49540020929</v>
      </c>
      <c r="L39" s="880">
        <v>200</v>
      </c>
      <c r="M39" s="881"/>
      <c r="N39" s="272">
        <f>K39/L39</f>
        <v>627.05247700104644</v>
      </c>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0.02</v>
      </c>
      <c r="N41" s="344">
        <f>N76*M41</f>
        <v>2.6868530451800998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2291.7859408823297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1600</v>
      </c>
      <c r="N70" s="395">
        <f>K70/M70</f>
        <v>66.678902259004985</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1600</v>
      </c>
      <c r="N71" s="395">
        <f>K71/M71</f>
        <v>67.663749999999993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134.34265225900498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2426.1285931413345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485.22571862826692</v>
      </c>
      <c r="M83" s="862"/>
      <c r="N83" s="51"/>
    </row>
    <row r="84" spans="1:14">
      <c r="B84" s="89" t="s">
        <v>973</v>
      </c>
      <c r="C84" s="90"/>
      <c r="D84" s="90"/>
      <c r="E84" s="90"/>
      <c r="F84" s="90"/>
      <c r="G84" s="90"/>
      <c r="H84" s="90"/>
      <c r="I84" s="87"/>
      <c r="J84" s="88"/>
      <c r="K84" s="304">
        <v>0.05</v>
      </c>
      <c r="L84" s="861">
        <f>N78*K84</f>
        <v>121.30642965706673</v>
      </c>
      <c r="M84" s="862"/>
      <c r="N84" s="51"/>
    </row>
    <row r="85" spans="1:14" ht="15.75" thickBot="1">
      <c r="B85" s="91" t="s">
        <v>974</v>
      </c>
      <c r="C85" s="92"/>
      <c r="D85" s="92"/>
      <c r="E85" s="92"/>
      <c r="F85" s="92"/>
      <c r="G85" s="92"/>
      <c r="H85" s="92"/>
      <c r="I85" s="93"/>
      <c r="J85" s="94"/>
      <c r="K85" s="305">
        <v>0.05</v>
      </c>
      <c r="L85" s="863">
        <f>N78*K85</f>
        <v>121.30642965706673</v>
      </c>
      <c r="M85" s="864"/>
      <c r="N85" s="51"/>
    </row>
    <row r="86" spans="1:14" ht="15.75" thickBot="1">
      <c r="B86" s="826" t="s">
        <v>953</v>
      </c>
      <c r="C86" s="827"/>
      <c r="D86" s="827"/>
      <c r="E86" s="827"/>
      <c r="F86" s="827"/>
      <c r="G86" s="827"/>
      <c r="H86" s="827"/>
      <c r="I86" s="827"/>
      <c r="J86" s="827"/>
      <c r="K86" s="827"/>
      <c r="L86" s="827"/>
      <c r="M86" s="828"/>
      <c r="N86" s="52">
        <f>L83+L84+L85</f>
        <v>727.83857794240032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3153.9671710837347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1020</v>
      </c>
      <c r="C31" s="81" t="s">
        <v>1198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2.1494824361440799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876</v>
      </c>
      <c r="B48" s="43" t="str">
        <f>VLOOKUP(A48,MATERIALES!A4:D372,3,FALSE)</f>
        <v>Geotextil T-2400 O Similar (Proveedores Lafayet, Pavco, Geomatrix, Tensar, Omnes U Otros)</v>
      </c>
      <c r="C48" s="281"/>
      <c r="D48" s="281"/>
      <c r="E48" s="281"/>
      <c r="F48" s="281"/>
      <c r="G48" s="281"/>
      <c r="H48" s="281"/>
      <c r="I48" s="268"/>
      <c r="J48" s="224" t="str">
        <f>VLOOKUP(A48,MATERIALES!A4:D372,2,FALSE)</f>
        <v>m2</v>
      </c>
      <c r="K48" s="282">
        <v>1.2</v>
      </c>
      <c r="L48" s="267"/>
      <c r="M48" s="402">
        <f>VLOOKUP(A48,MATERIALES!A4:D394,4,FALSE)</f>
        <v>5156.0398241297689</v>
      </c>
      <c r="N48" s="272">
        <f>K48*M48</f>
        <v>6187.2477889557222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6187.2477889557222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214.948243614408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6404.3455150062746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1280.8691030012551</v>
      </c>
      <c r="M83" s="862"/>
      <c r="N83" s="51"/>
    </row>
    <row r="84" spans="1:14">
      <c r="B84" s="89" t="s">
        <v>973</v>
      </c>
      <c r="C84" s="90"/>
      <c r="D84" s="90"/>
      <c r="E84" s="90"/>
      <c r="F84" s="90"/>
      <c r="G84" s="90"/>
      <c r="H84" s="90"/>
      <c r="I84" s="87"/>
      <c r="J84" s="88"/>
      <c r="K84" s="304">
        <v>0.05</v>
      </c>
      <c r="L84" s="861">
        <f>N78*K84</f>
        <v>320.21727575031377</v>
      </c>
      <c r="M84" s="862"/>
      <c r="N84" s="51"/>
    </row>
    <row r="85" spans="1:14" ht="15.75" thickBot="1">
      <c r="B85" s="91" t="s">
        <v>974</v>
      </c>
      <c r="C85" s="92"/>
      <c r="D85" s="92"/>
      <c r="E85" s="92"/>
      <c r="F85" s="92"/>
      <c r="G85" s="92"/>
      <c r="H85" s="92"/>
      <c r="I85" s="93"/>
      <c r="J85" s="94"/>
      <c r="K85" s="305">
        <v>0.05</v>
      </c>
      <c r="L85" s="863">
        <f>N78*K85</f>
        <v>320.21727575031377</v>
      </c>
      <c r="M85" s="864"/>
      <c r="N85" s="51"/>
    </row>
    <row r="86" spans="1:14" ht="15.75" thickBot="1">
      <c r="B86" s="826" t="s">
        <v>953</v>
      </c>
      <c r="C86" s="827"/>
      <c r="D86" s="827"/>
      <c r="E86" s="827"/>
      <c r="F86" s="827"/>
      <c r="G86" s="827"/>
      <c r="H86" s="827"/>
      <c r="I86" s="827"/>
      <c r="J86" s="827"/>
      <c r="K86" s="827"/>
      <c r="L86" s="827"/>
      <c r="M86" s="828"/>
      <c r="N86" s="52">
        <f>L83+L84+L85</f>
        <v>1921.3036545018826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8325.6491695081568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1021</v>
      </c>
      <c r="C31" s="81" t="s">
        <v>1448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2.1494824361440799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889</v>
      </c>
      <c r="B48" s="43" t="str">
        <f>VLOOKUP(A48,MATERIALES!A4:D372,3,FALSE)</f>
        <v>Geotextil T-2100 O Similar (Proveedores Pavco, Lafayet, Geomatrix, Tensar, Omnes U Otros)</v>
      </c>
      <c r="C48" s="281"/>
      <c r="D48" s="281"/>
      <c r="E48" s="281"/>
      <c r="F48" s="281"/>
      <c r="G48" s="281"/>
      <c r="H48" s="281"/>
      <c r="I48" s="268"/>
      <c r="J48" s="224" t="str">
        <f>VLOOKUP(A48,MATERIALES!A4:D372,2,FALSE)</f>
        <v>m2</v>
      </c>
      <c r="K48" s="282">
        <v>1.1000000000000001</v>
      </c>
      <c r="L48" s="267"/>
      <c r="M48" s="402">
        <v>5077.6000000000004</v>
      </c>
      <c r="N48" s="272">
        <f>K48*M48</f>
        <v>5585.3600000000006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214.948243614408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5802.457726050553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1160.4915452101106</v>
      </c>
      <c r="M83" s="862"/>
      <c r="N83" s="51"/>
    </row>
    <row r="84" spans="1:14">
      <c r="B84" s="89" t="s">
        <v>973</v>
      </c>
      <c r="C84" s="90"/>
      <c r="D84" s="90"/>
      <c r="E84" s="90"/>
      <c r="F84" s="90"/>
      <c r="G84" s="90"/>
      <c r="H84" s="90"/>
      <c r="I84" s="87"/>
      <c r="J84" s="88"/>
      <c r="K84" s="304">
        <v>0.05</v>
      </c>
      <c r="L84" s="861">
        <f>N78*K84</f>
        <v>290.12288630252766</v>
      </c>
      <c r="M84" s="862"/>
      <c r="N84" s="51"/>
    </row>
    <row r="85" spans="1:14" ht="15.75" thickBot="1">
      <c r="B85" s="91" t="s">
        <v>974</v>
      </c>
      <c r="C85" s="92"/>
      <c r="D85" s="92"/>
      <c r="E85" s="92"/>
      <c r="F85" s="92"/>
      <c r="G85" s="92"/>
      <c r="H85" s="92"/>
      <c r="I85" s="93"/>
      <c r="J85" s="94"/>
      <c r="K85" s="305">
        <v>0.05</v>
      </c>
      <c r="L85" s="863">
        <f>N78*K85</f>
        <v>290.12288630252766</v>
      </c>
      <c r="M85" s="864"/>
      <c r="N85" s="51"/>
    </row>
    <row r="86" spans="1:14" ht="15.75" thickBot="1">
      <c r="B86" s="826" t="s">
        <v>953</v>
      </c>
      <c r="C86" s="827"/>
      <c r="D86" s="827"/>
      <c r="E86" s="827"/>
      <c r="F86" s="827"/>
      <c r="G86" s="827"/>
      <c r="H86" s="827"/>
      <c r="I86" s="827"/>
      <c r="J86" s="827"/>
      <c r="K86" s="827"/>
      <c r="L86" s="827"/>
      <c r="M86" s="828"/>
      <c r="N86" s="52">
        <f>L83+L84+L85</f>
        <v>1740.7373178151659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7543.1950438657186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1449</v>
      </c>
      <c r="C31" s="81" t="s">
        <v>1450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2.1494824361440799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466</v>
      </c>
      <c r="B48" s="43" t="str">
        <f>VLOOKUP(A48,MATERIALES!A4:D372,3,FALSE)</f>
        <v>Geomalla Biaxial Para Refuerzo Pbx-11</v>
      </c>
      <c r="C48" s="281"/>
      <c r="D48" s="281"/>
      <c r="E48" s="281"/>
      <c r="F48" s="281"/>
      <c r="G48" s="281"/>
      <c r="H48" s="281"/>
      <c r="I48" s="268"/>
      <c r="J48" s="224" t="str">
        <f>VLOOKUP(A48,MATERIALES!A4:D372,2,FALSE)</f>
        <v>m2</v>
      </c>
      <c r="K48" s="282">
        <v>1.2</v>
      </c>
      <c r="L48" s="267"/>
      <c r="M48" s="402">
        <f>VLOOKUP(A48,MATERIALES!A4:D394,4,FALSE)</f>
        <v>8820.6018455147623</v>
      </c>
      <c r="N48" s="272">
        <f>K48*M48</f>
        <v>10584.722214617714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10584.722214617714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214.948243614408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10801.819940668265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2160.363988133653</v>
      </c>
      <c r="M83" s="862"/>
      <c r="N83" s="51"/>
    </row>
    <row r="84" spans="1:14">
      <c r="B84" s="89" t="s">
        <v>973</v>
      </c>
      <c r="C84" s="90"/>
      <c r="D84" s="90"/>
      <c r="E84" s="90"/>
      <c r="F84" s="90"/>
      <c r="G84" s="90"/>
      <c r="H84" s="90"/>
      <c r="I84" s="87"/>
      <c r="J84" s="88"/>
      <c r="K84" s="304">
        <v>0.05</v>
      </c>
      <c r="L84" s="861">
        <f>N78*K84</f>
        <v>540.09099703341326</v>
      </c>
      <c r="M84" s="862"/>
      <c r="N84" s="51"/>
    </row>
    <row r="85" spans="1:14" ht="15.75" thickBot="1">
      <c r="B85" s="91" t="s">
        <v>974</v>
      </c>
      <c r="C85" s="92"/>
      <c r="D85" s="92"/>
      <c r="E85" s="92"/>
      <c r="F85" s="92"/>
      <c r="G85" s="92"/>
      <c r="H85" s="92"/>
      <c r="I85" s="93"/>
      <c r="J85" s="94"/>
      <c r="K85" s="305">
        <v>0.05</v>
      </c>
      <c r="L85" s="863">
        <f>N78*K85</f>
        <v>540.09099703341326</v>
      </c>
      <c r="M85" s="864"/>
      <c r="N85" s="51"/>
    </row>
    <row r="86" spans="1:14" ht="15.75" thickBot="1">
      <c r="B86" s="826" t="s">
        <v>953</v>
      </c>
      <c r="C86" s="827"/>
      <c r="D86" s="827"/>
      <c r="E86" s="827"/>
      <c r="F86" s="827"/>
      <c r="G86" s="827"/>
      <c r="H86" s="827"/>
      <c r="I86" s="827"/>
      <c r="J86" s="827"/>
      <c r="K86" s="827"/>
      <c r="L86" s="827"/>
      <c r="M86" s="828"/>
      <c r="N86" s="52">
        <f>L83+L84+L85</f>
        <v>3240.5459822004796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14042.365922868745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1451</v>
      </c>
      <c r="C31" s="81" t="s">
        <v>1452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2.1494824361440799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907</v>
      </c>
      <c r="B48" s="43" t="str">
        <f>VLOOKUP(A48,MATERIALES!A4:D372,3,FALSE)</f>
        <v>Geomalla Forgrid UX100</v>
      </c>
      <c r="C48" s="281"/>
      <c r="D48" s="281"/>
      <c r="E48" s="281"/>
      <c r="F48" s="281"/>
      <c r="G48" s="281"/>
      <c r="H48" s="281"/>
      <c r="I48" s="268"/>
      <c r="J48" s="224" t="str">
        <f>VLOOKUP(A48,MATERIALES!A4:D372,2,FALSE)</f>
        <v>M2</v>
      </c>
      <c r="K48" s="282">
        <v>1.3</v>
      </c>
      <c r="L48" s="267"/>
      <c r="M48" s="402">
        <f>VLOOKUP(A48,MATERIALES!A4:D394,4,FALSE)</f>
        <v>11445.263565199242</v>
      </c>
      <c r="N48" s="272">
        <f>K48*M48</f>
        <v>14878.842634759016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14878.842634759016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0">
        <f>SUM(N70:N75)</f>
        <v>214.948243614408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15095.940360809567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3019.1880721619136</v>
      </c>
      <c r="M83" s="862"/>
      <c r="N83" s="51"/>
    </row>
    <row r="84" spans="1:14">
      <c r="B84" s="89" t="s">
        <v>973</v>
      </c>
      <c r="C84" s="90"/>
      <c r="D84" s="90"/>
      <c r="E84" s="90"/>
      <c r="F84" s="90"/>
      <c r="G84" s="90"/>
      <c r="H84" s="90"/>
      <c r="I84" s="87"/>
      <c r="J84" s="88"/>
      <c r="K84" s="304">
        <v>0.05</v>
      </c>
      <c r="L84" s="861">
        <f>N78*K84</f>
        <v>754.79701804047841</v>
      </c>
      <c r="M84" s="862"/>
      <c r="N84" s="51"/>
    </row>
    <row r="85" spans="1:14" ht="15.75" thickBot="1">
      <c r="B85" s="91" t="s">
        <v>974</v>
      </c>
      <c r="C85" s="92"/>
      <c r="D85" s="92"/>
      <c r="E85" s="92"/>
      <c r="F85" s="92"/>
      <c r="G85" s="92"/>
      <c r="H85" s="92"/>
      <c r="I85" s="93"/>
      <c r="J85" s="94"/>
      <c r="K85" s="305">
        <v>0.05</v>
      </c>
      <c r="L85" s="863">
        <f>N78*K85</f>
        <v>754.79701804047841</v>
      </c>
      <c r="M85" s="864"/>
      <c r="N85" s="51"/>
    </row>
    <row r="86" spans="1:14" ht="15.75" thickBot="1">
      <c r="B86" s="826" t="s">
        <v>953</v>
      </c>
      <c r="C86" s="827"/>
      <c r="D86" s="827"/>
      <c r="E86" s="827"/>
      <c r="F86" s="827"/>
      <c r="G86" s="827"/>
      <c r="H86" s="827"/>
      <c r="I86" s="827"/>
      <c r="J86" s="827"/>
      <c r="K86" s="827"/>
      <c r="L86" s="827"/>
      <c r="M86" s="828"/>
      <c r="N86" s="52">
        <f>L83+L84+L85</f>
        <v>4528.78210824287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19624.722469052438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1022</v>
      </c>
      <c r="C31" s="81" t="s">
        <v>1453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303</v>
      </c>
      <c r="B36" s="875" t="str">
        <f>VLOOKUP(A36,EQUIPOS!A6:D154,3,FALSE)</f>
        <v>Retrocargador, pala de 1,1 m3 de capacidad, profundidad de excavación de 4.400 mm y una altura de 5.680 mm</v>
      </c>
      <c r="C36" s="876"/>
      <c r="D36" s="876"/>
      <c r="E36" s="876"/>
      <c r="F36" s="876"/>
      <c r="G36" s="876"/>
      <c r="H36" s="877"/>
      <c r="I36" s="267"/>
      <c r="J36" s="268"/>
      <c r="K36" s="269">
        <f>VLOOKUP(A36,EQUIPOS!A6:D163,4,FALSE)</f>
        <v>105361.21971619954</v>
      </c>
      <c r="L36" s="270"/>
      <c r="M36" s="271">
        <v>250</v>
      </c>
      <c r="N36" s="272">
        <f>K36/M36</f>
        <v>421.44487886479817</v>
      </c>
    </row>
    <row r="37" spans="1:14">
      <c r="A37" s="113" t="s">
        <v>373</v>
      </c>
      <c r="B37" s="875" t="str">
        <f>VLOOKUP(A37,EQUIPOS!A7:D154,3,FALSE)</f>
        <v>Volqueta 6 m3</v>
      </c>
      <c r="C37" s="876"/>
      <c r="D37" s="876"/>
      <c r="E37" s="876"/>
      <c r="F37" s="876"/>
      <c r="G37" s="876"/>
      <c r="H37" s="877"/>
      <c r="I37" s="267"/>
      <c r="J37" s="268"/>
      <c r="K37" s="269">
        <f>VLOOKUP(A37,EQUIPOS!A7:D164,4,FALSE)</f>
        <v>67262.879887324176</v>
      </c>
      <c r="L37" s="270"/>
      <c r="M37" s="271">
        <v>250</v>
      </c>
      <c r="N37" s="272">
        <f>K37/M37</f>
        <v>269.0515195492967</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0.05</v>
      </c>
      <c r="N41" s="344">
        <f>N76*M41</f>
        <v>5.3737060903602005</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695.87010450445507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2000</v>
      </c>
      <c r="N70" s="395">
        <f>K70/M70</f>
        <v>53.343121807203993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2000</v>
      </c>
      <c r="N71" s="395">
        <f>K71/M71</f>
        <v>54.131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107.474121807204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803.3442263116591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160.66884526233184</v>
      </c>
      <c r="M83" s="862"/>
      <c r="N83" s="51"/>
    </row>
    <row r="84" spans="1:14">
      <c r="B84" s="89" t="s">
        <v>973</v>
      </c>
      <c r="C84" s="90"/>
      <c r="D84" s="90"/>
      <c r="E84" s="90"/>
      <c r="F84" s="90"/>
      <c r="G84" s="90"/>
      <c r="H84" s="90"/>
      <c r="I84" s="87"/>
      <c r="J84" s="88"/>
      <c r="K84" s="304">
        <v>0.05</v>
      </c>
      <c r="L84" s="861">
        <f>N78*K84</f>
        <v>40.167211315582961</v>
      </c>
      <c r="M84" s="862"/>
      <c r="N84" s="51"/>
    </row>
    <row r="85" spans="1:14" ht="15.75" thickBot="1">
      <c r="B85" s="91" t="s">
        <v>974</v>
      </c>
      <c r="C85" s="92"/>
      <c r="D85" s="92"/>
      <c r="E85" s="92"/>
      <c r="F85" s="92"/>
      <c r="G85" s="92"/>
      <c r="H85" s="92"/>
      <c r="I85" s="93"/>
      <c r="J85" s="94"/>
      <c r="K85" s="305">
        <v>0.05</v>
      </c>
      <c r="L85" s="863">
        <f>N78*K85</f>
        <v>40.167211315582961</v>
      </c>
      <c r="M85" s="864"/>
      <c r="N85" s="51"/>
    </row>
    <row r="86" spans="1:14" ht="15.75" thickBot="1">
      <c r="B86" s="826" t="s">
        <v>953</v>
      </c>
      <c r="C86" s="827"/>
      <c r="D86" s="827"/>
      <c r="E86" s="827"/>
      <c r="F86" s="827"/>
      <c r="G86" s="827"/>
      <c r="H86" s="827"/>
      <c r="I86" s="827"/>
      <c r="J86" s="827"/>
      <c r="K86" s="827"/>
      <c r="L86" s="827"/>
      <c r="M86" s="828"/>
      <c r="N86" s="52">
        <f>L83+L84+L85</f>
        <v>241.00326789349776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1044.3474942051569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1456</v>
      </c>
      <c r="C31" s="81" t="s">
        <v>1457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152</v>
      </c>
      <c r="B36" s="875" t="str">
        <f>VLOOKUP(A36,EQUIPOS!A6:D154,3,FALSE)</f>
        <v xml:space="preserve">Carrotanque de agua(1000 Galones) </v>
      </c>
      <c r="C36" s="876"/>
      <c r="D36" s="876"/>
      <c r="E36" s="876"/>
      <c r="F36" s="876"/>
      <c r="G36" s="876"/>
      <c r="H36" s="877"/>
      <c r="I36" s="267"/>
      <c r="J36" s="268"/>
      <c r="K36" s="269">
        <f>VLOOKUP(A36,EQUIPOS!A6:D163,4,FALSE)</f>
        <v>68829.421779590848</v>
      </c>
      <c r="L36" s="270"/>
      <c r="M36" s="271">
        <v>35</v>
      </c>
      <c r="N36" s="272">
        <f>K36/M36</f>
        <v>1966.5549079883099</v>
      </c>
    </row>
    <row r="37" spans="1:14">
      <c r="A37" s="113" t="s">
        <v>269</v>
      </c>
      <c r="B37" s="875" t="str">
        <f>VLOOKUP(A37,EQUIPOS!A7:D154,3,FALSE)</f>
        <v>Motoniveladora  potencia 215 HP, ancho de cuchilla 4,27 m, peso 18 ton.</v>
      </c>
      <c r="C37" s="876"/>
      <c r="D37" s="876"/>
      <c r="E37" s="876"/>
      <c r="F37" s="876"/>
      <c r="G37" s="876"/>
      <c r="H37" s="877"/>
      <c r="I37" s="267"/>
      <c r="J37" s="268"/>
      <c r="K37" s="269">
        <f>VLOOKUP(A37,EQUIPOS!A7:D164,4,FALSE)</f>
        <v>193328.49326473137</v>
      </c>
      <c r="L37" s="270"/>
      <c r="M37" s="271">
        <v>35</v>
      </c>
      <c r="N37" s="272">
        <f>K37/M37</f>
        <v>5523.671236135182</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125410.49540020929</v>
      </c>
      <c r="L38" s="270"/>
      <c r="M38" s="271">
        <v>35</v>
      </c>
      <c r="N38" s="272">
        <f>K38/M38</f>
        <v>3583.1570114345509</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0.02</v>
      </c>
      <c r="N41" s="344">
        <f>N76*M41</f>
        <v>15.353445972457711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11088.7366015305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774</v>
      </c>
      <c r="B48" s="43" t="str">
        <f>VLOOKUP(A48,MATERIALES!A4:D372,3,FALSE)</f>
        <v>Agua</v>
      </c>
      <c r="C48" s="281"/>
      <c r="D48" s="281"/>
      <c r="E48" s="281"/>
      <c r="F48" s="281"/>
      <c r="G48" s="281"/>
      <c r="H48" s="281"/>
      <c r="I48" s="268"/>
      <c r="J48" s="224" t="str">
        <f>VLOOKUP(A48,MATERIALES!A4:D372,2,FALSE)</f>
        <v>lt</v>
      </c>
      <c r="K48" s="282">
        <v>25</v>
      </c>
      <c r="L48" s="267"/>
      <c r="M48" s="402">
        <f>VLOOKUP(A48,MATERIALES!A4:D394,4,FALSE)</f>
        <v>68.90267034712889</v>
      </c>
      <c r="N48" s="272">
        <f>K48*M48</f>
        <v>1722.5667586782222</v>
      </c>
    </row>
    <row r="49" spans="1:14">
      <c r="A49" t="s">
        <v>804</v>
      </c>
      <c r="B49" s="43" t="str">
        <f>VLOOKUP(A49,MATERIALES!A5:D372,3,FALSE)</f>
        <v>Cemento gris</v>
      </c>
      <c r="C49" s="281"/>
      <c r="D49" s="281"/>
      <c r="E49" s="281"/>
      <c r="F49" s="281"/>
      <c r="G49" s="281"/>
      <c r="H49" s="281"/>
      <c r="I49" s="268"/>
      <c r="J49" s="224" t="str">
        <f>VLOOKUP(A49,MATERIALES!A5:D372,2,FALSE)</f>
        <v>kg</v>
      </c>
      <c r="K49" s="282">
        <v>80</v>
      </c>
      <c r="L49" s="267"/>
      <c r="M49" s="402">
        <f>VLOOKUP(A49,MATERIALES!A5:D395,4,FALSE)</f>
        <v>466.49237696799548</v>
      </c>
      <c r="N49" s="272">
        <f>K49*M49</f>
        <v>37319.390157439637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39041.956916117859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767.67229862288559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50898.365816271245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10179.673163254251</v>
      </c>
      <c r="M83" s="862"/>
      <c r="N83" s="51"/>
    </row>
    <row r="84" spans="1:14">
      <c r="B84" s="89" t="s">
        <v>973</v>
      </c>
      <c r="C84" s="90"/>
      <c r="D84" s="90"/>
      <c r="E84" s="90"/>
      <c r="F84" s="90"/>
      <c r="G84" s="90"/>
      <c r="H84" s="90"/>
      <c r="I84" s="87"/>
      <c r="J84" s="88"/>
      <c r="K84" s="304">
        <v>0.05</v>
      </c>
      <c r="L84" s="861">
        <f>N78*K84</f>
        <v>2544.9182908135626</v>
      </c>
      <c r="M84" s="862"/>
      <c r="N84" s="51"/>
    </row>
    <row r="85" spans="1:14" ht="15.75" thickBot="1">
      <c r="B85" s="91" t="s">
        <v>974</v>
      </c>
      <c r="C85" s="92"/>
      <c r="D85" s="92"/>
      <c r="E85" s="92"/>
      <c r="F85" s="92"/>
      <c r="G85" s="92"/>
      <c r="H85" s="92"/>
      <c r="I85" s="93"/>
      <c r="J85" s="94"/>
      <c r="K85" s="305">
        <v>0.05</v>
      </c>
      <c r="L85" s="863">
        <f>N78*K85</f>
        <v>2544.9182908135626</v>
      </c>
      <c r="M85" s="864"/>
      <c r="N85" s="51"/>
    </row>
    <row r="86" spans="1:14" ht="15.75" thickBot="1">
      <c r="B86" s="826" t="s">
        <v>953</v>
      </c>
      <c r="C86" s="827"/>
      <c r="D86" s="827"/>
      <c r="E86" s="827"/>
      <c r="F86" s="827"/>
      <c r="G86" s="827"/>
      <c r="H86" s="827"/>
      <c r="I86" s="827"/>
      <c r="J86" s="827"/>
      <c r="K86" s="827"/>
      <c r="L86" s="827"/>
      <c r="M86" s="828"/>
      <c r="N86" s="52">
        <f>L83+L84+L85</f>
        <v>15269.509744881376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66167.875561152614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1458</v>
      </c>
      <c r="C31" s="81" t="s">
        <v>1459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152</v>
      </c>
      <c r="B36" s="875" t="str">
        <f>VLOOKUP(A36,EQUIPOS!A6:D154,3,FALSE)</f>
        <v xml:space="preserve">Carrotanque de agua(1000 Galones) </v>
      </c>
      <c r="C36" s="876"/>
      <c r="D36" s="876"/>
      <c r="E36" s="876"/>
      <c r="F36" s="876"/>
      <c r="G36" s="876"/>
      <c r="H36" s="877"/>
      <c r="I36" s="267"/>
      <c r="J36" s="268"/>
      <c r="K36" s="269">
        <f>VLOOKUP(A36,EQUIPOS!A6:D163,4,FALSE)</f>
        <v>68829.421779590848</v>
      </c>
      <c r="L36" s="270"/>
      <c r="M36" s="271">
        <v>35</v>
      </c>
      <c r="N36" s="272">
        <f>K36/M36</f>
        <v>1966.5549079883099</v>
      </c>
    </row>
    <row r="37" spans="1:14">
      <c r="A37" s="113" t="s">
        <v>269</v>
      </c>
      <c r="B37" s="875" t="str">
        <f>VLOOKUP(A37,EQUIPOS!A7:D154,3,FALSE)</f>
        <v>Motoniveladora  potencia 215 HP, ancho de cuchilla 4,27 m, peso 18 ton.</v>
      </c>
      <c r="C37" s="876"/>
      <c r="D37" s="876"/>
      <c r="E37" s="876"/>
      <c r="F37" s="876"/>
      <c r="G37" s="876"/>
      <c r="H37" s="877"/>
      <c r="I37" s="267"/>
      <c r="J37" s="268"/>
      <c r="K37" s="269">
        <f>VLOOKUP(A37,EQUIPOS!A7:D164,4,FALSE)</f>
        <v>193328.49326473137</v>
      </c>
      <c r="L37" s="270"/>
      <c r="M37" s="271">
        <v>35</v>
      </c>
      <c r="N37" s="272">
        <f>K37/M37</f>
        <v>5523.671236135182</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125410.49540020929</v>
      </c>
      <c r="L38" s="270"/>
      <c r="M38" s="271">
        <v>35</v>
      </c>
      <c r="N38" s="272">
        <f>K38/M38</f>
        <v>3583.1570114345509</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0.02</v>
      </c>
      <c r="N41" s="344">
        <f>N76*M41</f>
        <v>15.353445972457711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11088.7366015305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774</v>
      </c>
      <c r="B48" s="43" t="str">
        <f>VLOOKUP(A48,MATERIALES!A4:D372,3,FALSE)</f>
        <v>Agua</v>
      </c>
      <c r="C48" s="281"/>
      <c r="D48" s="281"/>
      <c r="E48" s="281"/>
      <c r="F48" s="281"/>
      <c r="G48" s="281"/>
      <c r="H48" s="281"/>
      <c r="I48" s="268"/>
      <c r="J48" s="224" t="str">
        <f>VLOOKUP(A48,MATERIALES!A4:D372,2,FALSE)</f>
        <v>lt</v>
      </c>
      <c r="K48" s="282">
        <v>25</v>
      </c>
      <c r="L48" s="267"/>
      <c r="M48" s="402">
        <f>VLOOKUP(A48,MATERIALES!A4:D394,4,FALSE)</f>
        <v>68.90267034712889</v>
      </c>
      <c r="N48" s="272">
        <f>K48*M48</f>
        <v>1722.5667586782222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1722.5667586782222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767.67229862288559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13578.975658831607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2715.7951317663214</v>
      </c>
      <c r="M83" s="862"/>
      <c r="N83" s="51"/>
    </row>
    <row r="84" spans="1:14">
      <c r="B84" s="89" t="s">
        <v>973</v>
      </c>
      <c r="C84" s="90"/>
      <c r="D84" s="90"/>
      <c r="E84" s="90"/>
      <c r="F84" s="90"/>
      <c r="G84" s="90"/>
      <c r="H84" s="90"/>
      <c r="I84" s="87"/>
      <c r="J84" s="88"/>
      <c r="K84" s="304">
        <v>0.05</v>
      </c>
      <c r="L84" s="861">
        <f>N78*K84</f>
        <v>678.94878294158036</v>
      </c>
      <c r="M84" s="862"/>
      <c r="N84" s="51"/>
    </row>
    <row r="85" spans="1:14" ht="15.75" thickBot="1">
      <c r="B85" s="91" t="s">
        <v>974</v>
      </c>
      <c r="C85" s="92"/>
      <c r="D85" s="92"/>
      <c r="E85" s="92"/>
      <c r="F85" s="92"/>
      <c r="G85" s="92"/>
      <c r="H85" s="92"/>
      <c r="I85" s="93"/>
      <c r="J85" s="94"/>
      <c r="K85" s="305">
        <v>0.05</v>
      </c>
      <c r="L85" s="863">
        <f>N78*K85</f>
        <v>678.94878294158036</v>
      </c>
      <c r="M85" s="864"/>
      <c r="N85" s="51"/>
    </row>
    <row r="86" spans="1:14" ht="15.75" thickBot="1">
      <c r="B86" s="826" t="s">
        <v>953</v>
      </c>
      <c r="C86" s="827"/>
      <c r="D86" s="827"/>
      <c r="E86" s="827"/>
      <c r="F86" s="827"/>
      <c r="G86" s="827"/>
      <c r="H86" s="827"/>
      <c r="I86" s="827"/>
      <c r="J86" s="827"/>
      <c r="K86" s="827"/>
      <c r="L86" s="827"/>
      <c r="M86" s="828"/>
      <c r="N86" s="52">
        <f>L83+L84+L85</f>
        <v>4073.6926976494819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17652.668356481088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1460</v>
      </c>
      <c r="C31" s="81" t="s">
        <v>1461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804</v>
      </c>
      <c r="B48" s="43" t="str">
        <f>VLOOKUP(A48,MATERIALES!A4:D372,3,FALSE)</f>
        <v>Cemento gris</v>
      </c>
      <c r="C48" s="281"/>
      <c r="D48" s="281"/>
      <c r="E48" s="281"/>
      <c r="F48" s="281"/>
      <c r="G48" s="281"/>
      <c r="H48" s="281"/>
      <c r="I48" s="268"/>
      <c r="J48" s="224" t="str">
        <f>VLOOKUP(A48,MATERIALES!A4:D372,2,FALSE)</f>
        <v>kg</v>
      </c>
      <c r="K48" s="282">
        <v>1</v>
      </c>
      <c r="L48" s="267"/>
      <c r="M48" s="402">
        <f>VLOOKUP(A48,MATERIALES!A4:D394,4,FALSE)</f>
        <v>466.49237696799548</v>
      </c>
      <c r="N48" s="272">
        <f>K48*M48</f>
        <v>466.49237696799548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466.49237696799548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2"/>
      <c r="C75" s="903"/>
      <c r="D75" s="903"/>
      <c r="E75" s="903"/>
      <c r="F75" s="903"/>
      <c r="G75" s="903"/>
      <c r="H75" s="903"/>
      <c r="I75" s="126"/>
      <c r="J75" s="126"/>
      <c r="K75" s="126"/>
      <c r="L75" s="916"/>
      <c r="M75" s="916"/>
      <c r="N75" s="45"/>
    </row>
    <row r="76" spans="2:15" ht="15.75" thickBot="1">
      <c r="B76" s="826" t="s">
        <v>953</v>
      </c>
      <c r="C76" s="827"/>
      <c r="D76" s="827"/>
      <c r="E76" s="827"/>
      <c r="F76" s="827"/>
      <c r="G76" s="827"/>
      <c r="H76" s="827"/>
      <c r="I76" s="869"/>
      <c r="J76" s="869"/>
      <c r="K76" s="869"/>
      <c r="L76" s="869"/>
      <c r="M76" s="870"/>
      <c r="N76" s="301">
        <f>SUM(N70:N75)</f>
        <v>0</v>
      </c>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466.49237696799548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93.298475393599105</v>
      </c>
      <c r="M83" s="862"/>
      <c r="N83" s="51"/>
    </row>
    <row r="84" spans="1:14">
      <c r="B84" s="89" t="s">
        <v>973</v>
      </c>
      <c r="C84" s="90"/>
      <c r="D84" s="90"/>
      <c r="E84" s="90"/>
      <c r="F84" s="90"/>
      <c r="G84" s="90"/>
      <c r="H84" s="90"/>
      <c r="I84" s="87"/>
      <c r="J84" s="88"/>
      <c r="K84" s="304">
        <v>0.05</v>
      </c>
      <c r="L84" s="861">
        <f>N78*K84</f>
        <v>23.324618848399776</v>
      </c>
      <c r="M84" s="862"/>
      <c r="N84" s="51"/>
    </row>
    <row r="85" spans="1:14" ht="15.75" thickBot="1">
      <c r="B85" s="91" t="s">
        <v>974</v>
      </c>
      <c r="C85" s="92"/>
      <c r="D85" s="92"/>
      <c r="E85" s="92"/>
      <c r="F85" s="92"/>
      <c r="G85" s="92"/>
      <c r="H85" s="92"/>
      <c r="I85" s="93"/>
      <c r="J85" s="94"/>
      <c r="K85" s="305">
        <v>0.05</v>
      </c>
      <c r="L85" s="863">
        <f>N78*K85</f>
        <v>23.324618848399776</v>
      </c>
      <c r="M85" s="864"/>
      <c r="N85" s="51"/>
    </row>
    <row r="86" spans="1:14" ht="15.75" thickBot="1">
      <c r="B86" s="826" t="s">
        <v>953</v>
      </c>
      <c r="C86" s="827"/>
      <c r="D86" s="827"/>
      <c r="E86" s="827"/>
      <c r="F86" s="827"/>
      <c r="G86" s="827"/>
      <c r="H86" s="827"/>
      <c r="I86" s="827"/>
      <c r="J86" s="827"/>
      <c r="K86" s="827"/>
      <c r="L86" s="827"/>
      <c r="M86" s="828"/>
      <c r="N86" s="52">
        <f>L83+L84+L85</f>
        <v>139.94771309039865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606.44009005839416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topLeftCell="A31"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1462</v>
      </c>
      <c r="C31" s="81" t="s">
        <v>1463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7"/>
      <c r="J36" s="268"/>
      <c r="K36" s="269">
        <f>VLOOKUP(A36,EQUIPOS!A6:D163,4,FALSE)</f>
        <v>68829.421779590848</v>
      </c>
      <c r="L36" s="270"/>
      <c r="M36" s="271">
        <v>35</v>
      </c>
      <c r="N36" s="272">
        <f>K36/M36</f>
        <v>1966.5549079883099</v>
      </c>
    </row>
    <row r="37" spans="1:14">
      <c r="A37" s="113" t="s">
        <v>269</v>
      </c>
      <c r="B37" s="875" t="str">
        <f>VLOOKUP(A37,EQUIPOS!A7:D154,3,FALSE)</f>
        <v>Motoniveladora  potencia 215 HP, ancho de cuchilla 4,27 m, peso 18 ton.</v>
      </c>
      <c r="C37" s="876"/>
      <c r="D37" s="876"/>
      <c r="E37" s="876"/>
      <c r="F37" s="876"/>
      <c r="G37" s="876"/>
      <c r="H37" s="877"/>
      <c r="I37" s="267"/>
      <c r="J37" s="268"/>
      <c r="K37" s="269">
        <f>VLOOKUP(A37,EQUIPOS!A7:D164,4,FALSE)</f>
        <v>193328.49326473137</v>
      </c>
      <c r="L37" s="270"/>
      <c r="M37" s="271">
        <v>35</v>
      </c>
      <c r="N37" s="272">
        <f>K37/M37</f>
        <v>5523.671236135182</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125410.49540020929</v>
      </c>
      <c r="L38" s="270"/>
      <c r="M38" s="271">
        <v>35</v>
      </c>
      <c r="N38" s="272">
        <f>K38/M38</f>
        <v>3583.1570114345509</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0.02</v>
      </c>
      <c r="N41" s="344">
        <f>N76*M41</f>
        <v>15.353445972457711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11088.7366015305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402</v>
      </c>
      <c r="B48" s="43" t="str">
        <f>VLOOKUP(A48,MATERIALES!A4:D372,3,FALSE)</f>
        <v>Cal</v>
      </c>
      <c r="C48" s="281"/>
      <c r="D48" s="281"/>
      <c r="E48" s="281"/>
      <c r="F48" s="281"/>
      <c r="G48" s="281"/>
      <c r="H48" s="281"/>
      <c r="I48" s="268"/>
      <c r="J48" s="224" t="str">
        <f>VLOOKUP(A48,MATERIALES!A4:D372,2,FALSE)</f>
        <v>kg</v>
      </c>
      <c r="K48" s="282">
        <v>80</v>
      </c>
      <c r="L48" s="267"/>
      <c r="M48" s="402">
        <f>VLOOKUP(A48,MATERIALES!A4:D394,4,FALSE)</f>
        <v>849.68254376313473</v>
      </c>
      <c r="N48" s="272">
        <f>K48*M48</f>
        <v>67974.603501050777</v>
      </c>
    </row>
    <row r="49" spans="1:14">
      <c r="A49" t="s">
        <v>774</v>
      </c>
      <c r="B49" s="43" t="str">
        <f>VLOOKUP(A49,MATERIALES!A5:D372,3,FALSE)</f>
        <v>Agua</v>
      </c>
      <c r="C49" s="281"/>
      <c r="D49" s="281"/>
      <c r="E49" s="281"/>
      <c r="F49" s="281"/>
      <c r="G49" s="281"/>
      <c r="H49" s="281"/>
      <c r="I49" s="268"/>
      <c r="J49" s="224" t="str">
        <f>VLOOKUP(A49,MATERIALES!A5:D372,2,FALSE)</f>
        <v>lt</v>
      </c>
      <c r="K49" s="282">
        <v>25</v>
      </c>
      <c r="L49" s="267"/>
      <c r="M49" s="402">
        <f>VLOOKUP(A49,MATERIALES!A5:D395,4,FALSE)</f>
        <v>68.90267034712889</v>
      </c>
      <c r="N49" s="272">
        <f>K49*M49</f>
        <v>1722.5667586782222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69697.170259728999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767.67229862288559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81553.579159882385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16310.715831976479</v>
      </c>
      <c r="M83" s="862"/>
      <c r="N83" s="51"/>
    </row>
    <row r="84" spans="1:14">
      <c r="B84" s="89" t="s">
        <v>973</v>
      </c>
      <c r="C84" s="90"/>
      <c r="D84" s="90"/>
      <c r="E84" s="90"/>
      <c r="F84" s="90"/>
      <c r="G84" s="90"/>
      <c r="H84" s="90"/>
      <c r="I84" s="87"/>
      <c r="J84" s="88"/>
      <c r="K84" s="304">
        <v>0.05</v>
      </c>
      <c r="L84" s="861">
        <f>N78*K84</f>
        <v>4077.6789579941196</v>
      </c>
      <c r="M84" s="862"/>
      <c r="N84" s="51"/>
    </row>
    <row r="85" spans="1:14" ht="15.75" thickBot="1">
      <c r="B85" s="91" t="s">
        <v>974</v>
      </c>
      <c r="C85" s="92"/>
      <c r="D85" s="92"/>
      <c r="E85" s="92"/>
      <c r="F85" s="92"/>
      <c r="G85" s="92"/>
      <c r="H85" s="92"/>
      <c r="I85" s="93"/>
      <c r="J85" s="94"/>
      <c r="K85" s="305">
        <v>0.05</v>
      </c>
      <c r="L85" s="863">
        <f>N78*K85</f>
        <v>4077.6789579941196</v>
      </c>
      <c r="M85" s="864"/>
      <c r="N85" s="51"/>
    </row>
    <row r="86" spans="1:14" ht="15.75" thickBot="1">
      <c r="B86" s="826" t="s">
        <v>953</v>
      </c>
      <c r="C86" s="827"/>
      <c r="D86" s="827"/>
      <c r="E86" s="827"/>
      <c r="F86" s="827"/>
      <c r="G86" s="827"/>
      <c r="H86" s="827"/>
      <c r="I86" s="827"/>
      <c r="J86" s="827"/>
      <c r="K86" s="827"/>
      <c r="L86" s="827"/>
      <c r="M86" s="828"/>
      <c r="N86" s="52">
        <f>L83+L84+L85</f>
        <v>24466.073747964714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106019.65290784711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1465</v>
      </c>
      <c r="C31" s="81" t="s">
        <v>1874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7"/>
      <c r="J36" s="268"/>
      <c r="K36" s="269">
        <f>VLOOKUP(A36,EQUIPOS!A6:D163,4,FALSE)</f>
        <v>68829.421779590848</v>
      </c>
      <c r="L36" s="270"/>
      <c r="M36" s="271">
        <v>35</v>
      </c>
      <c r="N36" s="272">
        <f>K36/M36</f>
        <v>1966.5549079883099</v>
      </c>
    </row>
    <row r="37" spans="1:14">
      <c r="A37" s="113" t="s">
        <v>269</v>
      </c>
      <c r="B37" s="875" t="str">
        <f>VLOOKUP(A37,EQUIPOS!A7:D154,3,FALSE)</f>
        <v>Motoniveladora  potencia 215 HP, ancho de cuchilla 4,27 m, peso 18 ton.</v>
      </c>
      <c r="C37" s="876"/>
      <c r="D37" s="876"/>
      <c r="E37" s="876"/>
      <c r="F37" s="876"/>
      <c r="G37" s="876"/>
      <c r="H37" s="877"/>
      <c r="I37" s="267"/>
      <c r="J37" s="268"/>
      <c r="K37" s="269">
        <f>VLOOKUP(A37,EQUIPOS!A7:D164,4,FALSE)</f>
        <v>193328.49326473137</v>
      </c>
      <c r="L37" s="270"/>
      <c r="M37" s="271">
        <v>35</v>
      </c>
      <c r="N37" s="272">
        <f>K37/M37</f>
        <v>5523.671236135182</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125410.49540020929</v>
      </c>
      <c r="L38" s="270"/>
      <c r="M38" s="271">
        <v>35</v>
      </c>
      <c r="N38" s="272">
        <f>K38/M38</f>
        <v>3583.1570114345509</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0.02</v>
      </c>
      <c r="N41" s="344">
        <f>N75*M41</f>
        <v>15.353445972457711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11088.7366015305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774</v>
      </c>
      <c r="B48" s="43" t="str">
        <f>VLOOKUP(A48,MATERIALES!A5:D372,3,FALSE)</f>
        <v>Agua</v>
      </c>
      <c r="C48" s="281"/>
      <c r="D48" s="281"/>
      <c r="E48" s="281"/>
      <c r="F48" s="281"/>
      <c r="G48" s="281"/>
      <c r="H48" s="281"/>
      <c r="I48" s="268"/>
      <c r="J48" s="224" t="str">
        <f>VLOOKUP(A48,MATERIALES!A4:D372,2,FALSE)</f>
        <v>lt</v>
      </c>
      <c r="K48" s="282">
        <v>25</v>
      </c>
      <c r="L48" s="267"/>
      <c r="M48" s="402">
        <f>VLOOKUP(A48,MATERIALES!A5:D395,4,FALSE)</f>
        <v>68.90267034712889</v>
      </c>
      <c r="N48" s="272">
        <f>K48*M48</f>
        <v>1722.5667586782222</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4">
        <f>SUM(N48:N52)</f>
        <v>1722.5667586782222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B58" s="46"/>
      <c r="C58" s="317"/>
      <c r="D58" s="317"/>
      <c r="E58" s="317"/>
      <c r="F58" s="317"/>
      <c r="G58" s="317"/>
      <c r="H58" s="311"/>
      <c r="I58" s="279"/>
      <c r="J58" s="286"/>
      <c r="K58" s="279"/>
      <c r="L58" s="913"/>
      <c r="M58" s="914"/>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280</v>
      </c>
      <c r="N69" s="395">
        <f>K69/M69</f>
        <v>381.02229862288567</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280</v>
      </c>
      <c r="N70" s="395">
        <f>K70/M70</f>
        <v>386.65</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45"/>
    </row>
    <row r="75" spans="1:15" ht="15.75" thickBot="1">
      <c r="B75" s="826" t="s">
        <v>953</v>
      </c>
      <c r="C75" s="827"/>
      <c r="D75" s="827"/>
      <c r="E75" s="827"/>
      <c r="F75" s="827"/>
      <c r="G75" s="827"/>
      <c r="H75" s="827"/>
      <c r="I75" s="869"/>
      <c r="J75" s="869"/>
      <c r="K75" s="869"/>
      <c r="L75" s="869"/>
      <c r="M75" s="870"/>
      <c r="N75" s="301">
        <f>SUM(N69:N74)</f>
        <v>767.67229862288559</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13578.975658831607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2715.7951317663214</v>
      </c>
      <c r="M82" s="862"/>
      <c r="N82" s="51"/>
    </row>
    <row r="83" spans="1:14">
      <c r="B83" s="89" t="s">
        <v>973</v>
      </c>
      <c r="C83" s="90"/>
      <c r="D83" s="90"/>
      <c r="E83" s="90"/>
      <c r="F83" s="90"/>
      <c r="G83" s="90"/>
      <c r="H83" s="90"/>
      <c r="I83" s="87"/>
      <c r="J83" s="88"/>
      <c r="K83" s="304">
        <v>0.05</v>
      </c>
      <c r="L83" s="861">
        <f>N77*K83</f>
        <v>678.94878294158036</v>
      </c>
      <c r="M83" s="862"/>
      <c r="N83" s="51"/>
    </row>
    <row r="84" spans="1:14" ht="15.75" thickBot="1">
      <c r="B84" s="91" t="s">
        <v>974</v>
      </c>
      <c r="C84" s="92"/>
      <c r="D84" s="92"/>
      <c r="E84" s="92"/>
      <c r="F84" s="92"/>
      <c r="G84" s="92"/>
      <c r="H84" s="92"/>
      <c r="I84" s="93"/>
      <c r="J84" s="94"/>
      <c r="K84" s="305">
        <v>0.05</v>
      </c>
      <c r="L84" s="863">
        <f>N77*K84</f>
        <v>678.94878294158036</v>
      </c>
      <c r="M84" s="864"/>
      <c r="N84" s="51"/>
    </row>
    <row r="85" spans="1:14" ht="15.75" thickBot="1">
      <c r="B85" s="826" t="s">
        <v>953</v>
      </c>
      <c r="C85" s="827"/>
      <c r="D85" s="827"/>
      <c r="E85" s="827"/>
      <c r="F85" s="827"/>
      <c r="G85" s="827"/>
      <c r="H85" s="827"/>
      <c r="I85" s="827"/>
      <c r="J85" s="827"/>
      <c r="K85" s="827"/>
      <c r="L85" s="827"/>
      <c r="M85" s="828"/>
      <c r="N85" s="52">
        <f>L82+L83+L84</f>
        <v>4073.6926976494819</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17652.668356481088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9" t="s">
        <v>2218</v>
      </c>
      <c r="C104" s="830"/>
      <c r="D104" s="830"/>
      <c r="E104" s="830"/>
      <c r="F104" s="830"/>
      <c r="G104" s="830"/>
      <c r="H104" s="830"/>
      <c r="I104" s="830"/>
      <c r="J104" s="830"/>
      <c r="K104" s="830"/>
      <c r="L104" s="830"/>
      <c r="M104" s="830"/>
      <c r="N104" s="831"/>
    </row>
    <row r="105" spans="2:14" ht="15" customHeight="1">
      <c r="B105" s="829"/>
      <c r="C105" s="830"/>
      <c r="D105" s="830"/>
      <c r="E105" s="830"/>
      <c r="F105" s="830"/>
      <c r="G105" s="830"/>
      <c r="H105" s="830"/>
      <c r="I105" s="830"/>
      <c r="J105" s="830"/>
      <c r="K105" s="830"/>
      <c r="L105" s="830"/>
      <c r="M105" s="830"/>
      <c r="N105" s="831"/>
    </row>
    <row r="106" spans="2:14" ht="30" customHeight="1">
      <c r="B106" s="832" t="s">
        <v>2219</v>
      </c>
      <c r="C106" s="833"/>
      <c r="D106" s="833"/>
      <c r="E106" s="833"/>
      <c r="F106" s="833"/>
      <c r="G106" s="833"/>
      <c r="H106" s="833"/>
      <c r="I106" s="833"/>
      <c r="J106" s="833"/>
      <c r="K106" s="833"/>
      <c r="L106" s="833"/>
      <c r="M106" s="833"/>
      <c r="N106" s="834"/>
    </row>
    <row r="107" spans="2:14">
      <c r="B107" s="832"/>
      <c r="C107" s="833"/>
      <c r="D107" s="833"/>
      <c r="E107" s="833"/>
      <c r="F107" s="833"/>
      <c r="G107" s="833"/>
      <c r="H107" s="833"/>
      <c r="I107" s="833"/>
      <c r="J107" s="833"/>
      <c r="K107" s="833"/>
      <c r="L107" s="833"/>
      <c r="M107" s="833"/>
      <c r="N107" s="834"/>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2"/>
      <c r="K117" s="892"/>
      <c r="L117" s="892"/>
      <c r="M117" s="892"/>
      <c r="N117" s="893"/>
    </row>
    <row r="118" spans="2:14" ht="15.75" thickBot="1">
      <c r="B118" s="261" t="s">
        <v>2221</v>
      </c>
      <c r="C118" s="393"/>
      <c r="D118" s="393"/>
      <c r="E118" s="57"/>
      <c r="F118" s="57"/>
      <c r="G118" s="57"/>
      <c r="H118" s="57"/>
      <c r="I118" s="57"/>
      <c r="J118" s="894"/>
      <c r="K118" s="894"/>
      <c r="L118" s="894"/>
      <c r="M118" s="894"/>
      <c r="N118" s="895"/>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ht="21"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1466</v>
      </c>
      <c r="C31" s="81" t="s">
        <v>1467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402</v>
      </c>
      <c r="B48" s="43" t="str">
        <f>VLOOKUP(A48,MATERIALES!A4:D372,3,FALSE)</f>
        <v>Cal</v>
      </c>
      <c r="C48" s="281"/>
      <c r="D48" s="281"/>
      <c r="E48" s="281"/>
      <c r="F48" s="281"/>
      <c r="G48" s="281"/>
      <c r="H48" s="281"/>
      <c r="I48" s="268"/>
      <c r="J48" s="224" t="str">
        <f>VLOOKUP(A48,MATERIALES!A4:D372,2,FALSE)</f>
        <v>kg</v>
      </c>
      <c r="K48" s="282">
        <v>1</v>
      </c>
      <c r="L48" s="267"/>
      <c r="M48" s="402">
        <f>VLOOKUP(A48,MATERIALES!A4:D394,4,FALSE)</f>
        <v>849.68254376313473</v>
      </c>
      <c r="N48" s="272">
        <f>K48*M48</f>
        <v>849.68254376313473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849.68254376313473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2"/>
      <c r="C75" s="903"/>
      <c r="D75" s="903"/>
      <c r="E75" s="903"/>
      <c r="F75" s="903"/>
      <c r="G75" s="903"/>
      <c r="H75" s="903"/>
      <c r="I75" s="126"/>
      <c r="J75" s="126"/>
      <c r="K75" s="126"/>
      <c r="L75" s="916"/>
      <c r="M75" s="916"/>
      <c r="N75" s="45"/>
    </row>
    <row r="76" spans="2:15" ht="15.75" thickBot="1">
      <c r="B76" s="826" t="s">
        <v>953</v>
      </c>
      <c r="C76" s="827"/>
      <c r="D76" s="827"/>
      <c r="E76" s="827"/>
      <c r="F76" s="827"/>
      <c r="G76" s="827"/>
      <c r="H76" s="827"/>
      <c r="I76" s="869"/>
      <c r="J76" s="869"/>
      <c r="K76" s="869"/>
      <c r="L76" s="869"/>
      <c r="M76" s="870"/>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849.68254376313473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169.93650875262696</v>
      </c>
      <c r="M83" s="862"/>
      <c r="N83" s="51"/>
    </row>
    <row r="84" spans="1:14">
      <c r="B84" s="89" t="s">
        <v>973</v>
      </c>
      <c r="C84" s="90"/>
      <c r="D84" s="90"/>
      <c r="E84" s="90"/>
      <c r="F84" s="90"/>
      <c r="G84" s="90"/>
      <c r="H84" s="90"/>
      <c r="I84" s="87"/>
      <c r="J84" s="88"/>
      <c r="K84" s="304">
        <v>0.05</v>
      </c>
      <c r="L84" s="861">
        <f>N78*K84</f>
        <v>42.484127188156741</v>
      </c>
      <c r="M84" s="862"/>
      <c r="N84" s="51"/>
    </row>
    <row r="85" spans="1:14" ht="15.75" thickBot="1">
      <c r="B85" s="91" t="s">
        <v>974</v>
      </c>
      <c r="C85" s="92"/>
      <c r="D85" s="92"/>
      <c r="E85" s="92"/>
      <c r="F85" s="92"/>
      <c r="G85" s="92"/>
      <c r="H85" s="92"/>
      <c r="I85" s="93"/>
      <c r="J85" s="94"/>
      <c r="K85" s="305">
        <v>0.05</v>
      </c>
      <c r="L85" s="863">
        <f>N78*K85</f>
        <v>42.484127188156741</v>
      </c>
      <c r="M85" s="864"/>
      <c r="N85" s="51"/>
    </row>
    <row r="86" spans="1:14" ht="15.75" thickBot="1">
      <c r="B86" s="826" t="s">
        <v>953</v>
      </c>
      <c r="C86" s="827"/>
      <c r="D86" s="827"/>
      <c r="E86" s="827"/>
      <c r="F86" s="827"/>
      <c r="G86" s="827"/>
      <c r="H86" s="827"/>
      <c r="I86" s="827"/>
      <c r="J86" s="827"/>
      <c r="K86" s="827"/>
      <c r="L86" s="827"/>
      <c r="M86" s="828"/>
      <c r="N86" s="52">
        <f>L83+L84+L85</f>
        <v>254.90476312894046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1104.5873068920753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7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1023</v>
      </c>
      <c r="C31" s="81" t="s">
        <v>1199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7"/>
      <c r="J36" s="268"/>
      <c r="K36" s="269">
        <f>VLOOKUP(A36,EQUIPOS!A6:D163,4,FALSE)</f>
        <v>68829.421779590848</v>
      </c>
      <c r="L36" s="270"/>
      <c r="M36" s="271">
        <v>600</v>
      </c>
      <c r="N36" s="272">
        <f>K36/M36</f>
        <v>114.71570296598475</v>
      </c>
    </row>
    <row r="37" spans="1:14">
      <c r="A37" s="113" t="s">
        <v>269</v>
      </c>
      <c r="B37" s="875" t="str">
        <f>VLOOKUP(A37,EQUIPOS!A7:D154,3,FALSE)</f>
        <v>Motoniveladora  potencia 215 HP, ancho de cuchilla 4,27 m, peso 18 ton.</v>
      </c>
      <c r="C37" s="876"/>
      <c r="D37" s="876"/>
      <c r="E37" s="876"/>
      <c r="F37" s="876"/>
      <c r="G37" s="876"/>
      <c r="H37" s="877"/>
      <c r="I37" s="267"/>
      <c r="J37" s="268"/>
      <c r="K37" s="269">
        <f>VLOOKUP(A37,EQUIPOS!A7:D164,4,FALSE)</f>
        <v>193328.49326473137</v>
      </c>
      <c r="L37" s="270"/>
      <c r="M37" s="271">
        <v>600</v>
      </c>
      <c r="N37" s="272">
        <f>K37/M37</f>
        <v>322.21415544121896</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125410.49540020929</v>
      </c>
      <c r="L38" s="270"/>
      <c r="M38" s="271">
        <v>600</v>
      </c>
      <c r="N38" s="272">
        <f>K38/M38</f>
        <v>209.01749233368216</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N75*M41</f>
        <v>0.44780884086334993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646.39515958174923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774</v>
      </c>
      <c r="B48" s="43" t="str">
        <f>VLOOKUP(A48,MATERIALES!A5:D372,3,FALSE)</f>
        <v>Agua</v>
      </c>
      <c r="C48" s="281"/>
      <c r="D48" s="281"/>
      <c r="E48" s="281"/>
      <c r="F48" s="281"/>
      <c r="G48" s="281"/>
      <c r="H48" s="281"/>
      <c r="I48" s="268"/>
      <c r="J48" s="224" t="str">
        <f>VLOOKUP(A48,MATERIALES!A4:D372,2,FALSE)</f>
        <v>lt</v>
      </c>
      <c r="K48" s="282">
        <v>3</v>
      </c>
      <c r="L48" s="267"/>
      <c r="M48" s="402">
        <f>VLOOKUP(A48,MATERIALES!A5:D395,4,FALSE)</f>
        <v>68.90267034712889</v>
      </c>
      <c r="N48" s="272">
        <f>K48*M48</f>
        <v>206.70801104138667</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4">
        <f>SUM(N48:N52)</f>
        <v>206.70801104138667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B58" s="46"/>
      <c r="C58" s="317"/>
      <c r="D58" s="317"/>
      <c r="E58" s="317"/>
      <c r="F58" s="317"/>
      <c r="G58" s="317"/>
      <c r="H58" s="311"/>
      <c r="I58" s="279"/>
      <c r="J58" s="286"/>
      <c r="K58" s="279"/>
      <c r="L58" s="913"/>
      <c r="M58" s="914"/>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4800</v>
      </c>
      <c r="N69" s="395">
        <f>K69/M69</f>
        <v>22.226300753001663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4800</v>
      </c>
      <c r="N70" s="395">
        <f>K70/M70</f>
        <v>22.554583333333333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45"/>
    </row>
    <row r="75" spans="1:15" ht="15.75" thickBot="1">
      <c r="B75" s="826" t="s">
        <v>953</v>
      </c>
      <c r="C75" s="827"/>
      <c r="D75" s="827"/>
      <c r="E75" s="827"/>
      <c r="F75" s="827"/>
      <c r="G75" s="827"/>
      <c r="H75" s="827"/>
      <c r="I75" s="869"/>
      <c r="J75" s="869"/>
      <c r="K75" s="869"/>
      <c r="L75" s="869"/>
      <c r="M75" s="870"/>
      <c r="N75" s="301">
        <f>SUM(N69:N74)</f>
        <v>44.780884086334993</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897.88405470947077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179.57681094189417</v>
      </c>
      <c r="M82" s="862"/>
      <c r="N82" s="51"/>
    </row>
    <row r="83" spans="1:14">
      <c r="B83" s="89" t="s">
        <v>973</v>
      </c>
      <c r="C83" s="90"/>
      <c r="D83" s="90"/>
      <c r="E83" s="90"/>
      <c r="F83" s="90"/>
      <c r="G83" s="90"/>
      <c r="H83" s="90"/>
      <c r="I83" s="87"/>
      <c r="J83" s="88"/>
      <c r="K83" s="304">
        <v>0.05</v>
      </c>
      <c r="L83" s="861">
        <f>N77*K83</f>
        <v>44.894202735473542</v>
      </c>
      <c r="M83" s="862"/>
      <c r="N83" s="51"/>
    </row>
    <row r="84" spans="1:14" ht="15.75" thickBot="1">
      <c r="B84" s="91" t="s">
        <v>974</v>
      </c>
      <c r="C84" s="92"/>
      <c r="D84" s="92"/>
      <c r="E84" s="92"/>
      <c r="F84" s="92"/>
      <c r="G84" s="92"/>
      <c r="H84" s="92"/>
      <c r="I84" s="93"/>
      <c r="J84" s="94"/>
      <c r="K84" s="305">
        <v>0.05</v>
      </c>
      <c r="L84" s="863">
        <f>N77*K84</f>
        <v>44.894202735473542</v>
      </c>
      <c r="M84" s="864"/>
      <c r="N84" s="51"/>
    </row>
    <row r="85" spans="1:14" ht="15.75" thickBot="1">
      <c r="B85" s="826" t="s">
        <v>953</v>
      </c>
      <c r="C85" s="827"/>
      <c r="D85" s="827"/>
      <c r="E85" s="827"/>
      <c r="F85" s="827"/>
      <c r="G85" s="827"/>
      <c r="H85" s="827"/>
      <c r="I85" s="827"/>
      <c r="J85" s="827"/>
      <c r="K85" s="827"/>
      <c r="L85" s="827"/>
      <c r="M85" s="828"/>
      <c r="N85" s="52">
        <f>L82+L83+L84</f>
        <v>269.36521641284122</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1167.2492711223119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9" t="s">
        <v>2218</v>
      </c>
      <c r="C104" s="830"/>
      <c r="D104" s="830"/>
      <c r="E104" s="830"/>
      <c r="F104" s="830"/>
      <c r="G104" s="830"/>
      <c r="H104" s="830"/>
      <c r="I104" s="830"/>
      <c r="J104" s="830"/>
      <c r="K104" s="830"/>
      <c r="L104" s="830"/>
      <c r="M104" s="830"/>
      <c r="N104" s="831"/>
    </row>
    <row r="105" spans="2:14" ht="15" customHeight="1">
      <c r="B105" s="829"/>
      <c r="C105" s="830"/>
      <c r="D105" s="830"/>
      <c r="E105" s="830"/>
      <c r="F105" s="830"/>
      <c r="G105" s="830"/>
      <c r="H105" s="830"/>
      <c r="I105" s="830"/>
      <c r="J105" s="830"/>
      <c r="K105" s="830"/>
      <c r="L105" s="830"/>
      <c r="M105" s="830"/>
      <c r="N105" s="831"/>
    </row>
    <row r="106" spans="2:14" ht="30" customHeight="1">
      <c r="B106" s="832" t="s">
        <v>2219</v>
      </c>
      <c r="C106" s="833"/>
      <c r="D106" s="833"/>
      <c r="E106" s="833"/>
      <c r="F106" s="833"/>
      <c r="G106" s="833"/>
      <c r="H106" s="833"/>
      <c r="I106" s="833"/>
      <c r="J106" s="833"/>
      <c r="K106" s="833"/>
      <c r="L106" s="833"/>
      <c r="M106" s="833"/>
      <c r="N106" s="834"/>
    </row>
    <row r="107" spans="2:14">
      <c r="B107" s="832"/>
      <c r="C107" s="833"/>
      <c r="D107" s="833"/>
      <c r="E107" s="833"/>
      <c r="F107" s="833"/>
      <c r="G107" s="833"/>
      <c r="H107" s="833"/>
      <c r="I107" s="833"/>
      <c r="J107" s="833"/>
      <c r="K107" s="833"/>
      <c r="L107" s="833"/>
      <c r="M107" s="833"/>
      <c r="N107" s="834"/>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2"/>
      <c r="K117" s="892"/>
      <c r="L117" s="892"/>
      <c r="M117" s="892"/>
      <c r="N117" s="893"/>
    </row>
    <row r="118" spans="2:14" ht="15.75" thickBot="1">
      <c r="B118" s="261" t="s">
        <v>2221</v>
      </c>
      <c r="C118" s="393"/>
      <c r="D118" s="393"/>
      <c r="E118" s="57"/>
      <c r="F118" s="57"/>
      <c r="G118" s="57"/>
      <c r="H118" s="57"/>
      <c r="I118" s="57"/>
      <c r="J118" s="894"/>
      <c r="K118" s="894"/>
      <c r="L118" s="894"/>
      <c r="M118" s="894"/>
      <c r="N118" s="895"/>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1024</v>
      </c>
      <c r="C31" s="81" t="s">
        <v>1200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7"/>
      <c r="J36" s="268"/>
      <c r="K36" s="269">
        <f>VLOOKUP(A36,EQUIPOS!A6:D163,4,FALSE)</f>
        <v>68829.421779590848</v>
      </c>
      <c r="L36" s="270"/>
      <c r="M36" s="271">
        <v>45</v>
      </c>
      <c r="N36" s="272">
        <f>K36/M36</f>
        <v>1529.54270621313</v>
      </c>
    </row>
    <row r="37" spans="1:14">
      <c r="A37" s="113" t="s">
        <v>269</v>
      </c>
      <c r="B37" s="875" t="str">
        <f>VLOOKUP(A37,EQUIPOS!A7:D154,3,FALSE)</f>
        <v>Motoniveladora  potencia 215 HP, ancho de cuchilla 4,27 m, peso 18 ton.</v>
      </c>
      <c r="C37" s="876"/>
      <c r="D37" s="876"/>
      <c r="E37" s="876"/>
      <c r="F37" s="876"/>
      <c r="G37" s="876"/>
      <c r="H37" s="877"/>
      <c r="I37" s="267"/>
      <c r="J37" s="268"/>
      <c r="K37" s="269">
        <f>VLOOKUP(A37,EQUIPOS!A7:D164,4,FALSE)</f>
        <v>193328.49326473137</v>
      </c>
      <c r="L37" s="270"/>
      <c r="M37" s="271">
        <v>45</v>
      </c>
      <c r="N37" s="272">
        <f>K37/M37</f>
        <v>4296.1887392162525</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125410.49540020929</v>
      </c>
      <c r="L38" s="270"/>
      <c r="M38" s="271">
        <v>45</v>
      </c>
      <c r="N38" s="272">
        <f>K38/M38</f>
        <v>2786.8998977824285</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0.02</v>
      </c>
      <c r="N41" s="344">
        <f>N75*M41</f>
        <v>11.941569089689333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8624.5729123015008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774</v>
      </c>
      <c r="B48" s="43" t="str">
        <f>VLOOKUP(A48,MATERIALES!A5:D372,3,FALSE)</f>
        <v>Agua</v>
      </c>
      <c r="C48" s="281"/>
      <c r="D48" s="281"/>
      <c r="E48" s="281"/>
      <c r="F48" s="281"/>
      <c r="G48" s="281"/>
      <c r="H48" s="281"/>
      <c r="I48" s="268"/>
      <c r="J48" s="224" t="str">
        <f>VLOOKUP(A48,MATERIALES!A4:D372,2,FALSE)</f>
        <v>lt</v>
      </c>
      <c r="K48" s="282">
        <v>25</v>
      </c>
      <c r="L48" s="267"/>
      <c r="M48" s="402">
        <f>VLOOKUP(A48,MATERIALES!A5:D395,4,FALSE)</f>
        <v>68.90267034712889</v>
      </c>
      <c r="N48" s="272">
        <f>K48*M48</f>
        <v>1722.5667586782222</v>
      </c>
    </row>
    <row r="49" spans="1:14">
      <c r="A49" s="108" t="s">
        <v>519</v>
      </c>
      <c r="B49" s="43" t="str">
        <f>VLOOKUP(A49,MATERIALES!A6:D372,3,FALSE)</f>
        <v xml:space="preserve">Material  de afirmado de la Zona </v>
      </c>
      <c r="C49" s="281"/>
      <c r="D49" s="281"/>
      <c r="E49" s="281"/>
      <c r="F49" s="281"/>
      <c r="G49" s="281"/>
      <c r="H49" s="281"/>
      <c r="I49" s="268"/>
      <c r="J49" s="224" t="str">
        <f>VLOOKUP(A49,MATERIALES!A5:D372,2,FALSE)</f>
        <v>m3</v>
      </c>
      <c r="K49" s="282">
        <v>1.25</v>
      </c>
      <c r="L49" s="267"/>
      <c r="M49" s="402">
        <f>VLOOKUP(A49,MATERIALES!A6:D396,4,FALSE)</f>
        <v>22026.593648353715</v>
      </c>
      <c r="N49" s="272">
        <f>K49*M49</f>
        <v>27533.242060442142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4">
        <f>SUM(N48:N52)</f>
        <v>29255.808819120364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1303</v>
      </c>
      <c r="B58" s="46" t="str">
        <f>VLOOKUP(A58,TRANSPORTE!A5:D117,3,FALSE)</f>
        <v xml:space="preserve">Transporte de Material de Afirmado de la Zona </v>
      </c>
      <c r="C58" s="317"/>
      <c r="D58" s="317"/>
      <c r="E58" s="317"/>
      <c r="F58" s="317"/>
      <c r="G58" s="317"/>
      <c r="H58" s="311" t="s">
        <v>1468</v>
      </c>
      <c r="I58" s="279">
        <v>1.25</v>
      </c>
      <c r="J58" s="286">
        <v>1</v>
      </c>
      <c r="K58" s="279">
        <f>I58*J58</f>
        <v>1.25</v>
      </c>
      <c r="L58" s="913">
        <f>VLOOKUP(A58,TRANSPORTE!A5:D117,4,FALSE)</f>
        <v>1139.1256047770109</v>
      </c>
      <c r="M58" s="914"/>
      <c r="N58" s="287">
        <f>K58*L58</f>
        <v>1423.9070059712637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1423.9070059712637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360</v>
      </c>
      <c r="N69" s="395">
        <f>K69/M69</f>
        <v>296.35067670668883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360</v>
      </c>
      <c r="N70" s="395">
        <f>K70/M70</f>
        <v>300.72777777777776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45"/>
    </row>
    <row r="75" spans="1:15" ht="15.75" thickBot="1">
      <c r="B75" s="826" t="s">
        <v>953</v>
      </c>
      <c r="C75" s="827"/>
      <c r="D75" s="827"/>
      <c r="E75" s="827"/>
      <c r="F75" s="827"/>
      <c r="G75" s="827"/>
      <c r="H75" s="827"/>
      <c r="I75" s="869"/>
      <c r="J75" s="869"/>
      <c r="K75" s="869"/>
      <c r="L75" s="869"/>
      <c r="M75" s="870"/>
      <c r="N75" s="301">
        <f>SUM(N69:N74)</f>
        <v>597.07845448446665</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39901.367191877587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7980.2734383755178</v>
      </c>
      <c r="M82" s="862"/>
      <c r="N82" s="51"/>
    </row>
    <row r="83" spans="1:14">
      <c r="B83" s="89" t="s">
        <v>973</v>
      </c>
      <c r="C83" s="90"/>
      <c r="D83" s="90"/>
      <c r="E83" s="90"/>
      <c r="F83" s="90"/>
      <c r="G83" s="90"/>
      <c r="H83" s="90"/>
      <c r="I83" s="87"/>
      <c r="J83" s="88"/>
      <c r="K83" s="304">
        <v>0.05</v>
      </c>
      <c r="L83" s="861">
        <f>N77*K83</f>
        <v>1995.0683595938794</v>
      </c>
      <c r="M83" s="862"/>
      <c r="N83" s="51"/>
    </row>
    <row r="84" spans="1:14" ht="15.75" thickBot="1">
      <c r="B84" s="91" t="s">
        <v>974</v>
      </c>
      <c r="C84" s="92"/>
      <c r="D84" s="92"/>
      <c r="E84" s="92"/>
      <c r="F84" s="92"/>
      <c r="G84" s="92"/>
      <c r="H84" s="92"/>
      <c r="I84" s="93"/>
      <c r="J84" s="94"/>
      <c r="K84" s="305">
        <v>0.05</v>
      </c>
      <c r="L84" s="863">
        <f>N77*K84</f>
        <v>1995.0683595938794</v>
      </c>
      <c r="M84" s="864"/>
      <c r="N84" s="51"/>
    </row>
    <row r="85" spans="1:14" ht="15.75" thickBot="1">
      <c r="B85" s="826" t="s">
        <v>953</v>
      </c>
      <c r="C85" s="827"/>
      <c r="D85" s="827"/>
      <c r="E85" s="827"/>
      <c r="F85" s="827"/>
      <c r="G85" s="827"/>
      <c r="H85" s="827"/>
      <c r="I85" s="827"/>
      <c r="J85" s="827"/>
      <c r="K85" s="827"/>
      <c r="L85" s="827"/>
      <c r="M85" s="828"/>
      <c r="N85" s="52">
        <f>L82+L83+L84</f>
        <v>11970.410157563276</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51871.777349440861</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9" t="s">
        <v>2218</v>
      </c>
      <c r="C104" s="830"/>
      <c r="D104" s="830"/>
      <c r="E104" s="830"/>
      <c r="F104" s="830"/>
      <c r="G104" s="830"/>
      <c r="H104" s="830"/>
      <c r="I104" s="830"/>
      <c r="J104" s="830"/>
      <c r="K104" s="830"/>
      <c r="L104" s="830"/>
      <c r="M104" s="830"/>
      <c r="N104" s="831"/>
    </row>
    <row r="105" spans="2:14" ht="15" customHeight="1">
      <c r="B105" s="829"/>
      <c r="C105" s="830"/>
      <c r="D105" s="830"/>
      <c r="E105" s="830"/>
      <c r="F105" s="830"/>
      <c r="G105" s="830"/>
      <c r="H105" s="830"/>
      <c r="I105" s="830"/>
      <c r="J105" s="830"/>
      <c r="K105" s="830"/>
      <c r="L105" s="830"/>
      <c r="M105" s="830"/>
      <c r="N105" s="831"/>
    </row>
    <row r="106" spans="2:14" ht="29.25" customHeight="1">
      <c r="B106" s="832" t="s">
        <v>2219</v>
      </c>
      <c r="C106" s="833"/>
      <c r="D106" s="833"/>
      <c r="E106" s="833"/>
      <c r="F106" s="833"/>
      <c r="G106" s="833"/>
      <c r="H106" s="833"/>
      <c r="I106" s="833"/>
      <c r="J106" s="833"/>
      <c r="K106" s="833"/>
      <c r="L106" s="833"/>
      <c r="M106" s="833"/>
      <c r="N106" s="834"/>
    </row>
    <row r="107" spans="2:14">
      <c r="B107" s="832"/>
      <c r="C107" s="833"/>
      <c r="D107" s="833"/>
      <c r="E107" s="833"/>
      <c r="F107" s="833"/>
      <c r="G107" s="833"/>
      <c r="H107" s="833"/>
      <c r="I107" s="833"/>
      <c r="J107" s="833"/>
      <c r="K107" s="833"/>
      <c r="L107" s="833"/>
      <c r="M107" s="833"/>
      <c r="N107" s="834"/>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2"/>
      <c r="K117" s="892"/>
      <c r="L117" s="892"/>
      <c r="M117" s="892"/>
      <c r="N117" s="893"/>
    </row>
    <row r="118" spans="2:14" ht="15.75" thickBot="1">
      <c r="B118" s="261" t="s">
        <v>2221</v>
      </c>
      <c r="C118" s="393"/>
      <c r="D118" s="393"/>
      <c r="E118" s="57"/>
      <c r="F118" s="57"/>
      <c r="G118" s="57"/>
      <c r="H118" s="57"/>
      <c r="I118" s="57"/>
      <c r="J118" s="894"/>
      <c r="K118" s="894"/>
      <c r="L118" s="894"/>
      <c r="M118" s="894"/>
      <c r="N118" s="895"/>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1025</v>
      </c>
      <c r="C31" s="81" t="s">
        <v>1201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434</v>
      </c>
      <c r="B48" s="43" t="str">
        <f>VLOOKUP(A48,MATERIALES!A4:D372,3,FALSE)</f>
        <v>Cloruro De Calcio En Hojuelas (Flakes)</v>
      </c>
      <c r="C48" s="281"/>
      <c r="D48" s="281"/>
      <c r="E48" s="281"/>
      <c r="F48" s="281"/>
      <c r="G48" s="281"/>
      <c r="H48" s="281"/>
      <c r="I48" s="268"/>
      <c r="J48" s="224" t="str">
        <f>VLOOKUP(A48,MATERIALES!A4:D372,2,FALSE)</f>
        <v>kg</v>
      </c>
      <c r="K48" s="282">
        <v>1</v>
      </c>
      <c r="L48" s="267"/>
      <c r="M48" s="402">
        <f>VLOOKUP(A48,MATERIALES!A4:D394,4,FALSE)</f>
        <v>5368.0480405824737</v>
      </c>
      <c r="N48" s="272">
        <f>K48*M48</f>
        <v>5368.0480405824737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5368.0480405824737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2"/>
      <c r="C75" s="903"/>
      <c r="D75" s="903"/>
      <c r="E75" s="903"/>
      <c r="F75" s="903"/>
      <c r="G75" s="903"/>
      <c r="H75" s="903"/>
      <c r="I75" s="126"/>
      <c r="J75" s="126"/>
      <c r="K75" s="126"/>
      <c r="L75" s="916"/>
      <c r="M75" s="916"/>
      <c r="N75" s="45"/>
    </row>
    <row r="76" spans="2:15" ht="15.75" thickBot="1">
      <c r="B76" s="826" t="s">
        <v>953</v>
      </c>
      <c r="C76" s="827"/>
      <c r="D76" s="827"/>
      <c r="E76" s="827"/>
      <c r="F76" s="827"/>
      <c r="G76" s="827"/>
      <c r="H76" s="827"/>
      <c r="I76" s="869"/>
      <c r="J76" s="869"/>
      <c r="K76" s="869"/>
      <c r="L76" s="869"/>
      <c r="M76" s="870"/>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5368.0480405824737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1073.6096081164949</v>
      </c>
      <c r="M83" s="862"/>
      <c r="N83" s="51"/>
    </row>
    <row r="84" spans="1:14">
      <c r="B84" s="89" t="s">
        <v>973</v>
      </c>
      <c r="C84" s="90"/>
      <c r="D84" s="90"/>
      <c r="E84" s="90"/>
      <c r="F84" s="90"/>
      <c r="G84" s="90"/>
      <c r="H84" s="90"/>
      <c r="I84" s="87"/>
      <c r="J84" s="88"/>
      <c r="K84" s="304">
        <v>0.05</v>
      </c>
      <c r="L84" s="861">
        <f>N78*K84</f>
        <v>268.40240202912372</v>
      </c>
      <c r="M84" s="862"/>
      <c r="N84" s="51"/>
    </row>
    <row r="85" spans="1:14" ht="15.75" thickBot="1">
      <c r="B85" s="91" t="s">
        <v>974</v>
      </c>
      <c r="C85" s="92"/>
      <c r="D85" s="92"/>
      <c r="E85" s="92"/>
      <c r="F85" s="92"/>
      <c r="G85" s="92"/>
      <c r="H85" s="92"/>
      <c r="I85" s="93"/>
      <c r="J85" s="94"/>
      <c r="K85" s="305">
        <v>0.05</v>
      </c>
      <c r="L85" s="863">
        <f>N78*K85</f>
        <v>268.40240202912372</v>
      </c>
      <c r="M85" s="864"/>
      <c r="N85" s="51"/>
    </row>
    <row r="86" spans="1:14" ht="15.75" thickBot="1">
      <c r="B86" s="826" t="s">
        <v>953</v>
      </c>
      <c r="C86" s="827"/>
      <c r="D86" s="827"/>
      <c r="E86" s="827"/>
      <c r="F86" s="827"/>
      <c r="G86" s="827"/>
      <c r="H86" s="827"/>
      <c r="I86" s="827"/>
      <c r="J86" s="827"/>
      <c r="K86" s="827"/>
      <c r="L86" s="827"/>
      <c r="M86" s="828"/>
      <c r="N86" s="52">
        <f>L83+L84+L85</f>
        <v>1610.4144121747424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6978.4624527572159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2"/>
      <c r="K118" s="892"/>
      <c r="L118" s="892"/>
      <c r="M118" s="892"/>
      <c r="N118" s="893"/>
    </row>
    <row r="119" spans="2:14" ht="15.75" customHeight="1"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1026</v>
      </c>
      <c r="C31" s="81" t="s">
        <v>1202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436</v>
      </c>
      <c r="B48" s="43" t="str">
        <f>VLOOKUP(A48,MATERIALES!A4:D372,3,FALSE)</f>
        <v>Cloruro De Calcio En Esferas (Pellets)</v>
      </c>
      <c r="C48" s="281"/>
      <c r="D48" s="281"/>
      <c r="E48" s="281"/>
      <c r="F48" s="281"/>
      <c r="G48" s="281"/>
      <c r="H48" s="281"/>
      <c r="I48" s="268"/>
      <c r="J48" s="224" t="str">
        <f>VLOOKUP(A48,MATERIALES!A4:D372,2,FALSE)</f>
        <v>kg</v>
      </c>
      <c r="K48" s="282">
        <v>1</v>
      </c>
      <c r="L48" s="267"/>
      <c r="M48" s="402">
        <f>VLOOKUP(A48,MATERIALES!A4:D394,4,FALSE)</f>
        <v>3747.2452258015487</v>
      </c>
      <c r="N48" s="272">
        <f>K48*M48</f>
        <v>3747.2452258015487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3747.2452258015487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2"/>
      <c r="C75" s="903"/>
      <c r="D75" s="903"/>
      <c r="E75" s="903"/>
      <c r="F75" s="903"/>
      <c r="G75" s="903"/>
      <c r="H75" s="903"/>
      <c r="I75" s="126"/>
      <c r="J75" s="126"/>
      <c r="K75" s="126"/>
      <c r="L75" s="916"/>
      <c r="M75" s="916"/>
      <c r="N75" s="45"/>
    </row>
    <row r="76" spans="2:15" ht="15.75" thickBot="1">
      <c r="B76" s="826" t="s">
        <v>953</v>
      </c>
      <c r="C76" s="827"/>
      <c r="D76" s="827"/>
      <c r="E76" s="827"/>
      <c r="F76" s="827"/>
      <c r="G76" s="827"/>
      <c r="H76" s="827"/>
      <c r="I76" s="869"/>
      <c r="J76" s="869"/>
      <c r="K76" s="869"/>
      <c r="L76" s="869"/>
      <c r="M76" s="870"/>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3747.2452258015487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749.44904516030977</v>
      </c>
      <c r="M83" s="862"/>
      <c r="N83" s="51"/>
    </row>
    <row r="84" spans="1:14">
      <c r="B84" s="89" t="s">
        <v>973</v>
      </c>
      <c r="C84" s="90"/>
      <c r="D84" s="90"/>
      <c r="E84" s="90"/>
      <c r="F84" s="90"/>
      <c r="G84" s="90"/>
      <c r="H84" s="90"/>
      <c r="I84" s="87"/>
      <c r="J84" s="88"/>
      <c r="K84" s="304">
        <v>0.05</v>
      </c>
      <c r="L84" s="861">
        <f>N78*K84</f>
        <v>187.36226129007744</v>
      </c>
      <c r="M84" s="862"/>
      <c r="N84" s="51"/>
    </row>
    <row r="85" spans="1:14" ht="15.75" thickBot="1">
      <c r="B85" s="91" t="s">
        <v>974</v>
      </c>
      <c r="C85" s="92"/>
      <c r="D85" s="92"/>
      <c r="E85" s="92"/>
      <c r="F85" s="92"/>
      <c r="G85" s="92"/>
      <c r="H85" s="92"/>
      <c r="I85" s="93"/>
      <c r="J85" s="94"/>
      <c r="K85" s="305">
        <v>0.05</v>
      </c>
      <c r="L85" s="863">
        <f>N78*K85</f>
        <v>187.36226129007744</v>
      </c>
      <c r="M85" s="864"/>
      <c r="N85" s="51"/>
    </row>
    <row r="86" spans="1:14" ht="15.75" thickBot="1">
      <c r="B86" s="826" t="s">
        <v>953</v>
      </c>
      <c r="C86" s="827"/>
      <c r="D86" s="827"/>
      <c r="E86" s="827"/>
      <c r="F86" s="827"/>
      <c r="G86" s="827"/>
      <c r="H86" s="827"/>
      <c r="I86" s="827"/>
      <c r="J86" s="827"/>
      <c r="K86" s="827"/>
      <c r="L86" s="827"/>
      <c r="M86" s="828"/>
      <c r="N86" s="52">
        <f>L83+L84+L85</f>
        <v>1124.1735677404647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4871.4187935420132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20"/>
      <c r="C1" s="932"/>
      <c r="D1" s="933"/>
      <c r="E1" s="933"/>
      <c r="F1" s="933"/>
      <c r="G1" s="933"/>
      <c r="H1" s="933"/>
      <c r="I1" s="933"/>
      <c r="J1" s="934"/>
      <c r="K1" s="935" t="s">
        <v>933</v>
      </c>
      <c r="L1" s="937" t="s">
        <v>2198</v>
      </c>
      <c r="M1" s="938"/>
      <c r="N1" s="939"/>
    </row>
    <row r="2" spans="2:14" ht="18.7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1027</v>
      </c>
      <c r="C31" s="81" t="s">
        <v>1203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774</v>
      </c>
      <c r="B48" s="43" t="str">
        <f>VLOOKUP(A48,MATERIALES!A5:D372,3,FALSE)</f>
        <v>Agua</v>
      </c>
      <c r="C48" s="281"/>
      <c r="D48" s="281"/>
      <c r="E48" s="281"/>
      <c r="F48" s="281"/>
      <c r="G48" s="281"/>
      <c r="H48" s="281"/>
      <c r="I48" s="268"/>
      <c r="J48" s="224" t="str">
        <f>VLOOKUP(A48,MATERIALES!A4:D372,2,FALSE)</f>
        <v>lt</v>
      </c>
      <c r="K48" s="282">
        <v>1</v>
      </c>
      <c r="L48" s="267"/>
      <c r="M48" s="402">
        <f>VLOOKUP(A48,MATERIALES!A5:D395,4,FALSE)</f>
        <v>68.90267034712889</v>
      </c>
      <c r="N48" s="272">
        <f>K48*M48</f>
        <v>68.90267034712889</v>
      </c>
    </row>
    <row r="49" spans="1:14">
      <c r="A49" s="108" t="s">
        <v>436</v>
      </c>
      <c r="B49" s="43" t="str">
        <f>VLOOKUP(A49,MATERIALES!A6:D372,3,FALSE)</f>
        <v>Cloruro De Calcio En Esferas (Pellets)</v>
      </c>
      <c r="C49" s="281"/>
      <c r="D49" s="281"/>
      <c r="E49" s="281"/>
      <c r="F49" s="281"/>
      <c r="G49" s="281"/>
      <c r="H49" s="281"/>
      <c r="I49" s="268"/>
      <c r="J49" s="224" t="str">
        <f>VLOOKUP(A49,MATERIALES!A5:D372,2,FALSE)</f>
        <v>kg</v>
      </c>
      <c r="K49" s="282">
        <v>0.36</v>
      </c>
      <c r="L49" s="267"/>
      <c r="M49" s="402">
        <f>VLOOKUP(A49,MATERIALES!A6:D396,4,FALSE)</f>
        <v>3747.2452258015487</v>
      </c>
      <c r="N49" s="272">
        <f>K49*M49</f>
        <v>1349.0082812885576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4">
        <f>SUM(N48:N52)</f>
        <v>1417.9109516356864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B58" s="46"/>
      <c r="C58" s="317"/>
      <c r="D58" s="317"/>
      <c r="E58" s="317"/>
      <c r="F58" s="317"/>
      <c r="G58" s="317"/>
      <c r="H58" s="311"/>
      <c r="I58" s="279"/>
      <c r="J58" s="286"/>
      <c r="K58" s="279"/>
      <c r="L58" s="913"/>
      <c r="M58" s="914"/>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65" t="s">
        <v>963</v>
      </c>
      <c r="C68" s="866"/>
      <c r="D68" s="866"/>
      <c r="E68" s="866"/>
      <c r="F68" s="866"/>
      <c r="G68" s="866"/>
      <c r="H68" s="866"/>
      <c r="I68" s="73" t="s">
        <v>964</v>
      </c>
      <c r="J68" s="75" t="s">
        <v>1410</v>
      </c>
      <c r="K68" s="74" t="s">
        <v>966</v>
      </c>
      <c r="L68" s="867" t="s">
        <v>950</v>
      </c>
      <c r="M68" s="868"/>
      <c r="N68" s="98" t="s">
        <v>951</v>
      </c>
    </row>
    <row r="69" spans="2:15">
      <c r="B69" s="49"/>
      <c r="C69" s="47"/>
      <c r="D69" s="47"/>
      <c r="E69" s="47"/>
      <c r="F69" s="47"/>
      <c r="G69" s="47"/>
      <c r="H69" s="47"/>
      <c r="I69" s="292"/>
      <c r="J69" s="293"/>
      <c r="K69" s="294"/>
      <c r="L69" s="50"/>
      <c r="M69" s="295"/>
      <c r="N69" s="395"/>
      <c r="O69" s="106"/>
    </row>
    <row r="70" spans="2:15">
      <c r="B70" s="49"/>
      <c r="C70" s="47"/>
      <c r="D70" s="47"/>
      <c r="E70" s="47"/>
      <c r="F70" s="47"/>
      <c r="G70" s="47"/>
      <c r="H70" s="47"/>
      <c r="I70" s="292"/>
      <c r="J70" s="293"/>
      <c r="K70" s="294"/>
      <c r="L70" s="50"/>
      <c r="M70" s="299"/>
      <c r="N70" s="395"/>
    </row>
    <row r="71" spans="2:15">
      <c r="B71" s="49"/>
      <c r="C71" s="47"/>
      <c r="D71" s="47"/>
      <c r="E71" s="47"/>
      <c r="F71" s="47"/>
      <c r="G71" s="47"/>
      <c r="H71" s="47"/>
      <c r="I71" s="279"/>
      <c r="J71" s="297"/>
      <c r="K71" s="298"/>
      <c r="L71" s="50"/>
      <c r="M71" s="300"/>
      <c r="N71" s="296"/>
    </row>
    <row r="72" spans="2:15">
      <c r="B72" s="49"/>
      <c r="C72" s="47"/>
      <c r="D72" s="47"/>
      <c r="E72" s="47"/>
      <c r="F72" s="47"/>
      <c r="G72" s="47"/>
      <c r="H72" s="47"/>
      <c r="I72" s="279"/>
      <c r="J72" s="297"/>
      <c r="K72" s="298"/>
      <c r="L72" s="318"/>
      <c r="M72" s="300"/>
      <c r="N72" s="296"/>
    </row>
    <row r="73" spans="2:15">
      <c r="B73" s="49"/>
      <c r="C73" s="47"/>
      <c r="D73" s="47"/>
      <c r="E73" s="47"/>
      <c r="F73" s="47"/>
      <c r="G73" s="47"/>
      <c r="H73" s="47"/>
      <c r="I73" s="279"/>
      <c r="J73" s="297"/>
      <c r="K73" s="298"/>
      <c r="L73" s="318"/>
      <c r="M73" s="300"/>
      <c r="N73" s="296"/>
    </row>
    <row r="74" spans="2:15" ht="15.75" thickBot="1">
      <c r="B74" s="902"/>
      <c r="C74" s="903"/>
      <c r="D74" s="903"/>
      <c r="E74" s="903"/>
      <c r="F74" s="903"/>
      <c r="G74" s="903"/>
      <c r="H74" s="903"/>
      <c r="I74" s="126"/>
      <c r="J74" s="126"/>
      <c r="K74" s="126"/>
      <c r="L74" s="916"/>
      <c r="M74" s="916"/>
      <c r="N74" s="45"/>
    </row>
    <row r="75" spans="2:15" ht="15.75" thickBot="1">
      <c r="B75" s="826" t="s">
        <v>953</v>
      </c>
      <c r="C75" s="827"/>
      <c r="D75" s="827"/>
      <c r="E75" s="827"/>
      <c r="F75" s="827"/>
      <c r="G75" s="827"/>
      <c r="H75" s="827"/>
      <c r="I75" s="869"/>
      <c r="J75" s="869"/>
      <c r="K75" s="869"/>
      <c r="L75" s="869"/>
      <c r="M75" s="870"/>
      <c r="N75" s="301"/>
    </row>
    <row r="76" spans="2:15" ht="15.75" thickBot="1">
      <c r="B76" s="33"/>
      <c r="C76" s="34"/>
      <c r="D76" s="34"/>
      <c r="E76" s="34"/>
      <c r="F76" s="34"/>
      <c r="G76" s="34"/>
      <c r="H76" s="34"/>
      <c r="I76" s="34"/>
      <c r="J76" s="34"/>
      <c r="K76" s="34"/>
      <c r="L76" s="34"/>
      <c r="M76" s="34"/>
      <c r="N76" s="35"/>
    </row>
    <row r="77" spans="2:15" ht="15.75" thickBot="1">
      <c r="B77" s="826" t="s">
        <v>967</v>
      </c>
      <c r="C77" s="827"/>
      <c r="D77" s="827"/>
      <c r="E77" s="827"/>
      <c r="F77" s="827"/>
      <c r="G77" s="827"/>
      <c r="H77" s="827"/>
      <c r="I77" s="827"/>
      <c r="J77" s="827"/>
      <c r="K77" s="827"/>
      <c r="L77" s="827"/>
      <c r="M77" s="828"/>
      <c r="N77" s="99">
        <f>N43+N53+N64+N75</f>
        <v>1417.9109516356864</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283.58219032713731</v>
      </c>
      <c r="M82" s="862"/>
      <c r="N82" s="51"/>
    </row>
    <row r="83" spans="1:14">
      <c r="B83" s="89" t="s">
        <v>973</v>
      </c>
      <c r="C83" s="90"/>
      <c r="D83" s="90"/>
      <c r="E83" s="90"/>
      <c r="F83" s="90"/>
      <c r="G83" s="90"/>
      <c r="H83" s="90"/>
      <c r="I83" s="87"/>
      <c r="J83" s="88"/>
      <c r="K83" s="304">
        <v>0.05</v>
      </c>
      <c r="L83" s="861">
        <f>N77*K83</f>
        <v>70.895547581784328</v>
      </c>
      <c r="M83" s="862"/>
      <c r="N83" s="51"/>
    </row>
    <row r="84" spans="1:14" ht="15.75" thickBot="1">
      <c r="B84" s="91" t="s">
        <v>974</v>
      </c>
      <c r="C84" s="92"/>
      <c r="D84" s="92"/>
      <c r="E84" s="92"/>
      <c r="F84" s="92"/>
      <c r="G84" s="92"/>
      <c r="H84" s="92"/>
      <c r="I84" s="93"/>
      <c r="J84" s="94"/>
      <c r="K84" s="305">
        <v>0.05</v>
      </c>
      <c r="L84" s="863">
        <f>N77*K84</f>
        <v>70.895547581784328</v>
      </c>
      <c r="M84" s="864"/>
      <c r="N84" s="51"/>
    </row>
    <row r="85" spans="1:14" ht="15.75" thickBot="1">
      <c r="B85" s="826" t="s">
        <v>953</v>
      </c>
      <c r="C85" s="827"/>
      <c r="D85" s="827"/>
      <c r="E85" s="827"/>
      <c r="F85" s="827"/>
      <c r="G85" s="827"/>
      <c r="H85" s="827"/>
      <c r="I85" s="827"/>
      <c r="J85" s="827"/>
      <c r="K85" s="827"/>
      <c r="L85" s="827"/>
      <c r="M85" s="828"/>
      <c r="N85" s="52">
        <f>L82+L83+L84</f>
        <v>425.373285490706</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1843.2842371263923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9" t="s">
        <v>2218</v>
      </c>
      <c r="C104" s="830"/>
      <c r="D104" s="830"/>
      <c r="E104" s="830"/>
      <c r="F104" s="830"/>
      <c r="G104" s="830"/>
      <c r="H104" s="830"/>
      <c r="I104" s="830"/>
      <c r="J104" s="830"/>
      <c r="K104" s="830"/>
      <c r="L104" s="830"/>
      <c r="M104" s="830"/>
      <c r="N104" s="831"/>
    </row>
    <row r="105" spans="2:14" ht="15" customHeight="1">
      <c r="B105" s="829"/>
      <c r="C105" s="830"/>
      <c r="D105" s="830"/>
      <c r="E105" s="830"/>
      <c r="F105" s="830"/>
      <c r="G105" s="830"/>
      <c r="H105" s="830"/>
      <c r="I105" s="830"/>
      <c r="J105" s="830"/>
      <c r="K105" s="830"/>
      <c r="L105" s="830"/>
      <c r="M105" s="830"/>
      <c r="N105" s="831"/>
    </row>
    <row r="106" spans="2:14" ht="30" customHeight="1">
      <c r="B106" s="832" t="s">
        <v>2219</v>
      </c>
      <c r="C106" s="833"/>
      <c r="D106" s="833"/>
      <c r="E106" s="833"/>
      <c r="F106" s="833"/>
      <c r="G106" s="833"/>
      <c r="H106" s="833"/>
      <c r="I106" s="833"/>
      <c r="J106" s="833"/>
      <c r="K106" s="833"/>
      <c r="L106" s="833"/>
      <c r="M106" s="833"/>
      <c r="N106" s="834"/>
    </row>
    <row r="107" spans="2:14">
      <c r="B107" s="832"/>
      <c r="C107" s="833"/>
      <c r="D107" s="833"/>
      <c r="E107" s="833"/>
      <c r="F107" s="833"/>
      <c r="G107" s="833"/>
      <c r="H107" s="833"/>
      <c r="I107" s="833"/>
      <c r="J107" s="833"/>
      <c r="K107" s="833"/>
      <c r="L107" s="833"/>
      <c r="M107" s="833"/>
      <c r="N107" s="834"/>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2"/>
      <c r="K117" s="892"/>
      <c r="L117" s="892"/>
      <c r="M117" s="892"/>
      <c r="N117" s="893"/>
    </row>
    <row r="118" spans="2:14" ht="15.75" thickBot="1">
      <c r="B118" s="261" t="s">
        <v>2221</v>
      </c>
      <c r="C118" s="393"/>
      <c r="D118" s="393"/>
      <c r="E118" s="57"/>
      <c r="F118" s="57"/>
      <c r="G118" s="57"/>
      <c r="H118" s="57"/>
      <c r="I118" s="57"/>
      <c r="J118" s="894"/>
      <c r="K118" s="894"/>
      <c r="L118" s="894"/>
      <c r="M118" s="894"/>
      <c r="N118" s="895"/>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1028</v>
      </c>
      <c r="C31" s="81" t="s">
        <v>1204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7"/>
      <c r="J36" s="268"/>
      <c r="K36" s="269">
        <f>VLOOKUP(A36,EQUIPOS!A6:D163,4,FALSE)</f>
        <v>68829.421779590848</v>
      </c>
      <c r="L36" s="270"/>
      <c r="M36" s="271">
        <v>45</v>
      </c>
      <c r="N36" s="272">
        <f>K36/M36</f>
        <v>1529.54270621313</v>
      </c>
    </row>
    <row r="37" spans="1:14">
      <c r="A37" s="113" t="s">
        <v>269</v>
      </c>
      <c r="B37" s="875" t="str">
        <f>VLOOKUP(A37,EQUIPOS!A7:D154,3,FALSE)</f>
        <v>Motoniveladora  potencia 215 HP, ancho de cuchilla 4,27 m, peso 18 ton.</v>
      </c>
      <c r="C37" s="876"/>
      <c r="D37" s="876"/>
      <c r="E37" s="876"/>
      <c r="F37" s="876"/>
      <c r="G37" s="876"/>
      <c r="H37" s="877"/>
      <c r="I37" s="267"/>
      <c r="J37" s="268"/>
      <c r="K37" s="269">
        <f>VLOOKUP(A37,EQUIPOS!A7:D164,4,FALSE)</f>
        <v>193328.49326473137</v>
      </c>
      <c r="L37" s="270"/>
      <c r="M37" s="271">
        <v>45</v>
      </c>
      <c r="N37" s="272">
        <f>K37/M37</f>
        <v>4296.1887392162525</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125410.49540020929</v>
      </c>
      <c r="L38" s="270"/>
      <c r="M38" s="271">
        <v>45</v>
      </c>
      <c r="N38" s="272">
        <f>K38/M38</f>
        <v>2786.8998977824285</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8618.602127756656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519</v>
      </c>
      <c r="B48" s="43" t="str">
        <f>VLOOKUP(A48,MATERIALES!A4:D372,3,FALSE)</f>
        <v xml:space="preserve">Material  de afirmado de la Zona </v>
      </c>
      <c r="C48" s="281"/>
      <c r="D48" s="281"/>
      <c r="E48" s="281"/>
      <c r="F48" s="281"/>
      <c r="G48" s="281"/>
      <c r="H48" s="281"/>
      <c r="I48" s="268"/>
      <c r="J48" s="224" t="str">
        <f>VLOOKUP(A48,MATERIALES!A4:D372,2,FALSE)</f>
        <v>m3</v>
      </c>
      <c r="K48" s="282">
        <v>1.25</v>
      </c>
      <c r="L48" s="267"/>
      <c r="M48" s="402">
        <f>VLOOKUP(A48,MATERIALES!A4:D394,4,FALSE)</f>
        <v>22026.593648353715</v>
      </c>
      <c r="N48" s="272">
        <f>K48*M48</f>
        <v>27533.242060442142</v>
      </c>
    </row>
    <row r="49" spans="1:14">
      <c r="A49" t="s">
        <v>774</v>
      </c>
      <c r="B49" s="43" t="str">
        <f>VLOOKUP(A49,MATERIALES!A5:D372,3,FALSE)</f>
        <v>Agua</v>
      </c>
      <c r="C49" s="281"/>
      <c r="D49" s="281"/>
      <c r="E49" s="281"/>
      <c r="F49" s="281"/>
      <c r="G49" s="281"/>
      <c r="H49" s="281"/>
      <c r="I49" s="268"/>
      <c r="J49" s="224" t="str">
        <f>VLOOKUP(A49,MATERIALES!A5:D372,2,FALSE)</f>
        <v>lt</v>
      </c>
      <c r="K49" s="282">
        <v>25</v>
      </c>
      <c r="L49" s="267"/>
      <c r="M49" s="402">
        <f>VLOOKUP(A49,MATERIALES!A5:D395,4,FALSE)</f>
        <v>68.90267034712889</v>
      </c>
      <c r="N49" s="272">
        <f>K49*M49</f>
        <v>1722.5667586782222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29255.808819120364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1241</v>
      </c>
      <c r="B59" s="46" t="str">
        <f>VLOOKUP(A59,TRANSPORTE!A5:D104,3,FALSE)</f>
        <v>Transporte de material de afirmado</v>
      </c>
      <c r="C59" s="317"/>
      <c r="D59" s="317"/>
      <c r="E59" s="317"/>
      <c r="F59" s="317"/>
      <c r="G59" s="317"/>
      <c r="H59" s="311" t="s">
        <v>339</v>
      </c>
      <c r="I59" s="279">
        <v>1.25</v>
      </c>
      <c r="J59" s="286">
        <v>1</v>
      </c>
      <c r="K59" s="279">
        <f>I59*J59</f>
        <v>1.25</v>
      </c>
      <c r="L59" s="913">
        <f>VLOOKUP(A59,TRANSPORTE!A5:D123,4,FALSE)</f>
        <v>1139.1256047770109</v>
      </c>
      <c r="M59" s="914"/>
      <c r="N59" s="287">
        <f>K59*L59</f>
        <v>1423.9070059712637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1423.9070059712637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39895.396407332744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7979.0792814665492</v>
      </c>
      <c r="M83" s="862"/>
      <c r="N83" s="51"/>
    </row>
    <row r="84" spans="1:14">
      <c r="B84" s="89" t="s">
        <v>973</v>
      </c>
      <c r="C84" s="90"/>
      <c r="D84" s="90"/>
      <c r="E84" s="90"/>
      <c r="F84" s="90"/>
      <c r="G84" s="90"/>
      <c r="H84" s="90"/>
      <c r="I84" s="87"/>
      <c r="J84" s="88"/>
      <c r="K84" s="304">
        <v>0.05</v>
      </c>
      <c r="L84" s="861">
        <f>N78*K84</f>
        <v>1994.7698203666373</v>
      </c>
      <c r="M84" s="862"/>
      <c r="N84" s="51"/>
    </row>
    <row r="85" spans="1:14" ht="15.75" thickBot="1">
      <c r="B85" s="91" t="s">
        <v>974</v>
      </c>
      <c r="C85" s="92"/>
      <c r="D85" s="92"/>
      <c r="E85" s="92"/>
      <c r="F85" s="92"/>
      <c r="G85" s="92"/>
      <c r="H85" s="92"/>
      <c r="I85" s="93"/>
      <c r="J85" s="94"/>
      <c r="K85" s="305">
        <v>0.05</v>
      </c>
      <c r="L85" s="863">
        <f>N78*K85</f>
        <v>1994.7698203666373</v>
      </c>
      <c r="M85" s="864"/>
      <c r="N85" s="51"/>
    </row>
    <row r="86" spans="1:14" ht="15.75" thickBot="1">
      <c r="B86" s="826" t="s">
        <v>953</v>
      </c>
      <c r="C86" s="827"/>
      <c r="D86" s="827"/>
      <c r="E86" s="827"/>
      <c r="F86" s="827"/>
      <c r="G86" s="827"/>
      <c r="H86" s="827"/>
      <c r="I86" s="827"/>
      <c r="J86" s="827"/>
      <c r="K86" s="827"/>
      <c r="L86" s="827"/>
      <c r="M86" s="828"/>
      <c r="N86" s="52">
        <f>L83+L84+L85</f>
        <v>11968.618922199823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51864.015329532565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1029</v>
      </c>
      <c r="C31" s="81" t="s">
        <v>1472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7"/>
      <c r="J36" s="268"/>
      <c r="K36" s="269">
        <f>VLOOKUP(A36,EQUIPOS!A6:D163,4,FALSE)</f>
        <v>68829.421779590848</v>
      </c>
      <c r="L36" s="270"/>
      <c r="M36" s="271">
        <v>45</v>
      </c>
      <c r="N36" s="272">
        <f>K36/M36</f>
        <v>1529.54270621313</v>
      </c>
    </row>
    <row r="37" spans="1:14">
      <c r="A37" s="113" t="s">
        <v>269</v>
      </c>
      <c r="B37" s="875" t="str">
        <f>VLOOKUP(A37,EQUIPOS!A7:D154,3,FALSE)</f>
        <v>Motoniveladora  potencia 215 HP, ancho de cuchilla 4,27 m, peso 18 ton.</v>
      </c>
      <c r="C37" s="876"/>
      <c r="D37" s="876"/>
      <c r="E37" s="876"/>
      <c r="F37" s="876"/>
      <c r="G37" s="876"/>
      <c r="H37" s="877"/>
      <c r="I37" s="267"/>
      <c r="J37" s="268"/>
      <c r="K37" s="269">
        <f>VLOOKUP(A37,EQUIPOS!A7:D164,4,FALSE)</f>
        <v>193328.49326473137</v>
      </c>
      <c r="L37" s="270"/>
      <c r="M37" s="271">
        <v>45</v>
      </c>
      <c r="N37" s="272">
        <f>K37/M37</f>
        <v>4296.1887392162525</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125410.49540020929</v>
      </c>
      <c r="L38" s="270"/>
      <c r="M38" s="271">
        <v>45</v>
      </c>
      <c r="N38" s="272">
        <f>K38/M38</f>
        <v>2786.8998977824285</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8618.602127756656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535</v>
      </c>
      <c r="B48" s="43" t="str">
        <f>VLOOKUP(A48,MATERIALES!A4:D372,3,FALSE)</f>
        <v>Material de Sub- Base CBR=20%</v>
      </c>
      <c r="C48" s="281"/>
      <c r="D48" s="281"/>
      <c r="E48" s="281"/>
      <c r="F48" s="281"/>
      <c r="G48" s="281"/>
      <c r="H48" s="281"/>
      <c r="I48" s="268"/>
      <c r="J48" s="224" t="str">
        <f>VLOOKUP(A48,MATERIALES!A4:D372,2,FALSE)</f>
        <v>m3</v>
      </c>
      <c r="K48" s="282">
        <v>1.3</v>
      </c>
      <c r="L48" s="267"/>
      <c r="M48" s="402">
        <f>VLOOKUP(A48,MATERIALES!A4:D394,4,FALSE)</f>
        <v>27073.218306178311</v>
      </c>
      <c r="N48" s="272">
        <f>K48*M48</f>
        <v>35195.183798031809</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VLOOKUP(A49,MATERIALES!A5:D395,4,FALSE)</f>
        <v>68.90267034712889</v>
      </c>
      <c r="N49" s="272">
        <f>K49*M49</f>
        <v>1653.6640883310934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36848.847886362899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3">
        <f>VLOOKUP(A59,TRANSPORTE!A5:D123,4,FALSE)</f>
        <v>1139.1256047770109</v>
      </c>
      <c r="M59" s="914"/>
      <c r="N59" s="287">
        <f>K59*L59</f>
        <v>1480.8632862101142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1480.8632862101142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47545.391754814133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9509.0783509628272</v>
      </c>
      <c r="M83" s="862"/>
      <c r="N83" s="51"/>
    </row>
    <row r="84" spans="1:14">
      <c r="B84" s="89" t="s">
        <v>973</v>
      </c>
      <c r="C84" s="90"/>
      <c r="D84" s="90"/>
      <c r="E84" s="90"/>
      <c r="F84" s="90"/>
      <c r="G84" s="90"/>
      <c r="H84" s="90"/>
      <c r="I84" s="87"/>
      <c r="J84" s="88"/>
      <c r="K84" s="304">
        <v>0.05</v>
      </c>
      <c r="L84" s="861">
        <f>N78*K84</f>
        <v>2377.2695877407068</v>
      </c>
      <c r="M84" s="862"/>
      <c r="N84" s="51"/>
    </row>
    <row r="85" spans="1:14" ht="15.75" thickBot="1">
      <c r="B85" s="91" t="s">
        <v>974</v>
      </c>
      <c r="C85" s="92"/>
      <c r="D85" s="92"/>
      <c r="E85" s="92"/>
      <c r="F85" s="92"/>
      <c r="G85" s="92"/>
      <c r="H85" s="92"/>
      <c r="I85" s="93"/>
      <c r="J85" s="94"/>
      <c r="K85" s="305">
        <v>0.05</v>
      </c>
      <c r="L85" s="863">
        <f>N78*K85</f>
        <v>2377.2695877407068</v>
      </c>
      <c r="M85" s="864"/>
      <c r="N85" s="51"/>
    </row>
    <row r="86" spans="1:14" ht="15.75" thickBot="1">
      <c r="B86" s="826" t="s">
        <v>953</v>
      </c>
      <c r="C86" s="827"/>
      <c r="D86" s="827"/>
      <c r="E86" s="827"/>
      <c r="F86" s="827"/>
      <c r="G86" s="827"/>
      <c r="H86" s="827"/>
      <c r="I86" s="827"/>
      <c r="J86" s="827"/>
      <c r="K86" s="827"/>
      <c r="L86" s="827"/>
      <c r="M86" s="828"/>
      <c r="N86" s="52">
        <f>L83+L84+L85</f>
        <v>14263.617526444239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61809.009281258375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1030</v>
      </c>
      <c r="C31" s="81" t="s">
        <v>1471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152</v>
      </c>
      <c r="B36" s="875" t="str">
        <f>VLOOKUP(A36,EQUIPOS!A6:D154,3,FALSE)</f>
        <v xml:space="preserve">Carrotanque de agua(1000 Galones) </v>
      </c>
      <c r="C36" s="876"/>
      <c r="D36" s="876"/>
      <c r="E36" s="876"/>
      <c r="F36" s="876"/>
      <c r="G36" s="876"/>
      <c r="H36" s="877"/>
      <c r="I36" s="267"/>
      <c r="J36" s="268"/>
      <c r="K36" s="269">
        <f>VLOOKUP(A36,EQUIPOS!A6:D163,4,FALSE)</f>
        <v>68829.421779590848</v>
      </c>
      <c r="L36" s="270"/>
      <c r="M36" s="271">
        <v>45</v>
      </c>
      <c r="N36" s="272">
        <f>K36/M36</f>
        <v>1529.54270621313</v>
      </c>
    </row>
    <row r="37" spans="1:14">
      <c r="A37" s="113" t="s">
        <v>269</v>
      </c>
      <c r="B37" s="875" t="str">
        <f>VLOOKUP(A37,EQUIPOS!A7:D154,3,FALSE)</f>
        <v>Motoniveladora  potencia 215 HP, ancho de cuchilla 4,27 m, peso 18 ton.</v>
      </c>
      <c r="C37" s="876"/>
      <c r="D37" s="876"/>
      <c r="E37" s="876"/>
      <c r="F37" s="876"/>
      <c r="G37" s="876"/>
      <c r="H37" s="877"/>
      <c r="I37" s="267"/>
      <c r="J37" s="268"/>
      <c r="K37" s="269">
        <f>VLOOKUP(A37,EQUIPOS!A7:D164,4,FALSE)</f>
        <v>193328.49326473137</v>
      </c>
      <c r="L37" s="270"/>
      <c r="M37" s="271">
        <v>45</v>
      </c>
      <c r="N37" s="272">
        <f>K37/M37</f>
        <v>4296.1887392162525</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125410.49540020929</v>
      </c>
      <c r="L38" s="270"/>
      <c r="M38" s="271">
        <v>45</v>
      </c>
      <c r="N38" s="272">
        <f>K38/M38</f>
        <v>2786.8998977824285</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8618.602127756656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536</v>
      </c>
      <c r="B48" s="43" t="str">
        <f>VLOOKUP(A48,MATERIALES!A4:D372,3,FALSE)</f>
        <v>Material de Sub- Base CBR=30%</v>
      </c>
      <c r="C48" s="281"/>
      <c r="D48" s="281"/>
      <c r="E48" s="281"/>
      <c r="F48" s="281"/>
      <c r="G48" s="281"/>
      <c r="H48" s="281"/>
      <c r="I48" s="268"/>
      <c r="J48" s="224" t="str">
        <f>VLOOKUP(A48,MATERIALES!A4:D372,2,FALSE)</f>
        <v>m3</v>
      </c>
      <c r="K48" s="282">
        <v>1.3</v>
      </c>
      <c r="L48" s="267"/>
      <c r="M48" s="402">
        <f>VLOOKUP(A48,MATERIALES!A4:D394,4,FALSE)</f>
        <v>35138.241794871217</v>
      </c>
      <c r="N48" s="272">
        <f>K48*M48</f>
        <v>45679.714333332588</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VLOOKUP(A49,MATERIALES!A5:D395,4,FALSE)</f>
        <v>68.90267034712889</v>
      </c>
      <c r="N49" s="272">
        <f>K49*M49</f>
        <v>1653.6640883310934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47333.378421663678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3">
        <f>VLOOKUP(A59,TRANSPORTE!A5:D123,4,FALSE)</f>
        <v>1139.1256047770109</v>
      </c>
      <c r="M59" s="914"/>
      <c r="N59" s="287">
        <f>K59*L59</f>
        <v>1480.8632862101142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1480.8632862101142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58029.922290114911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11605.984458022984</v>
      </c>
      <c r="M83" s="862"/>
      <c r="N83" s="51"/>
    </row>
    <row r="84" spans="1:14">
      <c r="B84" s="89" t="s">
        <v>973</v>
      </c>
      <c r="C84" s="90"/>
      <c r="D84" s="90"/>
      <c r="E84" s="90"/>
      <c r="F84" s="90"/>
      <c r="G84" s="90"/>
      <c r="H84" s="90"/>
      <c r="I84" s="87"/>
      <c r="J84" s="88"/>
      <c r="K84" s="304">
        <v>0.05</v>
      </c>
      <c r="L84" s="861">
        <f>N78*K84</f>
        <v>2901.4961145057459</v>
      </c>
      <c r="M84" s="862"/>
      <c r="N84" s="51"/>
    </row>
    <row r="85" spans="1:14" ht="15.75" thickBot="1">
      <c r="B85" s="91" t="s">
        <v>974</v>
      </c>
      <c r="C85" s="92"/>
      <c r="D85" s="92"/>
      <c r="E85" s="92"/>
      <c r="F85" s="92"/>
      <c r="G85" s="92"/>
      <c r="H85" s="92"/>
      <c r="I85" s="93"/>
      <c r="J85" s="94"/>
      <c r="K85" s="305">
        <v>0.05</v>
      </c>
      <c r="L85" s="863">
        <f>N78*K85</f>
        <v>2901.4961145057459</v>
      </c>
      <c r="M85" s="864"/>
      <c r="N85" s="51"/>
    </row>
    <row r="86" spans="1:14" ht="15.75" thickBot="1">
      <c r="B86" s="826" t="s">
        <v>953</v>
      </c>
      <c r="C86" s="827"/>
      <c r="D86" s="827"/>
      <c r="E86" s="827"/>
      <c r="F86" s="827"/>
      <c r="G86" s="827"/>
      <c r="H86" s="827"/>
      <c r="I86" s="827"/>
      <c r="J86" s="827"/>
      <c r="K86" s="827"/>
      <c r="L86" s="827"/>
      <c r="M86" s="828"/>
      <c r="N86" s="52">
        <f>L83+L84+L85</f>
        <v>17408.976687034476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75438.898977149394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1473</v>
      </c>
      <c r="C31" s="81" t="s">
        <v>1474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152</v>
      </c>
      <c r="B36" s="875" t="str">
        <f>VLOOKUP(A36,EQUIPOS!A6:D154,3,FALSE)</f>
        <v xml:space="preserve">Carrotanque de agua(1000 Galones) </v>
      </c>
      <c r="C36" s="876"/>
      <c r="D36" s="876"/>
      <c r="E36" s="876"/>
      <c r="F36" s="876"/>
      <c r="G36" s="876"/>
      <c r="H36" s="877"/>
      <c r="I36" s="267"/>
      <c r="J36" s="268"/>
      <c r="K36" s="269">
        <f>VLOOKUP(A36,EQUIPOS!A6:D163,4,FALSE)</f>
        <v>68829.421779590848</v>
      </c>
      <c r="L36" s="270"/>
      <c r="M36" s="271">
        <v>45</v>
      </c>
      <c r="N36" s="272">
        <f>K36/M36</f>
        <v>1529.54270621313</v>
      </c>
    </row>
    <row r="37" spans="1:14">
      <c r="A37" s="113" t="s">
        <v>269</v>
      </c>
      <c r="B37" s="875" t="str">
        <f>VLOOKUP(A37,EQUIPOS!A7:D154,3,FALSE)</f>
        <v>Motoniveladora  potencia 215 HP, ancho de cuchilla 4,27 m, peso 18 ton.</v>
      </c>
      <c r="C37" s="876"/>
      <c r="D37" s="876"/>
      <c r="E37" s="876"/>
      <c r="F37" s="876"/>
      <c r="G37" s="876"/>
      <c r="H37" s="877"/>
      <c r="I37" s="267"/>
      <c r="J37" s="268"/>
      <c r="K37" s="269">
        <f>VLOOKUP(A37,EQUIPOS!A7:D164,4,FALSE)</f>
        <v>193328.49326473137</v>
      </c>
      <c r="L37" s="270"/>
      <c r="M37" s="271">
        <v>45</v>
      </c>
      <c r="N37" s="272">
        <f>K37/M37</f>
        <v>4296.1887392162525</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125410.49540020929</v>
      </c>
      <c r="L38" s="270"/>
      <c r="M38" s="271">
        <v>45</v>
      </c>
      <c r="N38" s="272">
        <f>K38/M38</f>
        <v>2786.8998977824285</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8618.602127756656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537</v>
      </c>
      <c r="B48" s="43" t="str">
        <f>VLOOKUP(A48,MATERIALES!A4:D372,3,FALSE)</f>
        <v xml:space="preserve">Material de Sub Base CBR=40% </v>
      </c>
      <c r="C48" s="281"/>
      <c r="D48" s="281"/>
      <c r="E48" s="281"/>
      <c r="F48" s="281"/>
      <c r="G48" s="281"/>
      <c r="H48" s="281"/>
      <c r="I48" s="268"/>
      <c r="J48" s="224" t="str">
        <f>VLOOKUP(A48,MATERIALES!A4:D372,2,FALSE)</f>
        <v>m3</v>
      </c>
      <c r="K48" s="282">
        <v>1.3</v>
      </c>
      <c r="L48" s="267"/>
      <c r="M48" s="402">
        <f>VLOOKUP(A48,MATERIALES!A4:D394,4,FALSE)</f>
        <v>38646.977777163469</v>
      </c>
      <c r="N48" s="272">
        <f>K48*M48</f>
        <v>50241.071110312514</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VLOOKUP(A49,MATERIALES!A5:D395,4,FALSE)</f>
        <v>68.90267034712889</v>
      </c>
      <c r="N49" s="272">
        <f>K49*M49</f>
        <v>1653.6640883310934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51894.735198643604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3">
        <f>VLOOKUP(A59,TRANSPORTE!A5:D123,4,FALSE)</f>
        <v>1139.1256047770109</v>
      </c>
      <c r="M59" s="914"/>
      <c r="N59" s="287">
        <f>K59*L59</f>
        <v>1480.8632862101142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1480.8632862101142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62591.279067094838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12518.255813418968</v>
      </c>
      <c r="M83" s="862"/>
      <c r="N83" s="51"/>
    </row>
    <row r="84" spans="1:14">
      <c r="B84" s="89" t="s">
        <v>973</v>
      </c>
      <c r="C84" s="90"/>
      <c r="D84" s="90"/>
      <c r="E84" s="90"/>
      <c r="F84" s="90"/>
      <c r="G84" s="90"/>
      <c r="H84" s="90"/>
      <c r="I84" s="87"/>
      <c r="J84" s="88"/>
      <c r="K84" s="304">
        <v>0.05</v>
      </c>
      <c r="L84" s="861">
        <f>N78*K84</f>
        <v>3129.5639533547419</v>
      </c>
      <c r="M84" s="862"/>
      <c r="N84" s="51"/>
    </row>
    <row r="85" spans="1:14" ht="15.75" thickBot="1">
      <c r="B85" s="91" t="s">
        <v>974</v>
      </c>
      <c r="C85" s="92"/>
      <c r="D85" s="92"/>
      <c r="E85" s="92"/>
      <c r="F85" s="92"/>
      <c r="G85" s="92"/>
      <c r="H85" s="92"/>
      <c r="I85" s="93"/>
      <c r="J85" s="94"/>
      <c r="K85" s="305">
        <v>0.05</v>
      </c>
      <c r="L85" s="863">
        <f>N78*K85</f>
        <v>3129.5639533547419</v>
      </c>
      <c r="M85" s="864"/>
      <c r="N85" s="51"/>
    </row>
    <row r="86" spans="1:14" ht="15.75" thickBot="1">
      <c r="B86" s="826" t="s">
        <v>953</v>
      </c>
      <c r="C86" s="827"/>
      <c r="D86" s="827"/>
      <c r="E86" s="827"/>
      <c r="F86" s="827"/>
      <c r="G86" s="827"/>
      <c r="H86" s="827"/>
      <c r="I86" s="827"/>
      <c r="J86" s="827"/>
      <c r="K86" s="827"/>
      <c r="L86" s="827"/>
      <c r="M86" s="828"/>
      <c r="N86" s="52">
        <f>L83+L84+L85</f>
        <v>18777.383720128451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81368.662787223293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1475</v>
      </c>
      <c r="C31" s="81" t="s">
        <v>1476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162</v>
      </c>
      <c r="B36" s="875" t="str">
        <f>VLOOKUP(A36,EQUIPOS!A6:D154,3,FALSE)</f>
        <v>Compactador manual (SALTARIN) Peso de operación (Kg.) 52, Fuerza de impacto por golpe (KN) 12.</v>
      </c>
      <c r="C36" s="876"/>
      <c r="D36" s="876"/>
      <c r="E36" s="876"/>
      <c r="F36" s="876"/>
      <c r="G36" s="876"/>
      <c r="H36" s="877"/>
      <c r="I36" s="267"/>
      <c r="J36" s="268"/>
      <c r="K36" s="269">
        <f>VLOOKUP(A36,EQUIPOS!A6:D163,4,FALSE)</f>
        <v>12590.772891967874</v>
      </c>
      <c r="L36" s="270"/>
      <c r="M36" s="271">
        <v>2.5</v>
      </c>
      <c r="N36" s="272">
        <f>K36/M36</f>
        <v>5036.3091567871497</v>
      </c>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403"/>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0.05</v>
      </c>
      <c r="N41" s="344">
        <f>N76*M41</f>
        <v>808.02560903602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5844.3347658231696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535</v>
      </c>
      <c r="B48" s="43" t="str">
        <f>VLOOKUP(A48,MATERIALES!A4:D372,3,FALSE)</f>
        <v>Material de Sub- Base CBR=20%</v>
      </c>
      <c r="C48" s="281"/>
      <c r="D48" s="281"/>
      <c r="E48" s="281"/>
      <c r="F48" s="281"/>
      <c r="G48" s="281"/>
      <c r="H48" s="281"/>
      <c r="I48" s="268"/>
      <c r="J48" s="224" t="str">
        <f>VLOOKUP(A48,MATERIALES!A4:D372,2,FALSE)</f>
        <v>m3</v>
      </c>
      <c r="K48" s="282">
        <v>1.3</v>
      </c>
      <c r="L48" s="267"/>
      <c r="M48" s="402">
        <f>VLOOKUP(A48,MATERIALES!A4:D394,4,FALSE)</f>
        <v>27073.218306178311</v>
      </c>
      <c r="N48" s="272">
        <f>K48*M48</f>
        <v>35195.183798031809</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VLOOKUP(A49,MATERIALES!A5:D395,4,FALSE)</f>
        <v>68.90267034712889</v>
      </c>
      <c r="N49" s="272">
        <f>K49*M49</f>
        <v>1653.6640883310934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36848.847886362899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3">
        <f>VLOOKUP(A59,TRANSPORTE!A5:D123,4,FALSE)</f>
        <v>1139.1256047770109</v>
      </c>
      <c r="M59" s="914"/>
      <c r="N59" s="287">
        <f>K59*L59</f>
        <v>1480.8632862101142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1480.8632862101142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16160.5121807204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60334.558119116584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12066.911623823318</v>
      </c>
      <c r="M83" s="862"/>
      <c r="N83" s="51"/>
    </row>
    <row r="84" spans="1:14">
      <c r="B84" s="89" t="s">
        <v>973</v>
      </c>
      <c r="C84" s="90"/>
      <c r="D84" s="90"/>
      <c r="E84" s="90"/>
      <c r="F84" s="90"/>
      <c r="G84" s="90"/>
      <c r="H84" s="90"/>
      <c r="I84" s="87"/>
      <c r="J84" s="88"/>
      <c r="K84" s="304">
        <v>0.05</v>
      </c>
      <c r="L84" s="861">
        <f>N78*K84</f>
        <v>3016.7279059558296</v>
      </c>
      <c r="M84" s="862"/>
      <c r="N84" s="51"/>
    </row>
    <row r="85" spans="1:14" ht="15.75" thickBot="1">
      <c r="B85" s="91" t="s">
        <v>974</v>
      </c>
      <c r="C85" s="92"/>
      <c r="D85" s="92"/>
      <c r="E85" s="92"/>
      <c r="F85" s="92"/>
      <c r="G85" s="92"/>
      <c r="H85" s="92"/>
      <c r="I85" s="93"/>
      <c r="J85" s="94"/>
      <c r="K85" s="305">
        <v>0.05</v>
      </c>
      <c r="L85" s="863">
        <f>N78*K85</f>
        <v>3016.7279059558296</v>
      </c>
      <c r="M85" s="864"/>
      <c r="N85" s="51"/>
    </row>
    <row r="86" spans="1:14" ht="15.75" thickBot="1">
      <c r="B86" s="826" t="s">
        <v>953</v>
      </c>
      <c r="C86" s="827"/>
      <c r="D86" s="827"/>
      <c r="E86" s="827"/>
      <c r="F86" s="827"/>
      <c r="G86" s="827"/>
      <c r="H86" s="827"/>
      <c r="I86" s="827"/>
      <c r="J86" s="827"/>
      <c r="K86" s="827"/>
      <c r="L86" s="827"/>
      <c r="M86" s="828"/>
      <c r="N86" s="52">
        <f>L83+L84+L85</f>
        <v>18100.367435734977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78434.925554851565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1477</v>
      </c>
      <c r="C31" s="81" t="s">
        <v>1478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162</v>
      </c>
      <c r="B36" s="875" t="str">
        <f>VLOOKUP(A36,EQUIPOS!A6:D154,3,FALSE)</f>
        <v>Compactador manual (SALTARIN) Peso de operación (Kg.) 52, Fuerza de impacto por golpe (KN) 12.</v>
      </c>
      <c r="C36" s="876"/>
      <c r="D36" s="876"/>
      <c r="E36" s="876"/>
      <c r="F36" s="876"/>
      <c r="G36" s="876"/>
      <c r="H36" s="877"/>
      <c r="I36" s="267"/>
      <c r="J36" s="268"/>
      <c r="K36" s="269">
        <f>VLOOKUP(A36,EQUIPOS!A6:D163,4,FALSE)</f>
        <v>12590.772891967874</v>
      </c>
      <c r="L36" s="270"/>
      <c r="M36" s="271">
        <v>2.5</v>
      </c>
      <c r="N36" s="272">
        <f>K36/M36</f>
        <v>5036.3091567871497</v>
      </c>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0.05</v>
      </c>
      <c r="N41" s="344">
        <f>N76*M41</f>
        <v>808.02560903602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5844.3347658231696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536</v>
      </c>
      <c r="B48" s="43" t="str">
        <f>VLOOKUP(A48,MATERIALES!A4:D372,3,FALSE)</f>
        <v>Material de Sub- Base CBR=30%</v>
      </c>
      <c r="C48" s="281"/>
      <c r="D48" s="281"/>
      <c r="E48" s="281"/>
      <c r="F48" s="281"/>
      <c r="G48" s="281"/>
      <c r="H48" s="281"/>
      <c r="I48" s="268"/>
      <c r="J48" s="224" t="str">
        <f>VLOOKUP(A48,MATERIALES!A4:D372,2,FALSE)</f>
        <v>m3</v>
      </c>
      <c r="K48" s="282">
        <v>1.3</v>
      </c>
      <c r="L48" s="267"/>
      <c r="M48" s="402">
        <f>VLOOKUP(A48,MATERIALES!A4:D394,4,FALSE)</f>
        <v>35138.241794871217</v>
      </c>
      <c r="N48" s="272">
        <f>K48*M48</f>
        <v>45679.714333332588</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VLOOKUP(A49,MATERIALES!A5:D395,4,FALSE)</f>
        <v>68.90267034712889</v>
      </c>
      <c r="N49" s="272">
        <f>K49*M49</f>
        <v>1653.6640883310934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47333.378421663678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3">
        <f>VLOOKUP(A59,TRANSPORTE!A5:D123,4,FALSE)</f>
        <v>1139.1256047770109</v>
      </c>
      <c r="M59" s="914"/>
      <c r="N59" s="287">
        <f>K59*L59</f>
        <v>1480.8632862101142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1480.8632862101142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16160.5121807204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70819.08865441737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14163.817730883475</v>
      </c>
      <c r="M83" s="862"/>
      <c r="N83" s="51"/>
    </row>
    <row r="84" spans="1:14">
      <c r="B84" s="89" t="s">
        <v>973</v>
      </c>
      <c r="C84" s="90"/>
      <c r="D84" s="90"/>
      <c r="E84" s="90"/>
      <c r="F84" s="90"/>
      <c r="G84" s="90"/>
      <c r="H84" s="90"/>
      <c r="I84" s="87"/>
      <c r="J84" s="88"/>
      <c r="K84" s="304">
        <v>0.05</v>
      </c>
      <c r="L84" s="861">
        <f>N78*K84</f>
        <v>3540.9544327208687</v>
      </c>
      <c r="M84" s="862"/>
      <c r="N84" s="51"/>
    </row>
    <row r="85" spans="1:14" ht="15.75" thickBot="1">
      <c r="B85" s="91" t="s">
        <v>974</v>
      </c>
      <c r="C85" s="92"/>
      <c r="D85" s="92"/>
      <c r="E85" s="92"/>
      <c r="F85" s="92"/>
      <c r="G85" s="92"/>
      <c r="H85" s="92"/>
      <c r="I85" s="93"/>
      <c r="J85" s="94"/>
      <c r="K85" s="305">
        <v>0.05</v>
      </c>
      <c r="L85" s="863">
        <f>N78*K85</f>
        <v>3540.9544327208687</v>
      </c>
      <c r="M85" s="864"/>
      <c r="N85" s="51"/>
    </row>
    <row r="86" spans="1:14" ht="15.75" thickBot="1">
      <c r="B86" s="826" t="s">
        <v>953</v>
      </c>
      <c r="C86" s="827"/>
      <c r="D86" s="827"/>
      <c r="E86" s="827"/>
      <c r="F86" s="827"/>
      <c r="G86" s="827"/>
      <c r="H86" s="827"/>
      <c r="I86" s="827"/>
      <c r="J86" s="827"/>
      <c r="K86" s="827"/>
      <c r="L86" s="827"/>
      <c r="M86" s="828"/>
      <c r="N86" s="52">
        <f>L83+L84+L85</f>
        <v>21245.72659632521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92064.815250742584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1479</v>
      </c>
      <c r="C31" s="81" t="s">
        <v>1480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162</v>
      </c>
      <c r="B36" s="875" t="str">
        <f>VLOOKUP(A36,EQUIPOS!A6:D154,3,FALSE)</f>
        <v>Compactador manual (SALTARIN) Peso de operación (Kg.) 52, Fuerza de impacto por golpe (KN) 12.</v>
      </c>
      <c r="C36" s="876"/>
      <c r="D36" s="876"/>
      <c r="E36" s="876"/>
      <c r="F36" s="876"/>
      <c r="G36" s="876"/>
      <c r="H36" s="877"/>
      <c r="I36" s="267"/>
      <c r="J36" s="268"/>
      <c r="K36" s="269">
        <f>VLOOKUP(A36,EQUIPOS!A6:D163,4,FALSE)</f>
        <v>12590.772891967874</v>
      </c>
      <c r="L36" s="270"/>
      <c r="M36" s="271">
        <v>2.5</v>
      </c>
      <c r="N36" s="272">
        <f>K36/M36</f>
        <v>5036.3091567871497</v>
      </c>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0.05</v>
      </c>
      <c r="N41" s="344">
        <f>N76*M41</f>
        <v>808.02560903602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5844.3347658231696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537</v>
      </c>
      <c r="B48" s="43" t="str">
        <f>VLOOKUP(A48,MATERIALES!A4:D372,3,FALSE)</f>
        <v xml:space="preserve">Material de Sub Base CBR=40% </v>
      </c>
      <c r="C48" s="281"/>
      <c r="D48" s="281"/>
      <c r="E48" s="281"/>
      <c r="F48" s="281"/>
      <c r="G48" s="281"/>
      <c r="H48" s="281"/>
      <c r="I48" s="268"/>
      <c r="J48" s="224" t="str">
        <f>VLOOKUP(A48,MATERIALES!A4:D372,2,FALSE)</f>
        <v>m3</v>
      </c>
      <c r="K48" s="282">
        <v>1.3</v>
      </c>
      <c r="L48" s="267"/>
      <c r="M48" s="402">
        <f>VLOOKUP(A48,MATERIALES!A4:D394,4,FALSE)</f>
        <v>38646.977777163469</v>
      </c>
      <c r="N48" s="272">
        <f>K48*M48</f>
        <v>50241.071110312514</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VLOOKUP(A49,MATERIALES!A5:D395,4,FALSE)</f>
        <v>68.90267034712889</v>
      </c>
      <c r="N49" s="272">
        <f>K49*M49</f>
        <v>1653.6640883310934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51894.735198643604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3">
        <f>VLOOKUP(A59,TRANSPORTE!A5:D123,4,FALSE)</f>
        <v>1139.1256047770109</v>
      </c>
      <c r="M59" s="914"/>
      <c r="N59" s="287">
        <f>K59*L59</f>
        <v>1480.8632862101142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1480.8632862101142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16160.5121807204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75380.445431397296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15076.08908627946</v>
      </c>
      <c r="M83" s="862"/>
      <c r="N83" s="51"/>
    </row>
    <row r="84" spans="1:14">
      <c r="B84" s="89" t="s">
        <v>973</v>
      </c>
      <c r="C84" s="90"/>
      <c r="D84" s="90"/>
      <c r="E84" s="90"/>
      <c r="F84" s="90"/>
      <c r="G84" s="90"/>
      <c r="H84" s="90"/>
      <c r="I84" s="87"/>
      <c r="J84" s="88"/>
      <c r="K84" s="304">
        <v>0.05</v>
      </c>
      <c r="L84" s="861">
        <f>N78*K84</f>
        <v>3769.0222715698651</v>
      </c>
      <c r="M84" s="862"/>
      <c r="N84" s="51"/>
    </row>
    <row r="85" spans="1:14" ht="15.75" thickBot="1">
      <c r="B85" s="91" t="s">
        <v>974</v>
      </c>
      <c r="C85" s="92"/>
      <c r="D85" s="92"/>
      <c r="E85" s="92"/>
      <c r="F85" s="92"/>
      <c r="G85" s="92"/>
      <c r="H85" s="92"/>
      <c r="I85" s="93"/>
      <c r="J85" s="94"/>
      <c r="K85" s="305">
        <v>0.05</v>
      </c>
      <c r="L85" s="863">
        <f>N78*K85</f>
        <v>3769.0222715698651</v>
      </c>
      <c r="M85" s="864"/>
      <c r="N85" s="51"/>
    </row>
    <row r="86" spans="1:14" ht="15.75" thickBot="1">
      <c r="B86" s="826" t="s">
        <v>953</v>
      </c>
      <c r="C86" s="827"/>
      <c r="D86" s="827"/>
      <c r="E86" s="827"/>
      <c r="F86" s="827"/>
      <c r="G86" s="827"/>
      <c r="H86" s="827"/>
      <c r="I86" s="827"/>
      <c r="J86" s="827"/>
      <c r="K86" s="827"/>
      <c r="L86" s="827"/>
      <c r="M86" s="828"/>
      <c r="N86" s="52">
        <f>L83+L84+L85</f>
        <v>22614.13362941919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97994.579060816483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1031</v>
      </c>
      <c r="C31" s="81" t="s">
        <v>1481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152</v>
      </c>
      <c r="B36" s="875" t="str">
        <f>VLOOKUP(A36,EQUIPOS!A6:D154,3,FALSE)</f>
        <v xml:space="preserve">Carrotanque de agua(1000 Galones) </v>
      </c>
      <c r="C36" s="876"/>
      <c r="D36" s="876"/>
      <c r="E36" s="876"/>
      <c r="F36" s="876"/>
      <c r="G36" s="876"/>
      <c r="H36" s="877"/>
      <c r="I36" s="267"/>
      <c r="J36" s="268"/>
      <c r="K36" s="269">
        <f>VLOOKUP(A36,EQUIPOS!A6:D163,4,FALSE)</f>
        <v>68829.421779590848</v>
      </c>
      <c r="L36" s="270"/>
      <c r="M36" s="271">
        <v>45</v>
      </c>
      <c r="N36" s="272">
        <f>K36/M36</f>
        <v>1529.54270621313</v>
      </c>
    </row>
    <row r="37" spans="1:14">
      <c r="A37" s="113" t="s">
        <v>269</v>
      </c>
      <c r="B37" s="875" t="str">
        <f>VLOOKUP(A37,EQUIPOS!A7:D154,3,FALSE)</f>
        <v>Motoniveladora  potencia 215 HP, ancho de cuchilla 4,27 m, peso 18 ton.</v>
      </c>
      <c r="C37" s="876"/>
      <c r="D37" s="876"/>
      <c r="E37" s="876"/>
      <c r="F37" s="876"/>
      <c r="G37" s="876"/>
      <c r="H37" s="877"/>
      <c r="I37" s="267"/>
      <c r="J37" s="268"/>
      <c r="K37" s="269">
        <f>VLOOKUP(A37,EQUIPOS!A7:D164,4,FALSE)</f>
        <v>193328.49326473137</v>
      </c>
      <c r="L37" s="270"/>
      <c r="M37" s="271">
        <v>45</v>
      </c>
      <c r="N37" s="272">
        <f>K37/M37</f>
        <v>4296.1887392162525</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125410.49540020929</v>
      </c>
      <c r="L38" s="270"/>
      <c r="M38" s="271">
        <v>45</v>
      </c>
      <c r="N38" s="272">
        <f>K38/M38</f>
        <v>2786.8998977824285</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8618.602127756656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VLOOKUP(A48,MATERIALES!A4:D394,4,FALSE)</f>
        <v>54529.57331271781</v>
      </c>
      <c r="N48" s="272">
        <f>K48*M48</f>
        <v>70888.445306533162</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VLOOKUP(A49,MATERIALES!A5:D395,4,FALSE)</f>
        <v>68.90267034712889</v>
      </c>
      <c r="N49" s="272">
        <f>K49*M49</f>
        <v>1653.6640883310934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72542.109394864252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3">
        <f>VLOOKUP(A59,TRANSPORTE!A5:D123,4,FALSE)</f>
        <v>1139.1256047770109</v>
      </c>
      <c r="M59" s="914"/>
      <c r="N59" s="287">
        <f>K59*L59</f>
        <v>1480.8632862101142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1480.8632862101142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83238.653263315486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16647.730652663096</v>
      </c>
      <c r="M83" s="862"/>
      <c r="N83" s="51"/>
    </row>
    <row r="84" spans="1:14">
      <c r="B84" s="89" t="s">
        <v>973</v>
      </c>
      <c r="C84" s="90"/>
      <c r="D84" s="90"/>
      <c r="E84" s="90"/>
      <c r="F84" s="90"/>
      <c r="G84" s="90"/>
      <c r="H84" s="90"/>
      <c r="I84" s="87"/>
      <c r="J84" s="88"/>
      <c r="K84" s="304">
        <v>0.05</v>
      </c>
      <c r="L84" s="861">
        <f>N78*K84</f>
        <v>4161.9326631657741</v>
      </c>
      <c r="M84" s="862"/>
      <c r="N84" s="51"/>
    </row>
    <row r="85" spans="1:14" ht="15.75" thickBot="1">
      <c r="B85" s="91" t="s">
        <v>974</v>
      </c>
      <c r="C85" s="92"/>
      <c r="D85" s="92"/>
      <c r="E85" s="92"/>
      <c r="F85" s="92"/>
      <c r="G85" s="92"/>
      <c r="H85" s="92"/>
      <c r="I85" s="93"/>
      <c r="J85" s="94"/>
      <c r="K85" s="305">
        <v>0.05</v>
      </c>
      <c r="L85" s="863">
        <f>N78*K85</f>
        <v>4161.9326631657741</v>
      </c>
      <c r="M85" s="864"/>
      <c r="N85" s="51"/>
    </row>
    <row r="86" spans="1:14" ht="15.75" thickBot="1">
      <c r="B86" s="826" t="s">
        <v>953</v>
      </c>
      <c r="C86" s="827"/>
      <c r="D86" s="827"/>
      <c r="E86" s="827"/>
      <c r="F86" s="827"/>
      <c r="G86" s="827"/>
      <c r="H86" s="827"/>
      <c r="I86" s="827"/>
      <c r="J86" s="827"/>
      <c r="K86" s="827"/>
      <c r="L86" s="827"/>
      <c r="M86" s="828"/>
      <c r="N86" s="52">
        <f>L83+L84+L85</f>
        <v>24971.595978994646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108210.24924231014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1032</v>
      </c>
      <c r="C31" s="81" t="s">
        <v>1482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152</v>
      </c>
      <c r="B36" s="875" t="str">
        <f>VLOOKUP(A36,EQUIPOS!A6:D154,3,FALSE)</f>
        <v xml:space="preserve">Carrotanque de agua(1000 Galones) </v>
      </c>
      <c r="C36" s="876"/>
      <c r="D36" s="876"/>
      <c r="E36" s="876"/>
      <c r="F36" s="876"/>
      <c r="G36" s="876"/>
      <c r="H36" s="877"/>
      <c r="I36" s="267"/>
      <c r="J36" s="268"/>
      <c r="K36" s="269">
        <f>VLOOKUP(A36,EQUIPOS!A6:D163,4,FALSE)</f>
        <v>68829.421779590848</v>
      </c>
      <c r="L36" s="270"/>
      <c r="M36" s="271">
        <v>45</v>
      </c>
      <c r="N36" s="272">
        <f>K36/M36</f>
        <v>1529.54270621313</v>
      </c>
    </row>
    <row r="37" spans="1:14">
      <c r="A37" s="113" t="s">
        <v>269</v>
      </c>
      <c r="B37" s="875" t="str">
        <f>VLOOKUP(A37,EQUIPOS!A7:D154,3,FALSE)</f>
        <v>Motoniveladora  potencia 215 HP, ancho de cuchilla 4,27 m, peso 18 ton.</v>
      </c>
      <c r="C37" s="876"/>
      <c r="D37" s="876"/>
      <c r="E37" s="876"/>
      <c r="F37" s="876"/>
      <c r="G37" s="876"/>
      <c r="H37" s="877"/>
      <c r="I37" s="267"/>
      <c r="J37" s="268"/>
      <c r="K37" s="269">
        <f>VLOOKUP(A37,EQUIPOS!A7:D164,4,FALSE)</f>
        <v>193328.49326473137</v>
      </c>
      <c r="L37" s="270"/>
      <c r="M37" s="271">
        <v>45</v>
      </c>
      <c r="N37" s="272">
        <f>K37/M37</f>
        <v>4296.1887392162525</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125410.49540020929</v>
      </c>
      <c r="L38" s="270"/>
      <c r="M38" s="271">
        <v>45</v>
      </c>
      <c r="N38" s="272">
        <f>K38/M38</f>
        <v>2786.8998977824285</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8618.602127756656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VLOOKUP(A48,MATERIALES!A4:D394,4,FALSE)</f>
        <v>53609.457653313082</v>
      </c>
      <c r="N48" s="272">
        <f>K48*M48</f>
        <v>69692.294949307005</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VLOOKUP(A49,MATERIALES!A5:D395,4,FALSE)</f>
        <v>68.90267034712889</v>
      </c>
      <c r="N49" s="272">
        <f>K49*M49</f>
        <v>1653.6640883310934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71345.959037638095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3">
        <f>VLOOKUP(A59,TRANSPORTE!A5:D123,4,FALSE)</f>
        <v>1139.1256047770109</v>
      </c>
      <c r="M59" s="914"/>
      <c r="N59" s="287">
        <f>K59*L59</f>
        <v>1480.8632862101142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1480.8632862101142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915" t="s">
        <v>953</v>
      </c>
      <c r="C76" s="869"/>
      <c r="D76" s="869"/>
      <c r="E76" s="869"/>
      <c r="F76" s="869"/>
      <c r="G76" s="869"/>
      <c r="H76" s="869"/>
      <c r="I76" s="869"/>
      <c r="J76" s="869"/>
      <c r="K76" s="869"/>
      <c r="L76" s="869"/>
      <c r="M76" s="870"/>
      <c r="N76" s="460">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82042.502906089328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16408.500581217868</v>
      </c>
      <c r="M83" s="862"/>
      <c r="N83" s="51"/>
    </row>
    <row r="84" spans="1:14">
      <c r="B84" s="89" t="s">
        <v>973</v>
      </c>
      <c r="C84" s="90"/>
      <c r="D84" s="90"/>
      <c r="E84" s="90"/>
      <c r="F84" s="90"/>
      <c r="G84" s="90"/>
      <c r="H84" s="90"/>
      <c r="I84" s="87"/>
      <c r="J84" s="88"/>
      <c r="K84" s="304">
        <v>0.05</v>
      </c>
      <c r="L84" s="861">
        <f>N78*K84</f>
        <v>4102.125145304467</v>
      </c>
      <c r="M84" s="862"/>
      <c r="N84" s="51"/>
    </row>
    <row r="85" spans="1:14" ht="15.75" thickBot="1">
      <c r="B85" s="91" t="s">
        <v>974</v>
      </c>
      <c r="C85" s="92"/>
      <c r="D85" s="92"/>
      <c r="E85" s="92"/>
      <c r="F85" s="92"/>
      <c r="G85" s="92"/>
      <c r="H85" s="92"/>
      <c r="I85" s="93"/>
      <c r="J85" s="94"/>
      <c r="K85" s="305">
        <v>0.05</v>
      </c>
      <c r="L85" s="863">
        <f>N78*K85</f>
        <v>4102.125145304467</v>
      </c>
      <c r="M85" s="864"/>
      <c r="N85" s="51"/>
    </row>
    <row r="86" spans="1:14" ht="15.75" thickBot="1">
      <c r="B86" s="826" t="s">
        <v>953</v>
      </c>
      <c r="C86" s="827"/>
      <c r="D86" s="827"/>
      <c r="E86" s="827"/>
      <c r="F86" s="827"/>
      <c r="G86" s="827"/>
      <c r="H86" s="827"/>
      <c r="I86" s="827"/>
      <c r="J86" s="827"/>
      <c r="K86" s="827"/>
      <c r="L86" s="827"/>
      <c r="M86" s="828"/>
      <c r="N86" s="52">
        <f>L83+L84+L85</f>
        <v>24612.750871826804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106655.25377791614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1483</v>
      </c>
      <c r="C31" s="81" t="s">
        <v>1484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152</v>
      </c>
      <c r="B36" s="875" t="str">
        <f>VLOOKUP(A36,EQUIPOS!A6:D154,3,FALSE)</f>
        <v xml:space="preserve">Carrotanque de agua(1000 Galones) </v>
      </c>
      <c r="C36" s="876"/>
      <c r="D36" s="876"/>
      <c r="E36" s="876"/>
      <c r="F36" s="876"/>
      <c r="G36" s="876"/>
      <c r="H36" s="877"/>
      <c r="I36" s="267"/>
      <c r="J36" s="268"/>
      <c r="K36" s="269">
        <f>VLOOKUP(A36,EQUIPOS!A6:D163,4,FALSE)</f>
        <v>68829.421779590848</v>
      </c>
      <c r="L36" s="270"/>
      <c r="M36" s="271">
        <v>45</v>
      </c>
      <c r="N36" s="272">
        <f>K36/M36</f>
        <v>1529.54270621313</v>
      </c>
    </row>
    <row r="37" spans="1:14">
      <c r="A37" s="113" t="s">
        <v>269</v>
      </c>
      <c r="B37" s="875" t="str">
        <f>VLOOKUP(A37,EQUIPOS!A7:D154,3,FALSE)</f>
        <v>Motoniveladora  potencia 215 HP, ancho de cuchilla 4,27 m, peso 18 ton.</v>
      </c>
      <c r="C37" s="876"/>
      <c r="D37" s="876"/>
      <c r="E37" s="876"/>
      <c r="F37" s="876"/>
      <c r="G37" s="876"/>
      <c r="H37" s="877"/>
      <c r="I37" s="267"/>
      <c r="J37" s="268"/>
      <c r="K37" s="269">
        <f>VLOOKUP(A37,EQUIPOS!A7:D164,4,FALSE)</f>
        <v>193328.49326473137</v>
      </c>
      <c r="L37" s="270"/>
      <c r="M37" s="271">
        <v>45</v>
      </c>
      <c r="N37" s="272">
        <f>K37/M37</f>
        <v>4296.1887392162525</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125410.49540020929</v>
      </c>
      <c r="L38" s="270"/>
      <c r="M38" s="271">
        <v>45</v>
      </c>
      <c r="N38" s="272">
        <f>K38/M38</f>
        <v>2786.8998977824285</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8618.602127756656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529</v>
      </c>
      <c r="B48" s="43" t="str">
        <f>VLOOKUP(A48,MATERIALES!A4:D372,3,FALSE)</f>
        <v>Material de base (gradación 3)</v>
      </c>
      <c r="C48" s="281"/>
      <c r="D48" s="281"/>
      <c r="E48" s="281"/>
      <c r="F48" s="281"/>
      <c r="G48" s="281"/>
      <c r="H48" s="281"/>
      <c r="I48" s="268"/>
      <c r="J48" s="224" t="str">
        <f>VLOOKUP(A48,MATERIALES!A4:D372,2,FALSE)</f>
        <v>m3</v>
      </c>
      <c r="K48" s="282">
        <v>1.3</v>
      </c>
      <c r="L48" s="267"/>
      <c r="M48" s="402">
        <f>VLOOKUP(A48,MATERIALES!A4:D394,4,FALSE)</f>
        <v>53609.457653313082</v>
      </c>
      <c r="N48" s="272">
        <f>K48*M48</f>
        <v>69692.294949307005</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VLOOKUP(A49,MATERIALES!A5:D395,4,FALSE)</f>
        <v>68.90267034712889</v>
      </c>
      <c r="N49" s="272">
        <f>K49*M49</f>
        <v>1653.6640883310934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71345.959037638095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3">
        <f>VLOOKUP(A59,TRANSPORTE!A5:D123,4,FALSE)</f>
        <v>1139.1256047770109</v>
      </c>
      <c r="M59" s="914"/>
      <c r="N59" s="287">
        <f>K59*L59</f>
        <v>1480.8632862101142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1480.8632862101142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82042.502906089328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16408.500581217868</v>
      </c>
      <c r="M83" s="862"/>
      <c r="N83" s="51"/>
    </row>
    <row r="84" spans="1:14">
      <c r="B84" s="89" t="s">
        <v>973</v>
      </c>
      <c r="C84" s="90"/>
      <c r="D84" s="90"/>
      <c r="E84" s="90"/>
      <c r="F84" s="90"/>
      <c r="G84" s="90"/>
      <c r="H84" s="90"/>
      <c r="I84" s="87"/>
      <c r="J84" s="88"/>
      <c r="K84" s="304">
        <v>0.05</v>
      </c>
      <c r="L84" s="861">
        <f>N78*K84</f>
        <v>4102.125145304467</v>
      </c>
      <c r="M84" s="862"/>
      <c r="N84" s="51"/>
    </row>
    <row r="85" spans="1:14" ht="15.75" thickBot="1">
      <c r="B85" s="91" t="s">
        <v>974</v>
      </c>
      <c r="C85" s="92"/>
      <c r="D85" s="92"/>
      <c r="E85" s="92"/>
      <c r="F85" s="92"/>
      <c r="G85" s="92"/>
      <c r="H85" s="92"/>
      <c r="I85" s="93"/>
      <c r="J85" s="94"/>
      <c r="K85" s="305">
        <v>0.05</v>
      </c>
      <c r="L85" s="863">
        <f>N78*K85</f>
        <v>4102.125145304467</v>
      </c>
      <c r="M85" s="864"/>
      <c r="N85" s="51"/>
    </row>
    <row r="86" spans="1:14" ht="15.75" thickBot="1">
      <c r="B86" s="826" t="s">
        <v>953</v>
      </c>
      <c r="C86" s="827"/>
      <c r="D86" s="827"/>
      <c r="E86" s="827"/>
      <c r="F86" s="827"/>
      <c r="G86" s="827"/>
      <c r="H86" s="827"/>
      <c r="I86" s="827"/>
      <c r="J86" s="827"/>
      <c r="K86" s="827"/>
      <c r="L86" s="827"/>
      <c r="M86" s="828"/>
      <c r="N86" s="52">
        <f>L83+L84+L85</f>
        <v>24612.750871826804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106655.25377791614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1485</v>
      </c>
      <c r="C31" s="81" t="s">
        <v>1486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162</v>
      </c>
      <c r="B36" s="875" t="str">
        <f>VLOOKUP(A36,EQUIPOS!A6:D154,3,FALSE)</f>
        <v>Compactador manual (SALTARIN) Peso de operación (Kg.) 52, Fuerza de impacto por golpe (KN) 12.</v>
      </c>
      <c r="C36" s="876"/>
      <c r="D36" s="876"/>
      <c r="E36" s="876"/>
      <c r="F36" s="876"/>
      <c r="G36" s="876"/>
      <c r="H36" s="877"/>
      <c r="I36" s="267"/>
      <c r="J36" s="268"/>
      <c r="K36" s="269">
        <f>VLOOKUP(A36,EQUIPOS!A6:D163,4,FALSE)</f>
        <v>12590.772891967874</v>
      </c>
      <c r="L36" s="270"/>
      <c r="M36" s="271">
        <v>2.5</v>
      </c>
      <c r="N36" s="272">
        <f>K36/M36</f>
        <v>5036.3091567871497</v>
      </c>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0.05</v>
      </c>
      <c r="N41" s="344">
        <f>N76*M41</f>
        <v>808.02560903602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5844.3347658231696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VLOOKUP(A48,MATERIALES!A4:D394,4,FALSE)</f>
        <v>54529.57331271781</v>
      </c>
      <c r="N48" s="272">
        <f>K48*M48</f>
        <v>70888.445306533162</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VLOOKUP(A49,MATERIALES!A5:D395,4,FALSE)</f>
        <v>68.90267034712889</v>
      </c>
      <c r="N49" s="272">
        <f>K49*M49</f>
        <v>1653.6640883310934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72542.109394864252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3">
        <f>VLOOKUP(A59,TRANSPORTE!A5:D123,4,FALSE)</f>
        <v>1139.1256047770109</v>
      </c>
      <c r="M59" s="914"/>
      <c r="N59" s="287">
        <f>K59*L59</f>
        <v>1480.8632862101142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1480.8632862101142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SUM(N70:N75)</f>
        <v>16160.5121807204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96027.819627617922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19205.563925523584</v>
      </c>
      <c r="M83" s="862"/>
      <c r="N83" s="51"/>
    </row>
    <row r="84" spans="1:14">
      <c r="B84" s="89" t="s">
        <v>973</v>
      </c>
      <c r="C84" s="90"/>
      <c r="D84" s="90"/>
      <c r="E84" s="90"/>
      <c r="F84" s="90"/>
      <c r="G84" s="90"/>
      <c r="H84" s="90"/>
      <c r="I84" s="87"/>
      <c r="J84" s="88"/>
      <c r="K84" s="304">
        <v>0.05</v>
      </c>
      <c r="L84" s="861">
        <f>N78*K84</f>
        <v>4801.3909813808959</v>
      </c>
      <c r="M84" s="862"/>
      <c r="N84" s="51"/>
    </row>
    <row r="85" spans="1:14" ht="15.75" thickBot="1">
      <c r="B85" s="91" t="s">
        <v>974</v>
      </c>
      <c r="C85" s="92"/>
      <c r="D85" s="92"/>
      <c r="E85" s="92"/>
      <c r="F85" s="92"/>
      <c r="G85" s="92"/>
      <c r="H85" s="92"/>
      <c r="I85" s="93"/>
      <c r="J85" s="94"/>
      <c r="K85" s="305">
        <v>0.05</v>
      </c>
      <c r="L85" s="863">
        <f>N78*K85</f>
        <v>4801.3909813808959</v>
      </c>
      <c r="M85" s="864"/>
      <c r="N85" s="51"/>
    </row>
    <row r="86" spans="1:14" ht="15.75" thickBot="1">
      <c r="B86" s="826" t="s">
        <v>953</v>
      </c>
      <c r="C86" s="827"/>
      <c r="D86" s="827"/>
      <c r="E86" s="827"/>
      <c r="F86" s="827"/>
      <c r="G86" s="827"/>
      <c r="H86" s="827"/>
      <c r="I86" s="827"/>
      <c r="J86" s="827"/>
      <c r="K86" s="827"/>
      <c r="L86" s="827"/>
      <c r="M86" s="828"/>
      <c r="N86" s="52">
        <f>L83+L84+L85</f>
        <v>28808.345888285377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124836.1655159033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1487</v>
      </c>
      <c r="C31" s="81" t="s">
        <v>1488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162</v>
      </c>
      <c r="B36" s="875" t="str">
        <f>VLOOKUP(A36,EQUIPOS!A6:D154,3,FALSE)</f>
        <v>Compactador manual (SALTARIN) Peso de operación (Kg.) 52, Fuerza de impacto por golpe (KN) 12.</v>
      </c>
      <c r="C36" s="876"/>
      <c r="D36" s="876"/>
      <c r="E36" s="876"/>
      <c r="F36" s="876"/>
      <c r="G36" s="876"/>
      <c r="H36" s="877"/>
      <c r="I36" s="267"/>
      <c r="J36" s="268"/>
      <c r="K36" s="269">
        <f>VLOOKUP(A36,EQUIPOS!A6:D163,4,FALSE)</f>
        <v>12590.772891967874</v>
      </c>
      <c r="L36" s="270"/>
      <c r="M36" s="271">
        <v>2.5</v>
      </c>
      <c r="N36" s="272">
        <f>K36/M36</f>
        <v>5036.3091567871497</v>
      </c>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0.05</v>
      </c>
      <c r="N41" s="344">
        <f>N76*M41</f>
        <v>808.02560903602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5844.3347658231696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VLOOKUP(A48,MATERIALES!A4:D394,4,FALSE)</f>
        <v>53609.457653313082</v>
      </c>
      <c r="N48" s="272">
        <f>K48*M48</f>
        <v>69692.294949307005</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VLOOKUP(A49,MATERIALES!A5:D395,4,FALSE)</f>
        <v>68.90267034712889</v>
      </c>
      <c r="N49" s="272">
        <f>K49*M49</f>
        <v>1653.6640883310934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71345.959037638095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3">
        <f>VLOOKUP(A59,TRANSPORTE!A5:D123,4,FALSE)</f>
        <v>1139.1256047770109</v>
      </c>
      <c r="M59" s="914"/>
      <c r="N59" s="287">
        <f>K59*L59</f>
        <v>1480.8632862101142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1480.8632862101142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915" t="s">
        <v>953</v>
      </c>
      <c r="C76" s="869"/>
      <c r="D76" s="869"/>
      <c r="E76" s="869"/>
      <c r="F76" s="869"/>
      <c r="G76" s="869"/>
      <c r="H76" s="869"/>
      <c r="I76" s="869"/>
      <c r="J76" s="869"/>
      <c r="K76" s="869"/>
      <c r="L76" s="869"/>
      <c r="M76" s="870"/>
      <c r="N76" s="460">
        <f>SUM(N70:N75)</f>
        <v>16160.5121807204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94831.669270391765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18966.333854078355</v>
      </c>
      <c r="M83" s="862"/>
      <c r="N83" s="51"/>
    </row>
    <row r="84" spans="1:14">
      <c r="B84" s="89" t="s">
        <v>973</v>
      </c>
      <c r="C84" s="90"/>
      <c r="D84" s="90"/>
      <c r="E84" s="90"/>
      <c r="F84" s="90"/>
      <c r="G84" s="90"/>
      <c r="H84" s="90"/>
      <c r="I84" s="87"/>
      <c r="J84" s="88"/>
      <c r="K84" s="304">
        <v>0.05</v>
      </c>
      <c r="L84" s="861">
        <f>N78*K84</f>
        <v>4741.5834635195888</v>
      </c>
      <c r="M84" s="862"/>
      <c r="N84" s="51"/>
    </row>
    <row r="85" spans="1:14" ht="15.75" thickBot="1">
      <c r="B85" s="91" t="s">
        <v>974</v>
      </c>
      <c r="C85" s="92"/>
      <c r="D85" s="92"/>
      <c r="E85" s="92"/>
      <c r="F85" s="92"/>
      <c r="G85" s="92"/>
      <c r="H85" s="92"/>
      <c r="I85" s="93"/>
      <c r="J85" s="94"/>
      <c r="K85" s="305">
        <v>0.05</v>
      </c>
      <c r="L85" s="863">
        <f>N78*K85</f>
        <v>4741.5834635195888</v>
      </c>
      <c r="M85" s="864"/>
      <c r="N85" s="51"/>
    </row>
    <row r="86" spans="1:14" ht="15.75" thickBot="1">
      <c r="B86" s="826" t="s">
        <v>953</v>
      </c>
      <c r="C86" s="827"/>
      <c r="D86" s="827"/>
      <c r="E86" s="827"/>
      <c r="F86" s="827"/>
      <c r="G86" s="827"/>
      <c r="H86" s="827"/>
      <c r="I86" s="827"/>
      <c r="J86" s="827"/>
      <c r="K86" s="827"/>
      <c r="L86" s="827"/>
      <c r="M86" s="828"/>
      <c r="N86" s="52">
        <f>L83+L84+L85</f>
        <v>28449.500781117535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123281.1700515093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1489</v>
      </c>
      <c r="C31" s="81" t="s">
        <v>1490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162</v>
      </c>
      <c r="B36" s="875" t="str">
        <f>VLOOKUP(A36,EQUIPOS!A6:D154,3,FALSE)</f>
        <v>Compactador manual (SALTARIN) Peso de operación (Kg.) 52, Fuerza de impacto por golpe (KN) 12.</v>
      </c>
      <c r="C36" s="876"/>
      <c r="D36" s="876"/>
      <c r="E36" s="876"/>
      <c r="F36" s="876"/>
      <c r="G36" s="876"/>
      <c r="H36" s="877"/>
      <c r="I36" s="267"/>
      <c r="J36" s="268"/>
      <c r="K36" s="269">
        <f>VLOOKUP(A36,EQUIPOS!A6:D163,4,FALSE)</f>
        <v>12590.772891967874</v>
      </c>
      <c r="L36" s="270"/>
      <c r="M36" s="271">
        <v>2.5</v>
      </c>
      <c r="N36" s="272">
        <f>K36/M36</f>
        <v>5036.3091567871497</v>
      </c>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0.05</v>
      </c>
      <c r="N41" s="344">
        <f>N76*M41</f>
        <v>808.02560903602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5844.3347658231696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529</v>
      </c>
      <c r="B48" s="43" t="str">
        <f>VLOOKUP(A48,MATERIALES!A4:D372,3,FALSE)</f>
        <v>Material de base (gradación 3)</v>
      </c>
      <c r="C48" s="281"/>
      <c r="D48" s="281"/>
      <c r="E48" s="281"/>
      <c r="F48" s="281"/>
      <c r="G48" s="281"/>
      <c r="H48" s="281"/>
      <c r="I48" s="268"/>
      <c r="J48" s="224" t="str">
        <f>VLOOKUP(A48,MATERIALES!A4:D372,2,FALSE)</f>
        <v>m3</v>
      </c>
      <c r="K48" s="282">
        <v>1.3</v>
      </c>
      <c r="L48" s="267"/>
      <c r="M48" s="402">
        <f>VLOOKUP(A48,MATERIALES!A4:D394,4,FALSE)</f>
        <v>53609.457653313082</v>
      </c>
      <c r="N48" s="272">
        <f>K48*M48</f>
        <v>69692.294949307005</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VLOOKUP(A49,MATERIALES!A5:D395,4,FALSE)</f>
        <v>68.90267034712889</v>
      </c>
      <c r="N49" s="272">
        <f>K49*M49</f>
        <v>1653.6640883310934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71345.959037638095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3">
        <f>VLOOKUP(A59,TRANSPORTE!A5:D123,4,FALSE)</f>
        <v>1139.1256047770109</v>
      </c>
      <c r="M59" s="914"/>
      <c r="N59" s="287">
        <f>K59*L59</f>
        <v>1480.8632862101142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1480.8632862101142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SUM(N70:N75)</f>
        <v>16160.5121807204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94831.669270391765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18966.333854078355</v>
      </c>
      <c r="M83" s="862"/>
      <c r="N83" s="51"/>
    </row>
    <row r="84" spans="1:14">
      <c r="B84" s="89" t="s">
        <v>973</v>
      </c>
      <c r="C84" s="90"/>
      <c r="D84" s="90"/>
      <c r="E84" s="90"/>
      <c r="F84" s="90"/>
      <c r="G84" s="90"/>
      <c r="H84" s="90"/>
      <c r="I84" s="87"/>
      <c r="J84" s="88"/>
      <c r="K84" s="304">
        <v>0.05</v>
      </c>
      <c r="L84" s="861">
        <f>N78*K84</f>
        <v>4741.5834635195888</v>
      </c>
      <c r="M84" s="862"/>
      <c r="N84" s="51"/>
    </row>
    <row r="85" spans="1:14" ht="15.75" thickBot="1">
      <c r="B85" s="91" t="s">
        <v>974</v>
      </c>
      <c r="C85" s="92"/>
      <c r="D85" s="92"/>
      <c r="E85" s="92"/>
      <c r="F85" s="92"/>
      <c r="G85" s="92"/>
      <c r="H85" s="92"/>
      <c r="I85" s="93"/>
      <c r="J85" s="94"/>
      <c r="K85" s="305">
        <v>0.05</v>
      </c>
      <c r="L85" s="863">
        <f>N78*K85</f>
        <v>4741.5834635195888</v>
      </c>
      <c r="M85" s="864"/>
      <c r="N85" s="51"/>
    </row>
    <row r="86" spans="1:14" ht="15.75" thickBot="1">
      <c r="B86" s="826" t="s">
        <v>953</v>
      </c>
      <c r="C86" s="827"/>
      <c r="D86" s="827"/>
      <c r="E86" s="827"/>
      <c r="F86" s="827"/>
      <c r="G86" s="827"/>
      <c r="H86" s="827"/>
      <c r="I86" s="827"/>
      <c r="J86" s="827"/>
      <c r="K86" s="827"/>
      <c r="L86" s="827"/>
      <c r="M86" s="828"/>
      <c r="N86" s="52">
        <f>L83+L84+L85</f>
        <v>28449.500781117535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123281.1700515093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1033</v>
      </c>
      <c r="C31" s="81" t="s">
        <v>1491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154</v>
      </c>
      <c r="B36" s="875" t="str">
        <f>VLOOKUP(A36,EQUIPOS!A6:D154,3,FALSE)</f>
        <v>Carrotanque Irrigador de asfalto, 1000 GALONES DE CAPACIDAD</v>
      </c>
      <c r="C36" s="876"/>
      <c r="D36" s="876"/>
      <c r="E36" s="876"/>
      <c r="F36" s="876"/>
      <c r="G36" s="876"/>
      <c r="H36" s="877"/>
      <c r="I36" s="267"/>
      <c r="J36" s="268"/>
      <c r="K36" s="269">
        <f>VLOOKUP(A36,EQUIPOS!A6:D163,4,FALSE)</f>
        <v>87668.933436850159</v>
      </c>
      <c r="L36" s="270"/>
      <c r="M36" s="271">
        <v>30</v>
      </c>
      <c r="N36" s="272">
        <f>K36/M36</f>
        <v>2922.2977812283384</v>
      </c>
    </row>
    <row r="37" spans="1:14">
      <c r="A37" s="113" t="s">
        <v>271</v>
      </c>
      <c r="B37" s="875" t="str">
        <f>VLOOKUP(A37,EQUIPOS!A7:D154,3,FALSE)</f>
        <v>Motoniveladora, potencia 140 HP, ancho de cuchilla 3,66 m, peso 11 ton.</v>
      </c>
      <c r="C37" s="876"/>
      <c r="D37" s="876"/>
      <c r="E37" s="876"/>
      <c r="F37" s="876"/>
      <c r="G37" s="876"/>
      <c r="H37" s="877"/>
      <c r="I37" s="267"/>
      <c r="J37" s="268"/>
      <c r="K37" s="269">
        <f>VLOOKUP(A37,EQUIPOS!A7:D164,4,FALSE)</f>
        <v>162504.11595263088</v>
      </c>
      <c r="L37" s="270"/>
      <c r="M37" s="271">
        <v>30</v>
      </c>
      <c r="N37" s="272">
        <f>K37/M37</f>
        <v>5416.8038650876961</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125410.49540020929</v>
      </c>
      <c r="L38" s="270"/>
      <c r="M38" s="271">
        <v>30</v>
      </c>
      <c r="N38" s="272">
        <f>K38/M38</f>
        <v>4180.3498466736428</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8.9561768172669982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12528.407669806942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525</v>
      </c>
      <c r="B48" s="43" t="str">
        <f>VLOOKUP(A48,MATERIALES!A4:D372,3,FALSE)</f>
        <v>Material de base (gradación 1)</v>
      </c>
      <c r="C48" s="281"/>
      <c r="D48" s="281"/>
      <c r="E48" s="281"/>
      <c r="F48" s="281"/>
      <c r="G48" s="281"/>
      <c r="H48" s="281"/>
      <c r="I48" s="268"/>
      <c r="J48" s="224" t="str">
        <f>VLOOKUP(A48,MATERIALES!A4:D372,2,FALSE)</f>
        <v>m3</v>
      </c>
      <c r="K48" s="282">
        <v>1.25</v>
      </c>
      <c r="L48" s="267"/>
      <c r="M48" s="402">
        <f>VLOOKUP(A48,MATERIALES!A4:D394,4,FALSE)</f>
        <v>54529.57331271781</v>
      </c>
      <c r="N48" s="272">
        <f>K48*M48</f>
        <v>68161.96664089727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68161.96664089727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13">
        <f>VLOOKUP(A59,TRANSPORTE!A5:D123,4,FALSE)</f>
        <v>1139.1256047770109</v>
      </c>
      <c r="M59" s="914"/>
      <c r="N59" s="287">
        <f>K59*L59</f>
        <v>1423.9070059712637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1423.9070059712637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0">
        <f>SUM(N70:N75)</f>
        <v>895.61768172669986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83009.898998402175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16601.979799680437</v>
      </c>
      <c r="M83" s="862"/>
      <c r="N83" s="51"/>
    </row>
    <row r="84" spans="1:14">
      <c r="B84" s="89" t="s">
        <v>973</v>
      </c>
      <c r="C84" s="90"/>
      <c r="D84" s="90"/>
      <c r="E84" s="90"/>
      <c r="F84" s="90"/>
      <c r="G84" s="90"/>
      <c r="H84" s="90"/>
      <c r="I84" s="87"/>
      <c r="J84" s="88"/>
      <c r="K84" s="304">
        <v>0.05</v>
      </c>
      <c r="L84" s="861">
        <f>N78*K84</f>
        <v>4150.4949499201093</v>
      </c>
      <c r="M84" s="862"/>
      <c r="N84" s="51"/>
    </row>
    <row r="85" spans="1:14" ht="15.75" thickBot="1">
      <c r="B85" s="91" t="s">
        <v>974</v>
      </c>
      <c r="C85" s="92"/>
      <c r="D85" s="92"/>
      <c r="E85" s="92"/>
      <c r="F85" s="92"/>
      <c r="G85" s="92"/>
      <c r="H85" s="92"/>
      <c r="I85" s="93"/>
      <c r="J85" s="94"/>
      <c r="K85" s="305">
        <v>0.05</v>
      </c>
      <c r="L85" s="863">
        <f>N78*K85</f>
        <v>4150.4949499201093</v>
      </c>
      <c r="M85" s="864"/>
      <c r="N85" s="51"/>
    </row>
    <row r="86" spans="1:14" ht="15.75" thickBot="1">
      <c r="B86" s="826" t="s">
        <v>953</v>
      </c>
      <c r="C86" s="827"/>
      <c r="D86" s="827"/>
      <c r="E86" s="827"/>
      <c r="F86" s="827"/>
      <c r="G86" s="827"/>
      <c r="H86" s="827"/>
      <c r="I86" s="827"/>
      <c r="J86" s="827"/>
      <c r="K86" s="827"/>
      <c r="L86" s="827"/>
      <c r="M86" s="828"/>
      <c r="N86" s="52">
        <f>L83+L84+L85</f>
        <v>24902.969699520658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107912.86869792284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1034</v>
      </c>
      <c r="C31" s="81" t="s">
        <v>1492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154</v>
      </c>
      <c r="B36" s="875" t="str">
        <f>VLOOKUP(A36,EQUIPOS!A6:D154,3,FALSE)</f>
        <v>Carrotanque Irrigador de asfalto, 1000 GALONES DE CAPACIDAD</v>
      </c>
      <c r="C36" s="876"/>
      <c r="D36" s="876"/>
      <c r="E36" s="876"/>
      <c r="F36" s="876"/>
      <c r="G36" s="876"/>
      <c r="H36" s="877"/>
      <c r="I36" s="267"/>
      <c r="J36" s="268"/>
      <c r="K36" s="269">
        <f>VLOOKUP(A36,EQUIPOS!A6:D163,4,FALSE)</f>
        <v>87668.933436850159</v>
      </c>
      <c r="L36" s="270"/>
      <c r="M36" s="271">
        <v>30</v>
      </c>
      <c r="N36" s="272">
        <f>K36/M36</f>
        <v>2922.2977812283384</v>
      </c>
    </row>
    <row r="37" spans="1:14">
      <c r="A37" s="113" t="s">
        <v>271</v>
      </c>
      <c r="B37" s="875" t="str">
        <f>VLOOKUP(A37,EQUIPOS!A7:D154,3,FALSE)</f>
        <v>Motoniveladora, potencia 140 HP, ancho de cuchilla 3,66 m, peso 11 ton.</v>
      </c>
      <c r="C37" s="876"/>
      <c r="D37" s="876"/>
      <c r="E37" s="876"/>
      <c r="F37" s="876"/>
      <c r="G37" s="876"/>
      <c r="H37" s="877"/>
      <c r="I37" s="267"/>
      <c r="J37" s="268"/>
      <c r="K37" s="269">
        <f>VLOOKUP(A37,EQUIPOS!A7:D164,4,FALSE)</f>
        <v>162504.11595263088</v>
      </c>
      <c r="L37" s="270"/>
      <c r="M37" s="271">
        <v>30</v>
      </c>
      <c r="N37" s="272">
        <f>K37/M37</f>
        <v>5416.8038650876961</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125410.49540020929</v>
      </c>
      <c r="L38" s="270"/>
      <c r="M38" s="271">
        <v>30</v>
      </c>
      <c r="N38" s="272">
        <f>K38/M38</f>
        <v>4180.3498466736428</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8.9561768172669982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12528.407669806942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529</v>
      </c>
      <c r="B48" s="43" t="str">
        <f>VLOOKUP(A48,MATERIALES!A4:D372,3,FALSE)</f>
        <v>Material de base (gradación 3)</v>
      </c>
      <c r="C48" s="281"/>
      <c r="D48" s="281"/>
      <c r="E48" s="281"/>
      <c r="F48" s="281"/>
      <c r="G48" s="281"/>
      <c r="H48" s="281"/>
      <c r="I48" s="268"/>
      <c r="J48" s="224" t="str">
        <f>VLOOKUP(A48,MATERIALES!A4:D372,2,FALSE)</f>
        <v>m3</v>
      </c>
      <c r="K48" s="282">
        <v>1.25</v>
      </c>
      <c r="L48" s="267"/>
      <c r="M48" s="402">
        <f>VLOOKUP(A48,MATERIALES!A4:D394,4,FALSE)</f>
        <v>53609.457653313082</v>
      </c>
      <c r="N48" s="272">
        <f>K48*M48</f>
        <v>67011.822066641354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67011.822066641354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13">
        <f>VLOOKUP(A59,TRANSPORTE!A5:D123,4,FALSE)</f>
        <v>1139.1256047770109</v>
      </c>
      <c r="M59" s="914"/>
      <c r="N59" s="287">
        <f>K59*L59</f>
        <v>1423.9070059712637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1423.9070059712637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SUM(N70:N75)</f>
        <v>895.61768172669986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81859.75442414626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16371.950884829253</v>
      </c>
      <c r="M83" s="862"/>
      <c r="N83" s="51"/>
    </row>
    <row r="84" spans="1:14">
      <c r="B84" s="89" t="s">
        <v>973</v>
      </c>
      <c r="C84" s="90"/>
      <c r="D84" s="90"/>
      <c r="E84" s="90"/>
      <c r="F84" s="90"/>
      <c r="G84" s="90"/>
      <c r="H84" s="90"/>
      <c r="I84" s="87"/>
      <c r="J84" s="88"/>
      <c r="K84" s="304">
        <v>0.05</v>
      </c>
      <c r="L84" s="861">
        <f>N78*K84</f>
        <v>4092.9877212073134</v>
      </c>
      <c r="M84" s="862"/>
      <c r="N84" s="51"/>
    </row>
    <row r="85" spans="1:14" ht="15.75" thickBot="1">
      <c r="B85" s="91" t="s">
        <v>974</v>
      </c>
      <c r="C85" s="92"/>
      <c r="D85" s="92"/>
      <c r="E85" s="92"/>
      <c r="F85" s="92"/>
      <c r="G85" s="92"/>
      <c r="H85" s="92"/>
      <c r="I85" s="93"/>
      <c r="J85" s="94"/>
      <c r="K85" s="305">
        <v>0.05</v>
      </c>
      <c r="L85" s="863">
        <f>N78*K85</f>
        <v>4092.9877212073134</v>
      </c>
      <c r="M85" s="864"/>
      <c r="N85" s="51"/>
    </row>
    <row r="86" spans="1:14" ht="15.75" thickBot="1">
      <c r="B86" s="826" t="s">
        <v>953</v>
      </c>
      <c r="C86" s="827"/>
      <c r="D86" s="827"/>
      <c r="E86" s="827"/>
      <c r="F86" s="827"/>
      <c r="G86" s="827"/>
      <c r="H86" s="827"/>
      <c r="I86" s="827"/>
      <c r="J86" s="827"/>
      <c r="K86" s="827"/>
      <c r="L86" s="827"/>
      <c r="M86" s="828"/>
      <c r="N86" s="52">
        <f>L83+L84+L85</f>
        <v>24557.926327243877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106417.68075139014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1035</v>
      </c>
      <c r="C31" s="81" t="s">
        <v>1493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154</v>
      </c>
      <c r="B36" s="875" t="str">
        <f>VLOOKUP(A36,EQUIPOS!A6:D154,3,FALSE)</f>
        <v>Carrotanque Irrigador de asfalto, 1000 GALONES DE CAPACIDAD</v>
      </c>
      <c r="C36" s="876"/>
      <c r="D36" s="876"/>
      <c r="E36" s="876"/>
      <c r="F36" s="876"/>
      <c r="G36" s="876"/>
      <c r="H36" s="877"/>
      <c r="I36" s="267"/>
      <c r="J36" s="268"/>
      <c r="K36" s="269">
        <f>VLOOKUP(A36,EQUIPOS!A6:D163,4,FALSE)</f>
        <v>87668.933436850159</v>
      </c>
      <c r="L36" s="270"/>
      <c r="M36" s="271">
        <v>30</v>
      </c>
      <c r="N36" s="272">
        <f>K36/M36</f>
        <v>2922.2977812283384</v>
      </c>
    </row>
    <row r="37" spans="1:14">
      <c r="A37" s="113" t="s">
        <v>271</v>
      </c>
      <c r="B37" s="875" t="str">
        <f>VLOOKUP(A37,EQUIPOS!A7:D154,3,FALSE)</f>
        <v>Motoniveladora, potencia 140 HP, ancho de cuchilla 3,66 m, peso 11 ton.</v>
      </c>
      <c r="C37" s="876"/>
      <c r="D37" s="876"/>
      <c r="E37" s="876"/>
      <c r="F37" s="876"/>
      <c r="G37" s="876"/>
      <c r="H37" s="877"/>
      <c r="I37" s="267"/>
      <c r="J37" s="268"/>
      <c r="K37" s="269">
        <f>VLOOKUP(A37,EQUIPOS!A7:D164,4,FALSE)</f>
        <v>162504.11595263088</v>
      </c>
      <c r="L37" s="270"/>
      <c r="M37" s="271">
        <v>30</v>
      </c>
      <c r="N37" s="272">
        <f>K37/M37</f>
        <v>5416.8038650876961</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125410.49540020929</v>
      </c>
      <c r="L38" s="270"/>
      <c r="M38" s="271">
        <v>30</v>
      </c>
      <c r="N38" s="272">
        <f>K38/M38</f>
        <v>4180.3498466736428</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8.9561768172669982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12528.407669806942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529</v>
      </c>
      <c r="B48" s="43" t="str">
        <f>VLOOKUP(A48,MATERIALES!A4:D372,3,FALSE)</f>
        <v>Material de base (gradación 3)</v>
      </c>
      <c r="C48" s="281"/>
      <c r="D48" s="281"/>
      <c r="E48" s="281"/>
      <c r="F48" s="281"/>
      <c r="G48" s="281"/>
      <c r="H48" s="281"/>
      <c r="I48" s="268"/>
      <c r="J48" s="224" t="str">
        <f>VLOOKUP(A48,MATERIALES!A4:D372,2,FALSE)</f>
        <v>m3</v>
      </c>
      <c r="K48" s="282">
        <v>1.25</v>
      </c>
      <c r="L48" s="267"/>
      <c r="M48" s="402">
        <f>VLOOKUP(A48,MATERIALES!A4:D394,4,FALSE)</f>
        <v>53609.457653313082</v>
      </c>
      <c r="N48" s="272">
        <f>K48*M48</f>
        <v>67011.822066641354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67011.822066641354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13">
        <f>VLOOKUP(A59,TRANSPORTE!A5:D123,4,FALSE)</f>
        <v>1139.1256047770109</v>
      </c>
      <c r="M59" s="914"/>
      <c r="N59" s="287">
        <f>K59*L59</f>
        <v>1423.9070059712637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1423.9070059712637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SUM(N70:N75)</f>
        <v>895.61768172669986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81859.75442414626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16371.950884829253</v>
      </c>
      <c r="M83" s="862"/>
      <c r="N83" s="51"/>
    </row>
    <row r="84" spans="1:14">
      <c r="B84" s="89" t="s">
        <v>973</v>
      </c>
      <c r="C84" s="90"/>
      <c r="D84" s="90"/>
      <c r="E84" s="90"/>
      <c r="F84" s="90"/>
      <c r="G84" s="90"/>
      <c r="H84" s="90"/>
      <c r="I84" s="87"/>
      <c r="J84" s="88"/>
      <c r="K84" s="304">
        <v>0.05</v>
      </c>
      <c r="L84" s="861">
        <f>N78*K84</f>
        <v>4092.9877212073134</v>
      </c>
      <c r="M84" s="862"/>
      <c r="N84" s="51"/>
    </row>
    <row r="85" spans="1:14" ht="15.75" thickBot="1">
      <c r="B85" s="91" t="s">
        <v>974</v>
      </c>
      <c r="C85" s="92"/>
      <c r="D85" s="92"/>
      <c r="E85" s="92"/>
      <c r="F85" s="92"/>
      <c r="G85" s="92"/>
      <c r="H85" s="92"/>
      <c r="I85" s="93"/>
      <c r="J85" s="94"/>
      <c r="K85" s="305">
        <v>0.05</v>
      </c>
      <c r="L85" s="863">
        <f>N78*K85</f>
        <v>4092.9877212073134</v>
      </c>
      <c r="M85" s="864"/>
      <c r="N85" s="51"/>
    </row>
    <row r="86" spans="1:14" ht="15.75" thickBot="1">
      <c r="B86" s="826" t="s">
        <v>953</v>
      </c>
      <c r="C86" s="827"/>
      <c r="D86" s="827"/>
      <c r="E86" s="827"/>
      <c r="F86" s="827"/>
      <c r="G86" s="827"/>
      <c r="H86" s="827"/>
      <c r="I86" s="827"/>
      <c r="J86" s="827"/>
      <c r="K86" s="827"/>
      <c r="L86" s="827"/>
      <c r="M86" s="828"/>
      <c r="N86" s="52">
        <f>L83+L84+L85</f>
        <v>24557.926327243877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106417.68075139014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1494</v>
      </c>
      <c r="C31" s="81" t="s">
        <v>2021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152</v>
      </c>
      <c r="B36" s="875" t="str">
        <f>VLOOKUP(A36,EQUIPOS!A6:D154,3,FALSE)</f>
        <v xml:space="preserve">Carrotanque de agua(1000 Galones) </v>
      </c>
      <c r="C36" s="876"/>
      <c r="D36" s="876"/>
      <c r="E36" s="876"/>
      <c r="F36" s="876"/>
      <c r="G36" s="876"/>
      <c r="H36" s="877"/>
      <c r="I36" s="267"/>
      <c r="J36" s="268"/>
      <c r="K36" s="269">
        <f>VLOOKUP(A36,EQUIPOS!A6:D163,4,FALSE)</f>
        <v>68829.421779590848</v>
      </c>
      <c r="L36" s="270"/>
      <c r="M36" s="271">
        <v>45</v>
      </c>
      <c r="N36" s="272">
        <f>K36/M36</f>
        <v>1529.54270621313</v>
      </c>
    </row>
    <row r="37" spans="1:14">
      <c r="A37" s="113" t="s">
        <v>271</v>
      </c>
      <c r="B37" s="875" t="str">
        <f>VLOOKUP(A37,EQUIPOS!A7:D154,3,FALSE)</f>
        <v>Motoniveladora, potencia 140 HP, ancho de cuchilla 3,66 m, peso 11 ton.</v>
      </c>
      <c r="C37" s="876"/>
      <c r="D37" s="876"/>
      <c r="E37" s="876"/>
      <c r="F37" s="876"/>
      <c r="G37" s="876"/>
      <c r="H37" s="877"/>
      <c r="I37" s="267"/>
      <c r="J37" s="268"/>
      <c r="K37" s="269">
        <f>VLOOKUP(A37,EQUIPOS!A7:D164,4,FALSE)</f>
        <v>162504.11595263088</v>
      </c>
      <c r="L37" s="270"/>
      <c r="M37" s="271">
        <v>45</v>
      </c>
      <c r="N37" s="272">
        <f>K37/M37</f>
        <v>3611.2025767251307</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125410.49540020929</v>
      </c>
      <c r="L38" s="270"/>
      <c r="M38" s="271">
        <v>45</v>
      </c>
      <c r="N38" s="272">
        <f>K38/M38</f>
        <v>2786.8998977824285</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7933.6159652655342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VLOOKUP(A48,MATERIALES!A4:D394,4,FALSE)</f>
        <v>54529.57331271781</v>
      </c>
      <c r="N48" s="272">
        <f>K48*M48</f>
        <v>70888.445306533162</v>
      </c>
    </row>
    <row r="49" spans="1:14">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VLOOKUP(A49,MATERIALES!A5:D395,4,FALSE)</f>
        <v>466.49237696799548</v>
      </c>
      <c r="N49" s="272">
        <f>K49*M49</f>
        <v>41984.313927119591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112872.75923365276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3">
        <f>VLOOKUP(A59,TRANSPORTE!A5:D123,4,FALSE)</f>
        <v>1139.1256047770109</v>
      </c>
      <c r="M59" s="914"/>
      <c r="N59" s="287">
        <f>K59*L59</f>
        <v>1480.8632862101142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1480.8632862101142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122884.31693961287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24576.863387922574</v>
      </c>
      <c r="M83" s="862"/>
      <c r="N83" s="51"/>
    </row>
    <row r="84" spans="1:14">
      <c r="B84" s="89" t="s">
        <v>973</v>
      </c>
      <c r="C84" s="90"/>
      <c r="D84" s="90"/>
      <c r="E84" s="90"/>
      <c r="F84" s="90"/>
      <c r="G84" s="90"/>
      <c r="H84" s="90"/>
      <c r="I84" s="87"/>
      <c r="J84" s="88"/>
      <c r="K84" s="304">
        <v>0.05</v>
      </c>
      <c r="L84" s="861">
        <f>N78*K84</f>
        <v>6144.2158469806436</v>
      </c>
      <c r="M84" s="862"/>
      <c r="N84" s="51"/>
    </row>
    <row r="85" spans="1:14" ht="15.75" thickBot="1">
      <c r="B85" s="91" t="s">
        <v>974</v>
      </c>
      <c r="C85" s="92"/>
      <c r="D85" s="92"/>
      <c r="E85" s="92"/>
      <c r="F85" s="92"/>
      <c r="G85" s="92"/>
      <c r="H85" s="92"/>
      <c r="I85" s="93"/>
      <c r="J85" s="94"/>
      <c r="K85" s="305">
        <v>0.05</v>
      </c>
      <c r="L85" s="863">
        <f>N78*K85</f>
        <v>6144.2158469806436</v>
      </c>
      <c r="M85" s="864"/>
      <c r="N85" s="51"/>
    </row>
    <row r="86" spans="1:14" ht="15.75" thickBot="1">
      <c r="B86" s="826" t="s">
        <v>953</v>
      </c>
      <c r="C86" s="827"/>
      <c r="D86" s="827"/>
      <c r="E86" s="827"/>
      <c r="F86" s="827"/>
      <c r="G86" s="827"/>
      <c r="H86" s="827"/>
      <c r="I86" s="827"/>
      <c r="J86" s="827"/>
      <c r="K86" s="827"/>
      <c r="L86" s="827"/>
      <c r="M86" s="828"/>
      <c r="N86" s="52">
        <f>L83+L84+L85</f>
        <v>36865.295081883865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159749.61202149672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1495</v>
      </c>
      <c r="C31" s="81" t="s">
        <v>2022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152</v>
      </c>
      <c r="B36" s="875" t="str">
        <f>VLOOKUP(A36,EQUIPOS!A6:D154,3,FALSE)</f>
        <v xml:space="preserve">Carrotanque de agua(1000 Galones) </v>
      </c>
      <c r="C36" s="876"/>
      <c r="D36" s="876"/>
      <c r="E36" s="876"/>
      <c r="F36" s="876"/>
      <c r="G36" s="876"/>
      <c r="H36" s="877"/>
      <c r="I36" s="267"/>
      <c r="J36" s="268"/>
      <c r="K36" s="269">
        <f>VLOOKUP(A36,EQUIPOS!A6:D163,4,FALSE)</f>
        <v>68829.421779590848</v>
      </c>
      <c r="L36" s="270"/>
      <c r="M36" s="271">
        <v>45</v>
      </c>
      <c r="N36" s="272">
        <f>K36/M36</f>
        <v>1529.54270621313</v>
      </c>
    </row>
    <row r="37" spans="1:14">
      <c r="A37" s="113" t="s">
        <v>271</v>
      </c>
      <c r="B37" s="875" t="str">
        <f>VLOOKUP(A37,EQUIPOS!A7:D154,3,FALSE)</f>
        <v>Motoniveladora, potencia 140 HP, ancho de cuchilla 3,66 m, peso 11 ton.</v>
      </c>
      <c r="C37" s="876"/>
      <c r="D37" s="876"/>
      <c r="E37" s="876"/>
      <c r="F37" s="876"/>
      <c r="G37" s="876"/>
      <c r="H37" s="877"/>
      <c r="I37" s="267"/>
      <c r="J37" s="268"/>
      <c r="K37" s="269">
        <f>VLOOKUP(A37,EQUIPOS!A7:D164,4,FALSE)</f>
        <v>162504.11595263088</v>
      </c>
      <c r="L37" s="270"/>
      <c r="M37" s="271">
        <v>45</v>
      </c>
      <c r="N37" s="272">
        <f>K37/M37</f>
        <v>3611.2025767251307</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125410.49540020929</v>
      </c>
      <c r="L38" s="270"/>
      <c r="M38" s="271">
        <v>45</v>
      </c>
      <c r="N38" s="272">
        <f>K38/M38</f>
        <v>2786.8998977824285</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7933.6159652655342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VLOOKUP(A48,MATERIALES!A4:D394,4,FALSE)</f>
        <v>53609.457653313082</v>
      </c>
      <c r="N48" s="272">
        <f>K48*M48</f>
        <v>69692.294949307005</v>
      </c>
    </row>
    <row r="49" spans="1:14">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VLOOKUP(A49,MATERIALES!A5:D395,4,FALSE)</f>
        <v>466.49237696799548</v>
      </c>
      <c r="N49" s="272">
        <f>K49*M49</f>
        <v>41984.313927119591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111676.60887642659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3">
        <f>VLOOKUP(A59,TRANSPORTE!A5:D123,4,FALSE)</f>
        <v>1139.1256047770109</v>
      </c>
      <c r="M59" s="914"/>
      <c r="N59" s="287">
        <f>K59*L59</f>
        <v>1480.8632862101142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1480.8632862101142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121688.16658238669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24337.633316477339</v>
      </c>
      <c r="M83" s="862"/>
      <c r="N83" s="51"/>
    </row>
    <row r="84" spans="1:14">
      <c r="B84" s="89" t="s">
        <v>973</v>
      </c>
      <c r="C84" s="90"/>
      <c r="D84" s="90"/>
      <c r="E84" s="90"/>
      <c r="F84" s="90"/>
      <c r="G84" s="90"/>
      <c r="H84" s="90"/>
      <c r="I84" s="87"/>
      <c r="J84" s="88"/>
      <c r="K84" s="304">
        <v>0.05</v>
      </c>
      <c r="L84" s="861">
        <f>N78*K84</f>
        <v>6084.4083291193347</v>
      </c>
      <c r="M84" s="862"/>
      <c r="N84" s="51"/>
    </row>
    <row r="85" spans="1:14" ht="15.75" thickBot="1">
      <c r="B85" s="91" t="s">
        <v>974</v>
      </c>
      <c r="C85" s="92"/>
      <c r="D85" s="92"/>
      <c r="E85" s="92"/>
      <c r="F85" s="92"/>
      <c r="G85" s="92"/>
      <c r="H85" s="92"/>
      <c r="I85" s="93"/>
      <c r="J85" s="94"/>
      <c r="K85" s="305">
        <v>0.05</v>
      </c>
      <c r="L85" s="863">
        <f>N78*K85</f>
        <v>6084.4083291193347</v>
      </c>
      <c r="M85" s="864"/>
      <c r="N85" s="51"/>
    </row>
    <row r="86" spans="1:14" ht="15.75" thickBot="1">
      <c r="B86" s="826" t="s">
        <v>953</v>
      </c>
      <c r="C86" s="827"/>
      <c r="D86" s="827"/>
      <c r="E86" s="827"/>
      <c r="F86" s="827"/>
      <c r="G86" s="827"/>
      <c r="H86" s="827"/>
      <c r="I86" s="827"/>
      <c r="J86" s="827"/>
      <c r="K86" s="827"/>
      <c r="L86" s="827"/>
      <c r="M86" s="828"/>
      <c r="N86" s="52">
        <f>L83+L84+L85</f>
        <v>36506.449974716008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158194.61655710271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1496</v>
      </c>
      <c r="C31" s="81" t="s">
        <v>1497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152</v>
      </c>
      <c r="B36" s="875" t="str">
        <f>VLOOKUP(A36,EQUIPOS!A6:D154,3,FALSE)</f>
        <v xml:space="preserve">Carrotanque de agua(1000 Galones) </v>
      </c>
      <c r="C36" s="876"/>
      <c r="D36" s="876"/>
      <c r="E36" s="876"/>
      <c r="F36" s="876"/>
      <c r="G36" s="876"/>
      <c r="H36" s="877"/>
      <c r="I36" s="267"/>
      <c r="J36" s="268"/>
      <c r="K36" s="269">
        <f>VLOOKUP(A36,EQUIPOS!A6:D163,4,FALSE)</f>
        <v>68829.421779590848</v>
      </c>
      <c r="L36" s="270"/>
      <c r="M36" s="271">
        <v>45</v>
      </c>
      <c r="N36" s="272">
        <f>K36/M36</f>
        <v>1529.54270621313</v>
      </c>
    </row>
    <row r="37" spans="1:14">
      <c r="A37" s="113" t="s">
        <v>271</v>
      </c>
      <c r="B37" s="875" t="str">
        <f>VLOOKUP(A37,EQUIPOS!A7:D154,3,FALSE)</f>
        <v>Motoniveladora, potencia 140 HP, ancho de cuchilla 3,66 m, peso 11 ton.</v>
      </c>
      <c r="C37" s="876"/>
      <c r="D37" s="876"/>
      <c r="E37" s="876"/>
      <c r="F37" s="876"/>
      <c r="G37" s="876"/>
      <c r="H37" s="877"/>
      <c r="I37" s="267"/>
      <c r="J37" s="268"/>
      <c r="K37" s="269">
        <f>VLOOKUP(A37,EQUIPOS!A7:D164,4,FALSE)</f>
        <v>162504.11595263088</v>
      </c>
      <c r="L37" s="270"/>
      <c r="M37" s="271">
        <v>45</v>
      </c>
      <c r="N37" s="272">
        <f>K37/M37</f>
        <v>3611.2025767251307</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125410.49540020929</v>
      </c>
      <c r="L38" s="270"/>
      <c r="M38" s="271">
        <v>45</v>
      </c>
      <c r="N38" s="272">
        <f>K38/M38</f>
        <v>2786.8998977824285</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7933.6159652655342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VLOOKUP(A48,MATERIALES!A4:D394,4,FALSE)</f>
        <v>54529.57331271781</v>
      </c>
      <c r="N48" s="272">
        <f>K48*M48</f>
        <v>70888.445306533162</v>
      </c>
    </row>
    <row r="49" spans="1:14">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VLOOKUP(A49,MATERIALES!A5:D395,4,FALSE)</f>
        <v>466.49237696799548</v>
      </c>
      <c r="N49" s="272">
        <f>K49*M49</f>
        <v>41984.313927119591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112872.75923365276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3">
        <f>VLOOKUP(A59,TRANSPORTE!A5:D123,4,FALSE)</f>
        <v>1139.1256047770109</v>
      </c>
      <c r="M59" s="914"/>
      <c r="N59" s="287">
        <f>K59*L59</f>
        <v>1480.8632862101142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1480.8632862101142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122884.31693961287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24576.863387922574</v>
      </c>
      <c r="M83" s="862"/>
      <c r="N83" s="51"/>
    </row>
    <row r="84" spans="1:14">
      <c r="B84" s="89" t="s">
        <v>973</v>
      </c>
      <c r="C84" s="90"/>
      <c r="D84" s="90"/>
      <c r="E84" s="90"/>
      <c r="F84" s="90"/>
      <c r="G84" s="90"/>
      <c r="H84" s="90"/>
      <c r="I84" s="87"/>
      <c r="J84" s="88"/>
      <c r="K84" s="304">
        <v>0.05</v>
      </c>
      <c r="L84" s="861">
        <f>N78*K84</f>
        <v>6144.2158469806436</v>
      </c>
      <c r="M84" s="862"/>
      <c r="N84" s="51"/>
    </row>
    <row r="85" spans="1:14" ht="15.75" thickBot="1">
      <c r="B85" s="91" t="s">
        <v>974</v>
      </c>
      <c r="C85" s="92"/>
      <c r="D85" s="92"/>
      <c r="E85" s="92"/>
      <c r="F85" s="92"/>
      <c r="G85" s="92"/>
      <c r="H85" s="92"/>
      <c r="I85" s="93"/>
      <c r="J85" s="94"/>
      <c r="K85" s="305">
        <v>0.05</v>
      </c>
      <c r="L85" s="863">
        <f>N78*K85</f>
        <v>6144.2158469806436</v>
      </c>
      <c r="M85" s="864"/>
      <c r="N85" s="51"/>
    </row>
    <row r="86" spans="1:14" ht="15.75" thickBot="1">
      <c r="B86" s="826" t="s">
        <v>953</v>
      </c>
      <c r="C86" s="827"/>
      <c r="D86" s="827"/>
      <c r="E86" s="827"/>
      <c r="F86" s="827"/>
      <c r="G86" s="827"/>
      <c r="H86" s="827"/>
      <c r="I86" s="827"/>
      <c r="J86" s="827"/>
      <c r="K86" s="827"/>
      <c r="L86" s="827"/>
      <c r="M86" s="828"/>
      <c r="N86" s="52">
        <f>L83+L84+L85</f>
        <v>36865.295081883865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159749.61202149672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1498</v>
      </c>
      <c r="C31" s="81" t="s">
        <v>1499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152</v>
      </c>
      <c r="B36" s="875" t="str">
        <f>VLOOKUP(A36,EQUIPOS!A6:D154,3,FALSE)</f>
        <v xml:space="preserve">Carrotanque de agua(1000 Galones) </v>
      </c>
      <c r="C36" s="876"/>
      <c r="D36" s="876"/>
      <c r="E36" s="876"/>
      <c r="F36" s="876"/>
      <c r="G36" s="876"/>
      <c r="H36" s="877"/>
      <c r="I36" s="267"/>
      <c r="J36" s="268"/>
      <c r="K36" s="269">
        <f>VLOOKUP(A36,EQUIPOS!A6:D163,4,FALSE)</f>
        <v>68829.421779590848</v>
      </c>
      <c r="L36" s="270"/>
      <c r="M36" s="271">
        <v>45</v>
      </c>
      <c r="N36" s="272">
        <f>K36/M36</f>
        <v>1529.54270621313</v>
      </c>
    </row>
    <row r="37" spans="1:14">
      <c r="A37" s="113" t="s">
        <v>271</v>
      </c>
      <c r="B37" s="875" t="str">
        <f>VLOOKUP(A37,EQUIPOS!A7:D154,3,FALSE)</f>
        <v>Motoniveladora, potencia 140 HP, ancho de cuchilla 3,66 m, peso 11 ton.</v>
      </c>
      <c r="C37" s="876"/>
      <c r="D37" s="876"/>
      <c r="E37" s="876"/>
      <c r="F37" s="876"/>
      <c r="G37" s="876"/>
      <c r="H37" s="877"/>
      <c r="I37" s="267"/>
      <c r="J37" s="268"/>
      <c r="K37" s="269">
        <f>VLOOKUP(A37,EQUIPOS!A7:D164,4,FALSE)</f>
        <v>162504.11595263088</v>
      </c>
      <c r="L37" s="270"/>
      <c r="M37" s="271">
        <v>45</v>
      </c>
      <c r="N37" s="272">
        <f>K37/M37</f>
        <v>3611.2025767251307</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125410.49540020929</v>
      </c>
      <c r="L38" s="270"/>
      <c r="M38" s="271">
        <v>45</v>
      </c>
      <c r="N38" s="272">
        <f>K38/M38</f>
        <v>2786.8998977824285</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7933.6159652655342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VLOOKUP(A48,MATERIALES!A4:D394,4,FALSE)</f>
        <v>53609.457653313082</v>
      </c>
      <c r="N48" s="272">
        <f>K48*M48</f>
        <v>69692.294949307005</v>
      </c>
    </row>
    <row r="49" spans="1:14">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VLOOKUP(A49,MATERIALES!A5:D395,4,FALSE)</f>
        <v>466.49237696799548</v>
      </c>
      <c r="N49" s="272">
        <f>K49*M49</f>
        <v>41984.313927119591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111676.60887642659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3">
        <f>VLOOKUP(A59,TRANSPORTE!A5:D123,4,FALSE)</f>
        <v>1139.1256047770109</v>
      </c>
      <c r="M59" s="914"/>
      <c r="N59" s="287">
        <f>K59*L59</f>
        <v>1480.8632862101142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1480.8632862101142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121688.16658238669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24337.633316477339</v>
      </c>
      <c r="M83" s="862"/>
      <c r="N83" s="51"/>
    </row>
    <row r="84" spans="1:14">
      <c r="B84" s="89" t="s">
        <v>973</v>
      </c>
      <c r="C84" s="90"/>
      <c r="D84" s="90"/>
      <c r="E84" s="90"/>
      <c r="F84" s="90"/>
      <c r="G84" s="90"/>
      <c r="H84" s="90"/>
      <c r="I84" s="87"/>
      <c r="J84" s="88"/>
      <c r="K84" s="304">
        <v>0.05</v>
      </c>
      <c r="L84" s="861">
        <f>N78*K84</f>
        <v>6084.4083291193347</v>
      </c>
      <c r="M84" s="862"/>
      <c r="N84" s="51"/>
    </row>
    <row r="85" spans="1:14" ht="15.75" thickBot="1">
      <c r="B85" s="91" t="s">
        <v>974</v>
      </c>
      <c r="C85" s="92"/>
      <c r="D85" s="92"/>
      <c r="E85" s="92"/>
      <c r="F85" s="92"/>
      <c r="G85" s="92"/>
      <c r="H85" s="92"/>
      <c r="I85" s="93"/>
      <c r="J85" s="94"/>
      <c r="K85" s="305">
        <v>0.05</v>
      </c>
      <c r="L85" s="863">
        <f>N78*K85</f>
        <v>6084.4083291193347</v>
      </c>
      <c r="M85" s="864"/>
      <c r="N85" s="51"/>
    </row>
    <row r="86" spans="1:14" ht="15.75" thickBot="1">
      <c r="B86" s="826" t="s">
        <v>953</v>
      </c>
      <c r="C86" s="827"/>
      <c r="D86" s="827"/>
      <c r="E86" s="827"/>
      <c r="F86" s="827"/>
      <c r="G86" s="827"/>
      <c r="H86" s="827"/>
      <c r="I86" s="827"/>
      <c r="J86" s="827"/>
      <c r="K86" s="827"/>
      <c r="L86" s="827"/>
      <c r="M86" s="828"/>
      <c r="N86" s="52">
        <f>L83+L84+L85</f>
        <v>36506.449974716008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158194.61655710271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1500</v>
      </c>
      <c r="C31" s="81" t="s">
        <v>1501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152</v>
      </c>
      <c r="B36" s="875" t="str">
        <f>VLOOKUP(A36,EQUIPOS!A6:D154,3,FALSE)</f>
        <v xml:space="preserve">Carrotanque de agua(1000 Galones) </v>
      </c>
      <c r="C36" s="876"/>
      <c r="D36" s="876"/>
      <c r="E36" s="876"/>
      <c r="F36" s="876"/>
      <c r="G36" s="876"/>
      <c r="H36" s="877"/>
      <c r="I36" s="267"/>
      <c r="J36" s="268"/>
      <c r="K36" s="269">
        <f>VLOOKUP(A36,EQUIPOS!A6:D163,4,FALSE)</f>
        <v>68829.421779590848</v>
      </c>
      <c r="L36" s="270"/>
      <c r="M36" s="271">
        <v>45</v>
      </c>
      <c r="N36" s="272">
        <f>K36/M36</f>
        <v>1529.54270621313</v>
      </c>
    </row>
    <row r="37" spans="1:14">
      <c r="A37" s="113" t="s">
        <v>271</v>
      </c>
      <c r="B37" s="875" t="str">
        <f>VLOOKUP(A37,EQUIPOS!A7:D154,3,FALSE)</f>
        <v>Motoniveladora, potencia 140 HP, ancho de cuchilla 3,66 m, peso 11 ton.</v>
      </c>
      <c r="C37" s="876"/>
      <c r="D37" s="876"/>
      <c r="E37" s="876"/>
      <c r="F37" s="876"/>
      <c r="G37" s="876"/>
      <c r="H37" s="877"/>
      <c r="I37" s="267"/>
      <c r="J37" s="268"/>
      <c r="K37" s="269">
        <f>VLOOKUP(A37,EQUIPOS!A7:D164,4,FALSE)</f>
        <v>162504.11595263088</v>
      </c>
      <c r="L37" s="270"/>
      <c r="M37" s="271">
        <v>45</v>
      </c>
      <c r="N37" s="272">
        <f>K37/M37</f>
        <v>3611.2025767251307</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125410.49540020929</v>
      </c>
      <c r="L38" s="270"/>
      <c r="M38" s="271">
        <v>45</v>
      </c>
      <c r="N38" s="272">
        <f>K38/M38</f>
        <v>2786.8998977824285</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7933.6159652655342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VLOOKUP(A48,MATERIALES!A4:D394,4,FALSE)</f>
        <v>54529.57331271781</v>
      </c>
      <c r="N48" s="272">
        <f>K48*M48</f>
        <v>70888.445306533162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70888.445306533162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3">
        <f>VLOOKUP(A59,TRANSPORTE!A5:D123,4,FALSE)</f>
        <v>1139.1256047770109</v>
      </c>
      <c r="M59" s="914"/>
      <c r="N59" s="287">
        <f>K59*L59</f>
        <v>1480.8632862101142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1480.8632862101142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80900.003012493267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16180.000602498654</v>
      </c>
      <c r="M83" s="862"/>
      <c r="N83" s="51"/>
    </row>
    <row r="84" spans="1:14">
      <c r="B84" s="89" t="s">
        <v>973</v>
      </c>
      <c r="C84" s="90"/>
      <c r="D84" s="90"/>
      <c r="E84" s="90"/>
      <c r="F84" s="90"/>
      <c r="G84" s="90"/>
      <c r="H84" s="90"/>
      <c r="I84" s="87"/>
      <c r="J84" s="88"/>
      <c r="K84" s="304">
        <v>0.05</v>
      </c>
      <c r="L84" s="861">
        <f>N78*K84</f>
        <v>4045.0001506246635</v>
      </c>
      <c r="M84" s="862"/>
      <c r="N84" s="51"/>
    </row>
    <row r="85" spans="1:14" ht="15.75" thickBot="1">
      <c r="B85" s="91" t="s">
        <v>974</v>
      </c>
      <c r="C85" s="92"/>
      <c r="D85" s="92"/>
      <c r="E85" s="92"/>
      <c r="F85" s="92"/>
      <c r="G85" s="92"/>
      <c r="H85" s="92"/>
      <c r="I85" s="93"/>
      <c r="J85" s="94"/>
      <c r="K85" s="305">
        <v>0.05</v>
      </c>
      <c r="L85" s="863">
        <f>N78*K85</f>
        <v>4045.0001506246635</v>
      </c>
      <c r="M85" s="864"/>
      <c r="N85" s="51"/>
    </row>
    <row r="86" spans="1:14" ht="15.75" thickBot="1">
      <c r="B86" s="826" t="s">
        <v>953</v>
      </c>
      <c r="C86" s="827"/>
      <c r="D86" s="827"/>
      <c r="E86" s="827"/>
      <c r="F86" s="827"/>
      <c r="G86" s="827"/>
      <c r="H86" s="827"/>
      <c r="I86" s="827"/>
      <c r="J86" s="827"/>
      <c r="K86" s="827"/>
      <c r="L86" s="827"/>
      <c r="M86" s="828"/>
      <c r="N86" s="52">
        <f>L83+L84+L85</f>
        <v>24270.000903747979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105170.00391624124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1502</v>
      </c>
      <c r="C31" s="81" t="s">
        <v>1503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152</v>
      </c>
      <c r="B36" s="875" t="str">
        <f>VLOOKUP(A36,EQUIPOS!A6:D154,3,FALSE)</f>
        <v xml:space="preserve">Carrotanque de agua(1000 Galones) </v>
      </c>
      <c r="C36" s="876"/>
      <c r="D36" s="876"/>
      <c r="E36" s="876"/>
      <c r="F36" s="876"/>
      <c r="G36" s="876"/>
      <c r="H36" s="877"/>
      <c r="I36" s="267"/>
      <c r="J36" s="268"/>
      <c r="K36" s="269">
        <f>VLOOKUP(A36,EQUIPOS!A6:D163,4,FALSE)</f>
        <v>68829.421779590848</v>
      </c>
      <c r="L36" s="270"/>
      <c r="M36" s="271">
        <v>45</v>
      </c>
      <c r="N36" s="272">
        <f>K36/M36</f>
        <v>1529.54270621313</v>
      </c>
    </row>
    <row r="37" spans="1:14">
      <c r="A37" s="113" t="s">
        <v>271</v>
      </c>
      <c r="B37" s="875" t="str">
        <f>VLOOKUP(A37,EQUIPOS!A7:D154,3,FALSE)</f>
        <v>Motoniveladora, potencia 140 HP, ancho de cuchilla 3,66 m, peso 11 ton.</v>
      </c>
      <c r="C37" s="876"/>
      <c r="D37" s="876"/>
      <c r="E37" s="876"/>
      <c r="F37" s="876"/>
      <c r="G37" s="876"/>
      <c r="H37" s="877"/>
      <c r="I37" s="267"/>
      <c r="J37" s="268"/>
      <c r="K37" s="269">
        <f>VLOOKUP(A37,EQUIPOS!A7:D164,4,FALSE)</f>
        <v>162504.11595263088</v>
      </c>
      <c r="L37" s="270"/>
      <c r="M37" s="271">
        <v>45</v>
      </c>
      <c r="N37" s="272">
        <f>K37/M37</f>
        <v>3611.2025767251307</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125410.49540020929</v>
      </c>
      <c r="L38" s="270"/>
      <c r="M38" s="271">
        <v>45</v>
      </c>
      <c r="N38" s="272">
        <f>K38/M38</f>
        <v>2786.8998977824285</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7933.6159652655342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VLOOKUP(A48,MATERIALES!A4:D394,4,FALSE)</f>
        <v>53609.457653313082</v>
      </c>
      <c r="N48" s="272">
        <f>K48*M48</f>
        <v>69692.294949307005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69692.294949307005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3">
        <f>VLOOKUP(A59,TRANSPORTE!A5:D123,4,FALSE)</f>
        <v>1139.1256047770109</v>
      </c>
      <c r="M59" s="914"/>
      <c r="N59" s="287">
        <f>K59*L59</f>
        <v>1480.8632862101142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1480.8632862101142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79703.85265526711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15940.770531053422</v>
      </c>
      <c r="M83" s="862"/>
      <c r="N83" s="51"/>
    </row>
    <row r="84" spans="1:14">
      <c r="B84" s="89" t="s">
        <v>973</v>
      </c>
      <c r="C84" s="90"/>
      <c r="D84" s="90"/>
      <c r="E84" s="90"/>
      <c r="F84" s="90"/>
      <c r="G84" s="90"/>
      <c r="H84" s="90"/>
      <c r="I84" s="87"/>
      <c r="J84" s="88"/>
      <c r="K84" s="304">
        <v>0.05</v>
      </c>
      <c r="L84" s="861">
        <f>N78*K84</f>
        <v>3985.1926327633555</v>
      </c>
      <c r="M84" s="862"/>
      <c r="N84" s="51"/>
    </row>
    <row r="85" spans="1:14" ht="15.75" thickBot="1">
      <c r="B85" s="91" t="s">
        <v>974</v>
      </c>
      <c r="C85" s="92"/>
      <c r="D85" s="92"/>
      <c r="E85" s="92"/>
      <c r="F85" s="92"/>
      <c r="G85" s="92"/>
      <c r="H85" s="92"/>
      <c r="I85" s="93"/>
      <c r="J85" s="94"/>
      <c r="K85" s="305">
        <v>0.05</v>
      </c>
      <c r="L85" s="863">
        <f>N78*K85</f>
        <v>3985.1926327633555</v>
      </c>
      <c r="M85" s="864"/>
      <c r="N85" s="51"/>
    </row>
    <row r="86" spans="1:14" ht="15.75" thickBot="1">
      <c r="B86" s="826" t="s">
        <v>953</v>
      </c>
      <c r="C86" s="827"/>
      <c r="D86" s="827"/>
      <c r="E86" s="827"/>
      <c r="F86" s="827"/>
      <c r="G86" s="827"/>
      <c r="H86" s="827"/>
      <c r="I86" s="827"/>
      <c r="J86" s="827"/>
      <c r="K86" s="827"/>
      <c r="L86" s="827"/>
      <c r="M86" s="828"/>
      <c r="N86" s="52">
        <f>L83+L84+L85</f>
        <v>23911.155796580133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103615.00845184724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1504</v>
      </c>
      <c r="C31" s="81" t="s">
        <v>1505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152</v>
      </c>
      <c r="B36" s="875" t="str">
        <f>VLOOKUP(A36,EQUIPOS!A6:D154,3,FALSE)</f>
        <v xml:space="preserve">Carrotanque de agua(1000 Galones) </v>
      </c>
      <c r="C36" s="876"/>
      <c r="D36" s="876"/>
      <c r="E36" s="876"/>
      <c r="F36" s="876"/>
      <c r="G36" s="876"/>
      <c r="H36" s="877"/>
      <c r="I36" s="267"/>
      <c r="J36" s="268"/>
      <c r="K36" s="269">
        <f>VLOOKUP(A36,EQUIPOS!A6:D163,4,FALSE)</f>
        <v>68829.421779590848</v>
      </c>
      <c r="L36" s="270"/>
      <c r="M36" s="271">
        <v>45</v>
      </c>
      <c r="N36" s="272">
        <f>K36/M36</f>
        <v>1529.54270621313</v>
      </c>
    </row>
    <row r="37" spans="1:14">
      <c r="A37" s="113" t="s">
        <v>271</v>
      </c>
      <c r="B37" s="875" t="str">
        <f>VLOOKUP(A37,EQUIPOS!A7:D154,3,FALSE)</f>
        <v>Motoniveladora, potencia 140 HP, ancho de cuchilla 3,66 m, peso 11 ton.</v>
      </c>
      <c r="C37" s="876"/>
      <c r="D37" s="876"/>
      <c r="E37" s="876"/>
      <c r="F37" s="876"/>
      <c r="G37" s="876"/>
      <c r="H37" s="877"/>
      <c r="I37" s="267"/>
      <c r="J37" s="268"/>
      <c r="K37" s="269">
        <f>VLOOKUP(A37,EQUIPOS!A7:D164,4,FALSE)</f>
        <v>162504.11595263088</v>
      </c>
      <c r="L37" s="270"/>
      <c r="M37" s="271">
        <v>45</v>
      </c>
      <c r="N37" s="272">
        <f>K37/M37</f>
        <v>3611.2025767251307</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125410.49540020929</v>
      </c>
      <c r="L38" s="270"/>
      <c r="M38" s="271">
        <v>45</v>
      </c>
      <c r="N38" s="272">
        <f>K38/M38</f>
        <v>2786.8998977824285</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7933.6159652655342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VLOOKUP(A48,MATERIALES!A4:D394,4,FALSE)</f>
        <v>54529.57331271781</v>
      </c>
      <c r="N48" s="272">
        <f>K48*M48</f>
        <v>70888.445306533162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70888.445306533162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3">
        <f>VLOOKUP(A59,TRANSPORTE!A5:D123,4,FALSE)</f>
        <v>1139.1256047770109</v>
      </c>
      <c r="M59" s="914"/>
      <c r="N59" s="287">
        <f>K59*L59</f>
        <v>1480.8632862101142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1480.8632862101142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80900.003012493267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16180.000602498654</v>
      </c>
      <c r="M83" s="862"/>
      <c r="N83" s="51"/>
    </row>
    <row r="84" spans="1:14">
      <c r="B84" s="89" t="s">
        <v>973</v>
      </c>
      <c r="C84" s="90"/>
      <c r="D84" s="90"/>
      <c r="E84" s="90"/>
      <c r="F84" s="90"/>
      <c r="G84" s="90"/>
      <c r="H84" s="90"/>
      <c r="I84" s="87"/>
      <c r="J84" s="88"/>
      <c r="K84" s="304">
        <v>0.05</v>
      </c>
      <c r="L84" s="861">
        <f>N78*K84</f>
        <v>4045.0001506246635</v>
      </c>
      <c r="M84" s="862"/>
      <c r="N84" s="51"/>
    </row>
    <row r="85" spans="1:14" ht="15.75" thickBot="1">
      <c r="B85" s="91" t="s">
        <v>974</v>
      </c>
      <c r="C85" s="92"/>
      <c r="D85" s="92"/>
      <c r="E85" s="92"/>
      <c r="F85" s="92"/>
      <c r="G85" s="92"/>
      <c r="H85" s="92"/>
      <c r="I85" s="93"/>
      <c r="J85" s="94"/>
      <c r="K85" s="305">
        <v>0.05</v>
      </c>
      <c r="L85" s="863">
        <f>N78*K85</f>
        <v>4045.0001506246635</v>
      </c>
      <c r="M85" s="864"/>
      <c r="N85" s="51"/>
    </row>
    <row r="86" spans="1:14" ht="15.75" thickBot="1">
      <c r="B86" s="826" t="s">
        <v>953</v>
      </c>
      <c r="C86" s="827"/>
      <c r="D86" s="827"/>
      <c r="E86" s="827"/>
      <c r="F86" s="827"/>
      <c r="G86" s="827"/>
      <c r="H86" s="827"/>
      <c r="I86" s="827"/>
      <c r="J86" s="827"/>
      <c r="K86" s="827"/>
      <c r="L86" s="827"/>
      <c r="M86" s="828"/>
      <c r="N86" s="52">
        <f>L83+L84+L85</f>
        <v>24270.000903747979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105170.00391624124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1506</v>
      </c>
      <c r="C31" s="81" t="s">
        <v>1507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152</v>
      </c>
      <c r="B36" s="875" t="str">
        <f>VLOOKUP(A36,EQUIPOS!A6:D154,3,FALSE)</f>
        <v xml:space="preserve">Carrotanque de agua(1000 Galones) </v>
      </c>
      <c r="C36" s="876"/>
      <c r="D36" s="876"/>
      <c r="E36" s="876"/>
      <c r="F36" s="876"/>
      <c r="G36" s="876"/>
      <c r="H36" s="877"/>
      <c r="I36" s="267"/>
      <c r="J36" s="268"/>
      <c r="K36" s="269">
        <f>VLOOKUP(A36,EQUIPOS!A6:D163,4,FALSE)</f>
        <v>68829.421779590848</v>
      </c>
      <c r="L36" s="270"/>
      <c r="M36" s="271">
        <v>45</v>
      </c>
      <c r="N36" s="272">
        <f>K36/M36</f>
        <v>1529.54270621313</v>
      </c>
    </row>
    <row r="37" spans="1:14">
      <c r="A37" s="113" t="s">
        <v>271</v>
      </c>
      <c r="B37" s="875" t="str">
        <f>VLOOKUP(A37,EQUIPOS!A7:D154,3,FALSE)</f>
        <v>Motoniveladora, potencia 140 HP, ancho de cuchilla 3,66 m, peso 11 ton.</v>
      </c>
      <c r="C37" s="876"/>
      <c r="D37" s="876"/>
      <c r="E37" s="876"/>
      <c r="F37" s="876"/>
      <c r="G37" s="876"/>
      <c r="H37" s="877"/>
      <c r="I37" s="267"/>
      <c r="J37" s="268"/>
      <c r="K37" s="269">
        <f>VLOOKUP(A37,EQUIPOS!A7:D164,4,FALSE)</f>
        <v>162504.11595263088</v>
      </c>
      <c r="L37" s="270"/>
      <c r="M37" s="271">
        <v>45</v>
      </c>
      <c r="N37" s="272">
        <f>K37/M37</f>
        <v>3611.2025767251307</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125410.49540020929</v>
      </c>
      <c r="L38" s="270"/>
      <c r="M38" s="271">
        <v>45</v>
      </c>
      <c r="N38" s="272">
        <f>K38/M38</f>
        <v>2786.8998977824285</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7933.6159652655342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VLOOKUP(A48,MATERIALES!A4:D394,4,FALSE)</f>
        <v>53609.457653313082</v>
      </c>
      <c r="N48" s="272">
        <f>K48*M48</f>
        <v>69692.294949307005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69692.294949307005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3">
        <f>VLOOKUP(A59,TRANSPORTE!A5:D123,4,FALSE)</f>
        <v>1139.1256047770109</v>
      </c>
      <c r="M59" s="914"/>
      <c r="N59" s="287">
        <f>K59*L59</f>
        <v>1480.8632862101142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1480.8632862101142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79703.85265526711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15940.770531053422</v>
      </c>
      <c r="M83" s="862"/>
      <c r="N83" s="51"/>
    </row>
    <row r="84" spans="1:14">
      <c r="B84" s="89" t="s">
        <v>973</v>
      </c>
      <c r="C84" s="90"/>
      <c r="D84" s="90"/>
      <c r="E84" s="90"/>
      <c r="F84" s="90"/>
      <c r="G84" s="90"/>
      <c r="H84" s="90"/>
      <c r="I84" s="87"/>
      <c r="J84" s="88"/>
      <c r="K84" s="304">
        <v>0.05</v>
      </c>
      <c r="L84" s="861">
        <f>N78*K84</f>
        <v>3985.1926327633555</v>
      </c>
      <c r="M84" s="862"/>
      <c r="N84" s="51"/>
    </row>
    <row r="85" spans="1:14" ht="15.75" thickBot="1">
      <c r="B85" s="91" t="s">
        <v>974</v>
      </c>
      <c r="C85" s="92"/>
      <c r="D85" s="92"/>
      <c r="E85" s="92"/>
      <c r="F85" s="92"/>
      <c r="G85" s="92"/>
      <c r="H85" s="92"/>
      <c r="I85" s="93"/>
      <c r="J85" s="94"/>
      <c r="K85" s="305">
        <v>0.05</v>
      </c>
      <c r="L85" s="863">
        <f>N78*K85</f>
        <v>3985.1926327633555</v>
      </c>
      <c r="M85" s="864"/>
      <c r="N85" s="51"/>
    </row>
    <row r="86" spans="1:14" ht="15.75" thickBot="1">
      <c r="B86" s="826" t="s">
        <v>953</v>
      </c>
      <c r="C86" s="827"/>
      <c r="D86" s="827"/>
      <c r="E86" s="827"/>
      <c r="F86" s="827"/>
      <c r="G86" s="827"/>
      <c r="H86" s="827"/>
      <c r="I86" s="827"/>
      <c r="J86" s="827"/>
      <c r="K86" s="827"/>
      <c r="L86" s="827"/>
      <c r="M86" s="828"/>
      <c r="N86" s="52">
        <f>L83+L84+L85</f>
        <v>23911.155796580133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103615.00845184724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1508</v>
      </c>
      <c r="C31" s="81" t="s">
        <v>1509</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804</v>
      </c>
      <c r="B48" s="43" t="str">
        <f>VLOOKUP(A48,MATERIALES!A4:D372,3,FALSE)</f>
        <v>Cemento gris</v>
      </c>
      <c r="C48" s="281"/>
      <c r="D48" s="281"/>
      <c r="E48" s="281"/>
      <c r="F48" s="281"/>
      <c r="G48" s="281"/>
      <c r="H48" s="281"/>
      <c r="I48" s="268"/>
      <c r="J48" s="224" t="str">
        <f>VLOOKUP(A48,MATERIALES!A4:D372,2,FALSE)</f>
        <v>kg</v>
      </c>
      <c r="K48" s="282">
        <v>1</v>
      </c>
      <c r="L48" s="267"/>
      <c r="M48" s="402">
        <f>VLOOKUP(A48,MATERIALES!A4:D394,4,FALSE)</f>
        <v>466.49237696799548</v>
      </c>
      <c r="N48" s="272">
        <f>K48*M48</f>
        <v>466.49237696799548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466.49237696799548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2"/>
      <c r="C75" s="903"/>
      <c r="D75" s="903"/>
      <c r="E75" s="903"/>
      <c r="F75" s="903"/>
      <c r="G75" s="903"/>
      <c r="H75" s="903"/>
      <c r="I75" s="126"/>
      <c r="J75" s="126"/>
      <c r="K75" s="126"/>
      <c r="L75" s="916"/>
      <c r="M75" s="916"/>
      <c r="N75" s="45"/>
    </row>
    <row r="76" spans="2:15" ht="15.75" thickBot="1">
      <c r="B76" s="826" t="s">
        <v>953</v>
      </c>
      <c r="C76" s="827"/>
      <c r="D76" s="827"/>
      <c r="E76" s="827"/>
      <c r="F76" s="827"/>
      <c r="G76" s="827"/>
      <c r="H76" s="827"/>
      <c r="I76" s="869"/>
      <c r="J76" s="869"/>
      <c r="K76" s="869"/>
      <c r="L76" s="869"/>
      <c r="M76" s="870"/>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466.49237696799548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93.298475393599105</v>
      </c>
      <c r="M83" s="862"/>
      <c r="N83" s="51"/>
    </row>
    <row r="84" spans="1:14">
      <c r="B84" s="89" t="s">
        <v>973</v>
      </c>
      <c r="C84" s="90"/>
      <c r="D84" s="90"/>
      <c r="E84" s="90"/>
      <c r="F84" s="90"/>
      <c r="G84" s="90"/>
      <c r="H84" s="90"/>
      <c r="I84" s="87"/>
      <c r="J84" s="88"/>
      <c r="K84" s="304">
        <v>0.05</v>
      </c>
      <c r="L84" s="861">
        <f>N78*K84</f>
        <v>23.324618848399776</v>
      </c>
      <c r="M84" s="862"/>
      <c r="N84" s="51"/>
    </row>
    <row r="85" spans="1:14" ht="15.75" thickBot="1">
      <c r="B85" s="91" t="s">
        <v>974</v>
      </c>
      <c r="C85" s="92"/>
      <c r="D85" s="92"/>
      <c r="E85" s="92"/>
      <c r="F85" s="92"/>
      <c r="G85" s="92"/>
      <c r="H85" s="92"/>
      <c r="I85" s="93"/>
      <c r="J85" s="94"/>
      <c r="K85" s="305">
        <v>0.05</v>
      </c>
      <c r="L85" s="863">
        <f>N78*K85</f>
        <v>23.324618848399776</v>
      </c>
      <c r="M85" s="864"/>
      <c r="N85" s="51"/>
    </row>
    <row r="86" spans="1:14" ht="15.75" thickBot="1">
      <c r="B86" s="826" t="s">
        <v>953</v>
      </c>
      <c r="C86" s="827"/>
      <c r="D86" s="827"/>
      <c r="E86" s="827"/>
      <c r="F86" s="827"/>
      <c r="G86" s="827"/>
      <c r="H86" s="827"/>
      <c r="I86" s="827"/>
      <c r="J86" s="827"/>
      <c r="K86" s="827"/>
      <c r="L86" s="827"/>
      <c r="M86" s="828"/>
      <c r="N86" s="52">
        <f>L83+L84+L85</f>
        <v>139.94771309039865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606.44009005839416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1510</v>
      </c>
      <c r="C31" s="81" t="s">
        <v>1511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152</v>
      </c>
      <c r="B36" s="875" t="str">
        <f>VLOOKUP(A36,EQUIPOS!A6:D154,3,FALSE)</f>
        <v xml:space="preserve">Carrotanque de agua(1000 Galones) </v>
      </c>
      <c r="C36" s="876"/>
      <c r="D36" s="876"/>
      <c r="E36" s="876"/>
      <c r="F36" s="876"/>
      <c r="G36" s="876"/>
      <c r="H36" s="877"/>
      <c r="I36" s="267"/>
      <c r="J36" s="268"/>
      <c r="K36" s="269">
        <f>VLOOKUP(A36,EQUIPOS!A6:D163,4,FALSE)</f>
        <v>68829.421779590848</v>
      </c>
      <c r="L36" s="270"/>
      <c r="M36" s="271">
        <v>45</v>
      </c>
      <c r="N36" s="272">
        <f>K36/M36</f>
        <v>1529.54270621313</v>
      </c>
    </row>
    <row r="37" spans="1:14">
      <c r="A37" s="113" t="s">
        <v>271</v>
      </c>
      <c r="B37" s="875" t="str">
        <f>VLOOKUP(A37,EQUIPOS!A7:D154,3,FALSE)</f>
        <v>Motoniveladora, potencia 140 HP, ancho de cuchilla 3,66 m, peso 11 ton.</v>
      </c>
      <c r="C37" s="876"/>
      <c r="D37" s="876"/>
      <c r="E37" s="876"/>
      <c r="F37" s="876"/>
      <c r="G37" s="876"/>
      <c r="H37" s="877"/>
      <c r="I37" s="267"/>
      <c r="J37" s="268"/>
      <c r="K37" s="269">
        <f>VLOOKUP(A37,EQUIPOS!A7:D164,4,FALSE)</f>
        <v>162504.11595263088</v>
      </c>
      <c r="L37" s="270"/>
      <c r="M37" s="271">
        <v>45</v>
      </c>
      <c r="N37" s="272">
        <f>K37/M37</f>
        <v>3611.2025767251307</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125410.49540020929</v>
      </c>
      <c r="L38" s="270"/>
      <c r="M38" s="271">
        <v>45</v>
      </c>
      <c r="N38" s="272">
        <f>K38/M38</f>
        <v>2786.8998977824285</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7933.6159652655342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VLOOKUP(A48,MATERIALES!A4:D394,4,FALSE)</f>
        <v>53609.457653313082</v>
      </c>
      <c r="N48" s="272">
        <f>K48*M48</f>
        <v>69692.294949307005</v>
      </c>
    </row>
    <row r="49" spans="1:14">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VLOOKUP(A49,MATERIALES!A5:D395,4,FALSE)</f>
        <v>466.49237696799548</v>
      </c>
      <c r="N49" s="272">
        <f>K49*M49</f>
        <v>41984.313927119591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111676.60887642659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3">
        <f>VLOOKUP(A59,TRANSPORTE!A5:D123,4,FALSE)</f>
        <v>1139.1256047770109</v>
      </c>
      <c r="M59" s="914"/>
      <c r="N59" s="287">
        <f>K59*L59</f>
        <v>1480.8632862101142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1480.8632862101142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121688.16658238669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24337.633316477339</v>
      </c>
      <c r="M83" s="862"/>
      <c r="N83" s="51"/>
    </row>
    <row r="84" spans="1:14">
      <c r="B84" s="89" t="s">
        <v>973</v>
      </c>
      <c r="C84" s="90"/>
      <c r="D84" s="90"/>
      <c r="E84" s="90"/>
      <c r="F84" s="90"/>
      <c r="G84" s="90"/>
      <c r="H84" s="90"/>
      <c r="I84" s="87"/>
      <c r="J84" s="88"/>
      <c r="K84" s="304">
        <v>0.05</v>
      </c>
      <c r="L84" s="861">
        <f>N78*K84</f>
        <v>6084.4083291193347</v>
      </c>
      <c r="M84" s="862"/>
      <c r="N84" s="51"/>
    </row>
    <row r="85" spans="1:14" ht="15.75" thickBot="1">
      <c r="B85" s="91" t="s">
        <v>974</v>
      </c>
      <c r="C85" s="92"/>
      <c r="D85" s="92"/>
      <c r="E85" s="92"/>
      <c r="F85" s="92"/>
      <c r="G85" s="92"/>
      <c r="H85" s="92"/>
      <c r="I85" s="93"/>
      <c r="J85" s="94"/>
      <c r="K85" s="305">
        <v>0.05</v>
      </c>
      <c r="L85" s="863">
        <f>N78*K85</f>
        <v>6084.4083291193347</v>
      </c>
      <c r="M85" s="864"/>
      <c r="N85" s="51"/>
    </row>
    <row r="86" spans="1:14" ht="15.75" thickBot="1">
      <c r="B86" s="826" t="s">
        <v>953</v>
      </c>
      <c r="C86" s="827"/>
      <c r="D86" s="827"/>
      <c r="E86" s="827"/>
      <c r="F86" s="827"/>
      <c r="G86" s="827"/>
      <c r="H86" s="827"/>
      <c r="I86" s="827"/>
      <c r="J86" s="827"/>
      <c r="K86" s="827"/>
      <c r="L86" s="827"/>
      <c r="M86" s="828"/>
      <c r="N86" s="52">
        <f>L83+L84+L85</f>
        <v>36506.449974716008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158194.61655710271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1512</v>
      </c>
      <c r="C31" s="81" t="s">
        <v>1513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152</v>
      </c>
      <c r="B36" s="875" t="str">
        <f>VLOOKUP(A36,EQUIPOS!A6:D154,3,FALSE)</f>
        <v xml:space="preserve">Carrotanque de agua(1000 Galones) </v>
      </c>
      <c r="C36" s="876"/>
      <c r="D36" s="876"/>
      <c r="E36" s="876"/>
      <c r="F36" s="876"/>
      <c r="G36" s="876"/>
      <c r="H36" s="877"/>
      <c r="I36" s="267"/>
      <c r="J36" s="268"/>
      <c r="K36" s="269">
        <f>VLOOKUP(A36,EQUIPOS!A6:D163,4,FALSE)</f>
        <v>68829.421779590848</v>
      </c>
      <c r="L36" s="270"/>
      <c r="M36" s="271">
        <v>45</v>
      </c>
      <c r="N36" s="272">
        <f>K36/M36</f>
        <v>1529.54270621313</v>
      </c>
    </row>
    <row r="37" spans="1:14">
      <c r="A37" s="113" t="s">
        <v>271</v>
      </c>
      <c r="B37" s="875" t="str">
        <f>VLOOKUP(A37,EQUIPOS!A7:D154,3,FALSE)</f>
        <v>Motoniveladora, potencia 140 HP, ancho de cuchilla 3,66 m, peso 11 ton.</v>
      </c>
      <c r="C37" s="876"/>
      <c r="D37" s="876"/>
      <c r="E37" s="876"/>
      <c r="F37" s="876"/>
      <c r="G37" s="876"/>
      <c r="H37" s="877"/>
      <c r="I37" s="267"/>
      <c r="J37" s="268"/>
      <c r="K37" s="269">
        <f>VLOOKUP(A37,EQUIPOS!A7:D164,4,FALSE)</f>
        <v>162504.11595263088</v>
      </c>
      <c r="L37" s="270"/>
      <c r="M37" s="271">
        <v>45</v>
      </c>
      <c r="N37" s="272">
        <f>K37/M37</f>
        <v>3611.2025767251307</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125410.49540020929</v>
      </c>
      <c r="L38" s="270"/>
      <c r="M38" s="271">
        <v>45</v>
      </c>
      <c r="N38" s="272">
        <f>K38/M38</f>
        <v>2786.8998977824285</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7933.6159652655342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VLOOKUP(A48,MATERIALES!A4:D394,4,FALSE)</f>
        <v>53609.457653313082</v>
      </c>
      <c r="N48" s="272">
        <f>K48*M48</f>
        <v>69692.294949307005</v>
      </c>
    </row>
    <row r="49" spans="1:14">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VLOOKUP(A49,MATERIALES!A5:D395,4,FALSE)</f>
        <v>466.49237696799548</v>
      </c>
      <c r="N49" s="272">
        <f>K49*M49</f>
        <v>41984.313927119591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111676.60887642659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3">
        <f>VLOOKUP(A59,TRANSPORTE!A5:D123,4,FALSE)</f>
        <v>1139.1256047770109</v>
      </c>
      <c r="M59" s="914"/>
      <c r="N59" s="287">
        <f>K59*L59</f>
        <v>1480.8632862101142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1480.8632862101142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121688.16658238669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24337.633316477339</v>
      </c>
      <c r="M83" s="862"/>
      <c r="N83" s="51"/>
    </row>
    <row r="84" spans="1:14">
      <c r="B84" s="89" t="s">
        <v>973</v>
      </c>
      <c r="C84" s="90"/>
      <c r="D84" s="90"/>
      <c r="E84" s="90"/>
      <c r="F84" s="90"/>
      <c r="G84" s="90"/>
      <c r="H84" s="90"/>
      <c r="I84" s="87"/>
      <c r="J84" s="88"/>
      <c r="K84" s="304">
        <v>0.05</v>
      </c>
      <c r="L84" s="861">
        <f>N78*K84</f>
        <v>6084.4083291193347</v>
      </c>
      <c r="M84" s="862"/>
      <c r="N84" s="51"/>
    </row>
    <row r="85" spans="1:14" ht="15.75" thickBot="1">
      <c r="B85" s="91" t="s">
        <v>974</v>
      </c>
      <c r="C85" s="92"/>
      <c r="D85" s="92"/>
      <c r="E85" s="92"/>
      <c r="F85" s="92"/>
      <c r="G85" s="92"/>
      <c r="H85" s="92"/>
      <c r="I85" s="93"/>
      <c r="J85" s="94"/>
      <c r="K85" s="305">
        <v>0.05</v>
      </c>
      <c r="L85" s="863">
        <f>N78*K85</f>
        <v>6084.4083291193347</v>
      </c>
      <c r="M85" s="864"/>
      <c r="N85" s="51"/>
    </row>
    <row r="86" spans="1:14" ht="15.75" thickBot="1">
      <c r="B86" s="826" t="s">
        <v>953</v>
      </c>
      <c r="C86" s="827"/>
      <c r="D86" s="827"/>
      <c r="E86" s="827"/>
      <c r="F86" s="827"/>
      <c r="G86" s="827"/>
      <c r="H86" s="827"/>
      <c r="I86" s="827"/>
      <c r="J86" s="827"/>
      <c r="K86" s="827"/>
      <c r="L86" s="827"/>
      <c r="M86" s="828"/>
      <c r="N86" s="52">
        <f>L83+L84+L85</f>
        <v>36506.449974716008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158194.61655710271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1514</v>
      </c>
      <c r="C31" s="81" t="s">
        <v>1515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152</v>
      </c>
      <c r="B36" s="875" t="str">
        <f>VLOOKUP(A36,EQUIPOS!A6:D154,3,FALSE)</f>
        <v xml:space="preserve">Carrotanque de agua(1000 Galones) </v>
      </c>
      <c r="C36" s="876"/>
      <c r="D36" s="876"/>
      <c r="E36" s="876"/>
      <c r="F36" s="876"/>
      <c r="G36" s="876"/>
      <c r="H36" s="877"/>
      <c r="I36" s="267"/>
      <c r="J36" s="268"/>
      <c r="K36" s="269">
        <f>VLOOKUP(A36,EQUIPOS!A6:D163,4,FALSE)</f>
        <v>68829.421779590848</v>
      </c>
      <c r="L36" s="270"/>
      <c r="M36" s="271">
        <v>45</v>
      </c>
      <c r="N36" s="272">
        <f>K36/M36</f>
        <v>1529.54270621313</v>
      </c>
    </row>
    <row r="37" spans="1:14">
      <c r="A37" s="113" t="s">
        <v>271</v>
      </c>
      <c r="B37" s="875" t="str">
        <f>VLOOKUP(A37,EQUIPOS!A7:D154,3,FALSE)</f>
        <v>Motoniveladora, potencia 140 HP, ancho de cuchilla 3,66 m, peso 11 ton.</v>
      </c>
      <c r="C37" s="876"/>
      <c r="D37" s="876"/>
      <c r="E37" s="876"/>
      <c r="F37" s="876"/>
      <c r="G37" s="876"/>
      <c r="H37" s="877"/>
      <c r="I37" s="267"/>
      <c r="J37" s="268"/>
      <c r="K37" s="269">
        <f>VLOOKUP(A37,EQUIPOS!A7:D164,4,FALSE)</f>
        <v>162504.11595263088</v>
      </c>
      <c r="L37" s="270"/>
      <c r="M37" s="271">
        <v>45</v>
      </c>
      <c r="N37" s="272">
        <f>K37/M37</f>
        <v>3611.2025767251307</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125410.49540020929</v>
      </c>
      <c r="L38" s="270"/>
      <c r="M38" s="271">
        <v>45</v>
      </c>
      <c r="N38" s="272">
        <f>K38/M38</f>
        <v>2786.8998977824285</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7933.6159652655342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VLOOKUP(A48,MATERIALES!A4:D394,4,FALSE)</f>
        <v>53609.457653313082</v>
      </c>
      <c r="N48" s="272">
        <f>K48*M48</f>
        <v>69692.294949307005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69692.294949307005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3">
        <f>VLOOKUP(A59,TRANSPORTE!A5:D123,4,FALSE)</f>
        <v>1139.1256047770109</v>
      </c>
      <c r="M59" s="914"/>
      <c r="N59" s="287">
        <f>K59*L59</f>
        <v>1480.8632862101142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1480.8632862101142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79703.85265526711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15940.770531053422</v>
      </c>
      <c r="M83" s="862"/>
      <c r="N83" s="51"/>
    </row>
    <row r="84" spans="1:14">
      <c r="B84" s="89" t="s">
        <v>973</v>
      </c>
      <c r="C84" s="90"/>
      <c r="D84" s="90"/>
      <c r="E84" s="90"/>
      <c r="F84" s="90"/>
      <c r="G84" s="90"/>
      <c r="H84" s="90"/>
      <c r="I84" s="87"/>
      <c r="J84" s="88"/>
      <c r="K84" s="304">
        <v>0.05</v>
      </c>
      <c r="L84" s="861">
        <f>N78*K84</f>
        <v>3985.1926327633555</v>
      </c>
      <c r="M84" s="862"/>
      <c r="N84" s="51"/>
    </row>
    <row r="85" spans="1:14" ht="15.75" thickBot="1">
      <c r="B85" s="91" t="s">
        <v>974</v>
      </c>
      <c r="C85" s="92"/>
      <c r="D85" s="92"/>
      <c r="E85" s="92"/>
      <c r="F85" s="92"/>
      <c r="G85" s="92"/>
      <c r="H85" s="92"/>
      <c r="I85" s="93"/>
      <c r="J85" s="94"/>
      <c r="K85" s="305">
        <v>0.05</v>
      </c>
      <c r="L85" s="863">
        <f>N78*K85</f>
        <v>3985.1926327633555</v>
      </c>
      <c r="M85" s="864"/>
      <c r="N85" s="51"/>
    </row>
    <row r="86" spans="1:14" ht="15.75" thickBot="1">
      <c r="B86" s="826" t="s">
        <v>953</v>
      </c>
      <c r="C86" s="827"/>
      <c r="D86" s="827"/>
      <c r="E86" s="827"/>
      <c r="F86" s="827"/>
      <c r="G86" s="827"/>
      <c r="H86" s="827"/>
      <c r="I86" s="827"/>
      <c r="J86" s="827"/>
      <c r="K86" s="827"/>
      <c r="L86" s="827"/>
      <c r="M86" s="828"/>
      <c r="N86" s="52">
        <f>L83+L84+L85</f>
        <v>23911.155796580133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103615.00845184724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1516</v>
      </c>
      <c r="C31" s="81" t="s">
        <v>1517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152</v>
      </c>
      <c r="B36" s="875" t="str">
        <f>VLOOKUP(A36,EQUIPOS!A6:D154,3,FALSE)</f>
        <v xml:space="preserve">Carrotanque de agua(1000 Galones) </v>
      </c>
      <c r="C36" s="876"/>
      <c r="D36" s="876"/>
      <c r="E36" s="876"/>
      <c r="F36" s="876"/>
      <c r="G36" s="876"/>
      <c r="H36" s="877"/>
      <c r="I36" s="267"/>
      <c r="J36" s="268"/>
      <c r="K36" s="269">
        <f>VLOOKUP(A36,EQUIPOS!A6:D163,4,FALSE)</f>
        <v>68829.421779590848</v>
      </c>
      <c r="L36" s="270"/>
      <c r="M36" s="271">
        <v>45</v>
      </c>
      <c r="N36" s="272">
        <f>K36/M36</f>
        <v>1529.54270621313</v>
      </c>
    </row>
    <row r="37" spans="1:14">
      <c r="A37" s="113" t="s">
        <v>271</v>
      </c>
      <c r="B37" s="875" t="str">
        <f>VLOOKUP(A37,EQUIPOS!A7:D154,3,FALSE)</f>
        <v>Motoniveladora, potencia 140 HP, ancho de cuchilla 3,66 m, peso 11 ton.</v>
      </c>
      <c r="C37" s="876"/>
      <c r="D37" s="876"/>
      <c r="E37" s="876"/>
      <c r="F37" s="876"/>
      <c r="G37" s="876"/>
      <c r="H37" s="877"/>
      <c r="I37" s="267"/>
      <c r="J37" s="268"/>
      <c r="K37" s="269">
        <f>VLOOKUP(A37,EQUIPOS!A7:D164,4,FALSE)</f>
        <v>162504.11595263088</v>
      </c>
      <c r="L37" s="270"/>
      <c r="M37" s="271">
        <v>45</v>
      </c>
      <c r="N37" s="272">
        <f>K37/M37</f>
        <v>3611.2025767251307</v>
      </c>
    </row>
    <row r="38" spans="1:14">
      <c r="A38" t="s">
        <v>365</v>
      </c>
      <c r="B38" s="875" t="str">
        <f>VLOOKUP(A38,EQUIPOS!A8:D154,3,FALSE)</f>
        <v xml:space="preserve">Vibrocompatador, potencia 153 HP, peso 10 Ton. </v>
      </c>
      <c r="C38" s="876"/>
      <c r="D38" s="876"/>
      <c r="E38" s="876"/>
      <c r="F38" s="876"/>
      <c r="G38" s="876"/>
      <c r="H38" s="877"/>
      <c r="I38" s="267"/>
      <c r="J38" s="268"/>
      <c r="K38" s="269">
        <f>VLOOKUP(A38,EQUIPOS!A8:D165,4,FALSE)</f>
        <v>125410.49540020929</v>
      </c>
      <c r="L38" s="270"/>
      <c r="M38" s="271">
        <v>45</v>
      </c>
      <c r="N38" s="272">
        <f>K38/M38</f>
        <v>2786.8998977824285</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7933.6159652655342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VLOOKUP(A48,MATERIALES!A4:D394,4,FALSE)</f>
        <v>53609.457653313082</v>
      </c>
      <c r="N48" s="272">
        <f>K48*M48</f>
        <v>69692.294949307005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69692.294949307005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3">
        <f>VLOOKUP(A59,TRANSPORTE!A5:D123,4,FALSE)</f>
        <v>1139.1256047770109</v>
      </c>
      <c r="M59" s="914"/>
      <c r="N59" s="287">
        <f>K59*L59</f>
        <v>1480.8632862101142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1480.8632862101142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0">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79703.85265526711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15940.770531053422</v>
      </c>
      <c r="M83" s="862"/>
      <c r="N83" s="51"/>
    </row>
    <row r="84" spans="1:14">
      <c r="B84" s="89" t="s">
        <v>973</v>
      </c>
      <c r="C84" s="90"/>
      <c r="D84" s="90"/>
      <c r="E84" s="90"/>
      <c r="F84" s="90"/>
      <c r="G84" s="90"/>
      <c r="H84" s="90"/>
      <c r="I84" s="87"/>
      <c r="J84" s="88"/>
      <c r="K84" s="304">
        <v>0.05</v>
      </c>
      <c r="L84" s="861">
        <f>N78*K84</f>
        <v>3985.1926327633555</v>
      </c>
      <c r="M84" s="862"/>
      <c r="N84" s="51"/>
    </row>
    <row r="85" spans="1:14" ht="15.75" thickBot="1">
      <c r="B85" s="91" t="s">
        <v>974</v>
      </c>
      <c r="C85" s="92"/>
      <c r="D85" s="92"/>
      <c r="E85" s="92"/>
      <c r="F85" s="92"/>
      <c r="G85" s="92"/>
      <c r="H85" s="92"/>
      <c r="I85" s="93"/>
      <c r="J85" s="94"/>
      <c r="K85" s="305">
        <v>0.05</v>
      </c>
      <c r="L85" s="863">
        <f>N78*K85</f>
        <v>3985.1926327633555</v>
      </c>
      <c r="M85" s="864"/>
      <c r="N85" s="51"/>
    </row>
    <row r="86" spans="1:14" ht="15.75" thickBot="1">
      <c r="B86" s="826" t="s">
        <v>953</v>
      </c>
      <c r="C86" s="827"/>
      <c r="D86" s="827"/>
      <c r="E86" s="827"/>
      <c r="F86" s="827"/>
      <c r="G86" s="827"/>
      <c r="H86" s="827"/>
      <c r="I86" s="827"/>
      <c r="J86" s="827"/>
      <c r="K86" s="827"/>
      <c r="L86" s="827"/>
      <c r="M86" s="828"/>
      <c r="N86" s="52">
        <f>L83+L84+L85</f>
        <v>23911.155796580133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103615.00845184724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1518</v>
      </c>
      <c r="C31" s="81" t="s">
        <v>1519</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804</v>
      </c>
      <c r="B48" s="43" t="str">
        <f>VLOOKUP(A48,MATERIALES!A4:D372,3,FALSE)</f>
        <v>Cemento gris</v>
      </c>
      <c r="C48" s="281"/>
      <c r="D48" s="281"/>
      <c r="E48" s="281"/>
      <c r="F48" s="281"/>
      <c r="G48" s="281"/>
      <c r="H48" s="281"/>
      <c r="I48" s="268"/>
      <c r="J48" s="224" t="str">
        <f>VLOOKUP(A48,MATERIALES!A4:D372,2,FALSE)</f>
        <v>kg</v>
      </c>
      <c r="K48" s="282">
        <v>1</v>
      </c>
      <c r="L48" s="267"/>
      <c r="M48" s="402">
        <f>VLOOKUP(A48,MATERIALES!A4:D394,4,FALSE)</f>
        <v>466.49237696799548</v>
      </c>
      <c r="N48" s="272">
        <f>K48*M48</f>
        <v>466.49237696799548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466.49237696799548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2"/>
      <c r="C75" s="903"/>
      <c r="D75" s="903"/>
      <c r="E75" s="903"/>
      <c r="F75" s="903"/>
      <c r="G75" s="903"/>
      <c r="H75" s="903"/>
      <c r="I75" s="126"/>
      <c r="J75" s="126"/>
      <c r="K75" s="126"/>
      <c r="L75" s="916"/>
      <c r="M75" s="916"/>
      <c r="N75" s="45"/>
    </row>
    <row r="76" spans="2:15" ht="15.75" thickBot="1">
      <c r="B76" s="826" t="s">
        <v>953</v>
      </c>
      <c r="C76" s="827"/>
      <c r="D76" s="827"/>
      <c r="E76" s="827"/>
      <c r="F76" s="827"/>
      <c r="G76" s="827"/>
      <c r="H76" s="827"/>
      <c r="I76" s="869"/>
      <c r="J76" s="869"/>
      <c r="K76" s="869"/>
      <c r="L76" s="869"/>
      <c r="M76" s="870"/>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466.49237696799548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93.298475393599105</v>
      </c>
      <c r="M83" s="862"/>
      <c r="N83" s="51"/>
    </row>
    <row r="84" spans="1:14">
      <c r="B84" s="89" t="s">
        <v>973</v>
      </c>
      <c r="C84" s="90"/>
      <c r="D84" s="90"/>
      <c r="E84" s="90"/>
      <c r="F84" s="90"/>
      <c r="G84" s="90"/>
      <c r="H84" s="90"/>
      <c r="I84" s="87"/>
      <c r="J84" s="88"/>
      <c r="K84" s="304">
        <v>0.05</v>
      </c>
      <c r="L84" s="861">
        <f>N78*K84</f>
        <v>23.324618848399776</v>
      </c>
      <c r="M84" s="862"/>
      <c r="N84" s="51"/>
    </row>
    <row r="85" spans="1:14" ht="15.75" thickBot="1">
      <c r="B85" s="91" t="s">
        <v>974</v>
      </c>
      <c r="C85" s="92"/>
      <c r="D85" s="92"/>
      <c r="E85" s="92"/>
      <c r="F85" s="92"/>
      <c r="G85" s="92"/>
      <c r="H85" s="92"/>
      <c r="I85" s="93"/>
      <c r="J85" s="94"/>
      <c r="K85" s="305">
        <v>0.05</v>
      </c>
      <c r="L85" s="863">
        <f>N78*K85</f>
        <v>23.324618848399776</v>
      </c>
      <c r="M85" s="864"/>
      <c r="N85" s="51"/>
    </row>
    <row r="86" spans="1:14" ht="15.75" thickBot="1">
      <c r="B86" s="826" t="s">
        <v>953</v>
      </c>
      <c r="C86" s="827"/>
      <c r="D86" s="827"/>
      <c r="E86" s="827"/>
      <c r="F86" s="827"/>
      <c r="G86" s="827"/>
      <c r="H86" s="827"/>
      <c r="I86" s="827"/>
      <c r="J86" s="827"/>
      <c r="K86" s="827"/>
      <c r="L86" s="827"/>
      <c r="M86" s="828"/>
      <c r="N86" s="52">
        <f>L83+L84+L85</f>
        <v>139.94771309039865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606.44009005839416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452"/>
      <c r="L30" s="802" t="s">
        <v>945</v>
      </c>
      <c r="M30" s="803"/>
      <c r="N30" s="71" t="s">
        <v>946</v>
      </c>
    </row>
    <row r="31" spans="1:14" ht="15.75" thickBot="1">
      <c r="A31" t="s">
        <v>1845</v>
      </c>
      <c r="B31" s="80" t="s">
        <v>1522</v>
      </c>
      <c r="C31" s="81" t="s">
        <v>1520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810</v>
      </c>
      <c r="B48" s="43" t="str">
        <f>VLOOKUP(A48,MATERIALES!A4:D372,3,FALSE)</f>
        <v>Cemento Asfaltico 40-50</v>
      </c>
      <c r="C48" s="281"/>
      <c r="D48" s="281"/>
      <c r="E48" s="281"/>
      <c r="F48" s="281"/>
      <c r="G48" s="281"/>
      <c r="H48" s="281"/>
      <c r="I48" s="268"/>
      <c r="J48" s="224" t="str">
        <f>VLOOKUP(A48,MATERIALES!A4:D372,2,FALSE)</f>
        <v>kg</v>
      </c>
      <c r="K48" s="282">
        <v>1</v>
      </c>
      <c r="L48" s="267"/>
      <c r="M48" s="402">
        <f>VLOOKUP(A48,MATERIALES!A4:D394,4,FALSE)</f>
        <v>1566.7407195854851</v>
      </c>
      <c r="N48" s="272">
        <f>K48*M48</f>
        <v>1566.7407195854851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1566.7407195854851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1566.7407195854851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313.34814391709705</v>
      </c>
      <c r="M83" s="862"/>
      <c r="N83" s="51"/>
    </row>
    <row r="84" spans="1:14">
      <c r="B84" s="89" t="s">
        <v>973</v>
      </c>
      <c r="C84" s="90"/>
      <c r="D84" s="90"/>
      <c r="E84" s="90"/>
      <c r="F84" s="90"/>
      <c r="G84" s="90"/>
      <c r="H84" s="90"/>
      <c r="I84" s="87"/>
      <c r="J84" s="88"/>
      <c r="K84" s="304">
        <v>0.05</v>
      </c>
      <c r="L84" s="861">
        <f>N78*K84</f>
        <v>78.337035979274262</v>
      </c>
      <c r="M84" s="862"/>
      <c r="N84" s="51"/>
    </row>
    <row r="85" spans="1:14" ht="15.75" thickBot="1">
      <c r="B85" s="91" t="s">
        <v>974</v>
      </c>
      <c r="C85" s="92"/>
      <c r="D85" s="92"/>
      <c r="E85" s="92"/>
      <c r="F85" s="92"/>
      <c r="G85" s="92"/>
      <c r="H85" s="92"/>
      <c r="I85" s="93"/>
      <c r="J85" s="94"/>
      <c r="K85" s="305">
        <v>0.05</v>
      </c>
      <c r="L85" s="863">
        <f>N78*K85</f>
        <v>78.337035979274262</v>
      </c>
      <c r="M85" s="864"/>
      <c r="N85" s="51"/>
    </row>
    <row r="86" spans="1:14" ht="15.75" thickBot="1">
      <c r="B86" s="826" t="s">
        <v>953</v>
      </c>
      <c r="C86" s="827"/>
      <c r="D86" s="827"/>
      <c r="E86" s="827"/>
      <c r="F86" s="827"/>
      <c r="G86" s="827"/>
      <c r="H86" s="827"/>
      <c r="I86" s="827"/>
      <c r="J86" s="827"/>
      <c r="K86" s="827"/>
      <c r="L86" s="827"/>
      <c r="M86" s="828"/>
      <c r="N86" s="52">
        <f>L83+L84+L85</f>
        <v>470.0222158756456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2036.7629354611306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1523</v>
      </c>
      <c r="C31" s="81" t="s">
        <v>1530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805</v>
      </c>
      <c r="B48" s="43" t="str">
        <f>VLOOKUP(A48,MATERIALES!A4:D372,3,FALSE)</f>
        <v>Cemento Asfaltico 60-70</v>
      </c>
      <c r="C48" s="281"/>
      <c r="D48" s="281"/>
      <c r="E48" s="281"/>
      <c r="F48" s="281"/>
      <c r="G48" s="281"/>
      <c r="H48" s="281"/>
      <c r="I48" s="268"/>
      <c r="J48" s="224" t="str">
        <f>VLOOKUP(A48,MATERIALES!A4:D372,2,FALSE)</f>
        <v>kg</v>
      </c>
      <c r="K48" s="282">
        <v>1</v>
      </c>
      <c r="L48" s="267"/>
      <c r="M48" s="402">
        <f>VLOOKUP(A48,MATERIALES!A4:D394,4,FALSE)</f>
        <v>1554.0202265983226</v>
      </c>
      <c r="N48" s="272">
        <f>K48*M48</f>
        <v>1554.0202265983226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1554.0202265983226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1554.0202265983226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310.80404531966451</v>
      </c>
      <c r="M83" s="862"/>
      <c r="N83" s="51"/>
    </row>
    <row r="84" spans="1:14">
      <c r="B84" s="89" t="s">
        <v>973</v>
      </c>
      <c r="C84" s="90"/>
      <c r="D84" s="90"/>
      <c r="E84" s="90"/>
      <c r="F84" s="90"/>
      <c r="G84" s="90"/>
      <c r="H84" s="90"/>
      <c r="I84" s="87"/>
      <c r="J84" s="88"/>
      <c r="K84" s="304">
        <v>0.05</v>
      </c>
      <c r="L84" s="861">
        <f>N78*K84</f>
        <v>77.701011329916128</v>
      </c>
      <c r="M84" s="862"/>
      <c r="N84" s="51"/>
    </row>
    <row r="85" spans="1:14" ht="15.75" thickBot="1">
      <c r="B85" s="91" t="s">
        <v>974</v>
      </c>
      <c r="C85" s="92"/>
      <c r="D85" s="92"/>
      <c r="E85" s="92"/>
      <c r="F85" s="92"/>
      <c r="G85" s="92"/>
      <c r="H85" s="92"/>
      <c r="I85" s="93"/>
      <c r="J85" s="94"/>
      <c r="K85" s="305">
        <v>0.05</v>
      </c>
      <c r="L85" s="863">
        <f>N78*K85</f>
        <v>77.701011329916128</v>
      </c>
      <c r="M85" s="864"/>
      <c r="N85" s="51"/>
    </row>
    <row r="86" spans="1:14" ht="15.75" thickBot="1">
      <c r="B86" s="826" t="s">
        <v>953</v>
      </c>
      <c r="C86" s="827"/>
      <c r="D86" s="827"/>
      <c r="E86" s="827"/>
      <c r="F86" s="827"/>
      <c r="G86" s="827"/>
      <c r="H86" s="827"/>
      <c r="I86" s="827"/>
      <c r="J86" s="827"/>
      <c r="K86" s="827"/>
      <c r="L86" s="827"/>
      <c r="M86" s="828"/>
      <c r="N86" s="52">
        <f>L83+L84+L85</f>
        <v>466.20606797949677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2020.2262945778193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1525</v>
      </c>
      <c r="C31" s="81" t="s">
        <v>1524</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808</v>
      </c>
      <c r="B48" s="43" t="str">
        <f>VLOOKUP(A48,MATERIALES!A4:D372,3,FALSE)</f>
        <v>Cemento Asfaltico 80-100</v>
      </c>
      <c r="C48" s="281"/>
      <c r="D48" s="281"/>
      <c r="E48" s="281"/>
      <c r="F48" s="281"/>
      <c r="G48" s="281"/>
      <c r="H48" s="281"/>
      <c r="I48" s="268"/>
      <c r="J48" s="224" t="str">
        <f>VLOOKUP(A48,MATERIALES!A4:D372,2,FALSE)</f>
        <v>kg</v>
      </c>
      <c r="K48" s="282">
        <v>1</v>
      </c>
      <c r="L48" s="267"/>
      <c r="M48" s="402">
        <f>VLOOKUP(A48,MATERIALES!A4:D394,4,FALSE)</f>
        <v>1541.2997336111603</v>
      </c>
      <c r="N48" s="272">
        <f>K48*M48</f>
        <v>1541.2997336111603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1541.2997336111603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1541.2997336111603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308.25994672223209</v>
      </c>
      <c r="M83" s="862"/>
      <c r="N83" s="51"/>
    </row>
    <row r="84" spans="1:14">
      <c r="B84" s="89" t="s">
        <v>973</v>
      </c>
      <c r="C84" s="90"/>
      <c r="D84" s="90"/>
      <c r="E84" s="90"/>
      <c r="F84" s="90"/>
      <c r="G84" s="90"/>
      <c r="H84" s="90"/>
      <c r="I84" s="87"/>
      <c r="J84" s="88"/>
      <c r="K84" s="304">
        <v>0.05</v>
      </c>
      <c r="L84" s="861">
        <f>N78*K84</f>
        <v>77.064986680558022</v>
      </c>
      <c r="M84" s="862"/>
      <c r="N84" s="51"/>
    </row>
    <row r="85" spans="1:14" ht="15.75" thickBot="1">
      <c r="B85" s="91" t="s">
        <v>974</v>
      </c>
      <c r="C85" s="92"/>
      <c r="D85" s="92"/>
      <c r="E85" s="92"/>
      <c r="F85" s="92"/>
      <c r="G85" s="92"/>
      <c r="H85" s="92"/>
      <c r="I85" s="93"/>
      <c r="J85" s="94"/>
      <c r="K85" s="305">
        <v>0.05</v>
      </c>
      <c r="L85" s="863">
        <f>N78*K85</f>
        <v>77.064986680558022</v>
      </c>
      <c r="M85" s="864"/>
      <c r="N85" s="51"/>
    </row>
    <row r="86" spans="1:14" ht="15.75" thickBot="1">
      <c r="B86" s="826" t="s">
        <v>953</v>
      </c>
      <c r="C86" s="827"/>
      <c r="D86" s="827"/>
      <c r="E86" s="827"/>
      <c r="F86" s="827"/>
      <c r="G86" s="827"/>
      <c r="H86" s="827"/>
      <c r="I86" s="827"/>
      <c r="J86" s="827"/>
      <c r="K86" s="827"/>
      <c r="L86" s="827"/>
      <c r="M86" s="828"/>
      <c r="N86" s="52">
        <f>L83+L84+L85</f>
        <v>462.38992008334816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2003.6896536945085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1527</v>
      </c>
      <c r="C31" s="81" t="s">
        <v>1531</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854</v>
      </c>
      <c r="B48" s="43" t="str">
        <f>VLOOKUP(A48,MATERIALES!A4:D372,3,FALSE)</f>
        <v>Emulsión CRM</v>
      </c>
      <c r="C48" s="281"/>
      <c r="D48" s="281"/>
      <c r="E48" s="281"/>
      <c r="F48" s="281"/>
      <c r="G48" s="281"/>
      <c r="H48" s="281"/>
      <c r="I48" s="268"/>
      <c r="J48" s="224" t="str">
        <f>VLOOKUP(A48,MATERIALES!A4:D372,2,FALSE)</f>
        <v>lt</v>
      </c>
      <c r="K48" s="282">
        <v>1</v>
      </c>
      <c r="L48" s="267"/>
      <c r="M48" s="402">
        <f>VLOOKUP(A48,MATERIALES!A4:D394,4,FALSE)</f>
        <v>1840.2313188094736</v>
      </c>
      <c r="N48" s="272">
        <f>K48*M48</f>
        <v>1840.2313188094736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1840.2313188094736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1840.2313188094736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368.04626376189475</v>
      </c>
      <c r="M83" s="862"/>
      <c r="N83" s="51"/>
    </row>
    <row r="84" spans="1:14">
      <c r="B84" s="89" t="s">
        <v>973</v>
      </c>
      <c r="C84" s="90"/>
      <c r="D84" s="90"/>
      <c r="E84" s="90"/>
      <c r="F84" s="90"/>
      <c r="G84" s="90"/>
      <c r="H84" s="90"/>
      <c r="I84" s="87"/>
      <c r="J84" s="88"/>
      <c r="K84" s="304">
        <v>0.05</v>
      </c>
      <c r="L84" s="861">
        <f>N78*K84</f>
        <v>92.011565940473687</v>
      </c>
      <c r="M84" s="862"/>
      <c r="N84" s="51"/>
    </row>
    <row r="85" spans="1:14" ht="15.75" thickBot="1">
      <c r="B85" s="91" t="s">
        <v>974</v>
      </c>
      <c r="C85" s="92"/>
      <c r="D85" s="92"/>
      <c r="E85" s="92"/>
      <c r="F85" s="92"/>
      <c r="G85" s="92"/>
      <c r="H85" s="92"/>
      <c r="I85" s="93"/>
      <c r="J85" s="94"/>
      <c r="K85" s="305">
        <v>0.05</v>
      </c>
      <c r="L85" s="863">
        <f>N78*K85</f>
        <v>92.011565940473687</v>
      </c>
      <c r="M85" s="864"/>
      <c r="N85" s="51"/>
    </row>
    <row r="86" spans="1:14" ht="15.75" thickBot="1">
      <c r="B86" s="826" t="s">
        <v>953</v>
      </c>
      <c r="C86" s="827"/>
      <c r="D86" s="827"/>
      <c r="E86" s="827"/>
      <c r="F86" s="827"/>
      <c r="G86" s="827"/>
      <c r="H86" s="827"/>
      <c r="I86" s="827"/>
      <c r="J86" s="827"/>
      <c r="K86" s="827"/>
      <c r="L86" s="827"/>
      <c r="M86" s="828"/>
      <c r="N86" s="52">
        <f>L83+L84+L85</f>
        <v>552.0693956428421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2392.3007144523158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1036</v>
      </c>
      <c r="C31" s="81" t="s">
        <v>1532</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865</v>
      </c>
      <c r="B48" s="43" t="str">
        <f>VLOOKUP(A48,MATERIALES!A4:D372,3,FALSE)</f>
        <v>Emulsión Asfáltica de Rotura Lenta CRL</v>
      </c>
      <c r="C48" s="281"/>
      <c r="D48" s="281"/>
      <c r="E48" s="281"/>
      <c r="F48" s="281"/>
      <c r="G48" s="281"/>
      <c r="H48" s="281"/>
      <c r="I48" s="268"/>
      <c r="J48" s="224" t="str">
        <f>VLOOKUP(A48,MATERIALES!A4:D372,2,FALSE)</f>
        <v>lt</v>
      </c>
      <c r="K48" s="282">
        <v>1</v>
      </c>
      <c r="L48" s="267"/>
      <c r="M48" s="402">
        <f>VLOOKUP(A48,MATERIALES!A4:D394,4,FALSE)</f>
        <v>2196.4051224500167</v>
      </c>
      <c r="N48" s="272">
        <f>K48*M48</f>
        <v>2196.4051224500167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2196.4051224500167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2196.4051224500167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439.28102449000335</v>
      </c>
      <c r="M83" s="862"/>
      <c r="N83" s="51"/>
    </row>
    <row r="84" spans="1:14">
      <c r="B84" s="89" t="s">
        <v>973</v>
      </c>
      <c r="C84" s="90"/>
      <c r="D84" s="90"/>
      <c r="E84" s="90"/>
      <c r="F84" s="90"/>
      <c r="G84" s="90"/>
      <c r="H84" s="90"/>
      <c r="I84" s="87"/>
      <c r="J84" s="88"/>
      <c r="K84" s="304">
        <v>0.05</v>
      </c>
      <c r="L84" s="861">
        <f>N78*K84</f>
        <v>109.82025612250084</v>
      </c>
      <c r="M84" s="862"/>
      <c r="N84" s="51"/>
    </row>
    <row r="85" spans="1:14" ht="15.75" thickBot="1">
      <c r="B85" s="91" t="s">
        <v>974</v>
      </c>
      <c r="C85" s="92"/>
      <c r="D85" s="92"/>
      <c r="E85" s="92"/>
      <c r="F85" s="92"/>
      <c r="G85" s="92"/>
      <c r="H85" s="92"/>
      <c r="I85" s="93"/>
      <c r="J85" s="94"/>
      <c r="K85" s="305">
        <v>0.05</v>
      </c>
      <c r="L85" s="863">
        <f>N78*K85</f>
        <v>109.82025612250084</v>
      </c>
      <c r="M85" s="864"/>
      <c r="N85" s="51"/>
    </row>
    <row r="86" spans="1:14" ht="15.75" thickBot="1">
      <c r="B86" s="826" t="s">
        <v>953</v>
      </c>
      <c r="C86" s="827"/>
      <c r="D86" s="827"/>
      <c r="E86" s="827"/>
      <c r="F86" s="827"/>
      <c r="G86" s="827"/>
      <c r="H86" s="827"/>
      <c r="I86" s="827"/>
      <c r="J86" s="827"/>
      <c r="K86" s="827"/>
      <c r="L86" s="827"/>
      <c r="M86" s="828"/>
      <c r="N86" s="52">
        <f>L83+L84+L85</f>
        <v>658.92153673500502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2855.3266591850215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1037</v>
      </c>
      <c r="C31" s="81" t="s">
        <v>1533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852</v>
      </c>
      <c r="B48" s="43" t="str">
        <f>VLOOKUP(A48,MATERIALES!A4:D372,3,FALSE)</f>
        <v>Emulsión CRL-1hm</v>
      </c>
      <c r="C48" s="281"/>
      <c r="D48" s="281"/>
      <c r="E48" s="281"/>
      <c r="F48" s="281"/>
      <c r="G48" s="281"/>
      <c r="H48" s="281"/>
      <c r="I48" s="268"/>
      <c r="J48" s="224" t="str">
        <f>VLOOKUP(A48,MATERIALES!A4:D372,2,FALSE)</f>
        <v>lt</v>
      </c>
      <c r="K48" s="282">
        <v>1</v>
      </c>
      <c r="L48" s="267"/>
      <c r="M48" s="402">
        <f>VLOOKUP(A48,MATERIALES!A4:D394,4,FALSE)</f>
        <v>1961.0760021875149</v>
      </c>
      <c r="N48" s="272">
        <f>K48*M48</f>
        <v>1961.0760021875149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1961.0760021875149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1961.0760021875149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392.21520043750297</v>
      </c>
      <c r="M83" s="862"/>
      <c r="N83" s="51"/>
    </row>
    <row r="84" spans="1:14">
      <c r="B84" s="89" t="s">
        <v>973</v>
      </c>
      <c r="C84" s="90"/>
      <c r="D84" s="90"/>
      <c r="E84" s="90"/>
      <c r="F84" s="90"/>
      <c r="G84" s="90"/>
      <c r="H84" s="90"/>
      <c r="I84" s="87"/>
      <c r="J84" s="88"/>
      <c r="K84" s="304">
        <v>0.05</v>
      </c>
      <c r="L84" s="861">
        <f>N78*K84</f>
        <v>98.053800109375743</v>
      </c>
      <c r="M84" s="862"/>
      <c r="N84" s="51"/>
    </row>
    <row r="85" spans="1:14" ht="15.75" thickBot="1">
      <c r="B85" s="91" t="s">
        <v>974</v>
      </c>
      <c r="C85" s="92"/>
      <c r="D85" s="92"/>
      <c r="E85" s="92"/>
      <c r="F85" s="92"/>
      <c r="G85" s="92"/>
      <c r="H85" s="92"/>
      <c r="I85" s="93"/>
      <c r="J85" s="94"/>
      <c r="K85" s="305">
        <v>0.05</v>
      </c>
      <c r="L85" s="863">
        <f>N78*K85</f>
        <v>98.053800109375743</v>
      </c>
      <c r="M85" s="864"/>
      <c r="N85" s="51"/>
    </row>
    <row r="86" spans="1:14" ht="15.75" thickBot="1">
      <c r="B86" s="826" t="s">
        <v>953</v>
      </c>
      <c r="C86" s="827"/>
      <c r="D86" s="827"/>
      <c r="E86" s="827"/>
      <c r="F86" s="827"/>
      <c r="G86" s="827"/>
      <c r="H86" s="827"/>
      <c r="I86" s="827"/>
      <c r="J86" s="827"/>
      <c r="K86" s="827"/>
      <c r="L86" s="827"/>
      <c r="M86" s="828"/>
      <c r="N86" s="52">
        <f>L83+L84+L85</f>
        <v>588.32280065625446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2549.3988028437693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1528</v>
      </c>
      <c r="C31" s="81" t="s">
        <v>1534</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850</v>
      </c>
      <c r="B48" s="43" t="str">
        <f>VLOOKUP(A48,MATERIALES!A4:D372,3,FALSE)</f>
        <v>Emulsión CRL-1h</v>
      </c>
      <c r="C48" s="281"/>
      <c r="D48" s="281"/>
      <c r="E48" s="281"/>
      <c r="F48" s="281"/>
      <c r="G48" s="281"/>
      <c r="H48" s="281"/>
      <c r="I48" s="268"/>
      <c r="J48" s="224" t="str">
        <f>VLOOKUP(A48,MATERIALES!A4:D372,2,FALSE)</f>
        <v>lt</v>
      </c>
      <c r="K48" s="282">
        <v>1</v>
      </c>
      <c r="L48" s="267"/>
      <c r="M48" s="402">
        <f>VLOOKUP(A48,MATERIALES!A4:D394,4,FALSE)</f>
        <v>1801.0097987657232</v>
      </c>
      <c r="N48" s="272">
        <f>K48*M48</f>
        <v>1801.0097987657232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1801.0097987657232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1801.0097987657232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360.20195975314465</v>
      </c>
      <c r="M83" s="862"/>
      <c r="N83" s="51"/>
    </row>
    <row r="84" spans="1:14">
      <c r="B84" s="89" t="s">
        <v>973</v>
      </c>
      <c r="C84" s="90"/>
      <c r="D84" s="90"/>
      <c r="E84" s="90"/>
      <c r="F84" s="90"/>
      <c r="G84" s="90"/>
      <c r="H84" s="90"/>
      <c r="I84" s="87"/>
      <c r="J84" s="88"/>
      <c r="K84" s="304">
        <v>0.05</v>
      </c>
      <c r="L84" s="861">
        <f>N78*K84</f>
        <v>90.050489938286162</v>
      </c>
      <c r="M84" s="862"/>
      <c r="N84" s="51"/>
    </row>
    <row r="85" spans="1:14" ht="15.75" thickBot="1">
      <c r="B85" s="91" t="s">
        <v>974</v>
      </c>
      <c r="C85" s="92"/>
      <c r="D85" s="92"/>
      <c r="E85" s="92"/>
      <c r="F85" s="92"/>
      <c r="G85" s="92"/>
      <c r="H85" s="92"/>
      <c r="I85" s="93"/>
      <c r="J85" s="94"/>
      <c r="K85" s="305">
        <v>0.05</v>
      </c>
      <c r="L85" s="863">
        <f>N78*K85</f>
        <v>90.050489938286162</v>
      </c>
      <c r="M85" s="864"/>
      <c r="N85" s="51"/>
    </row>
    <row r="86" spans="1:14" ht="15.75" thickBot="1">
      <c r="B86" s="826" t="s">
        <v>953</v>
      </c>
      <c r="C86" s="827"/>
      <c r="D86" s="827"/>
      <c r="E86" s="827"/>
      <c r="F86" s="827"/>
      <c r="G86" s="827"/>
      <c r="H86" s="827"/>
      <c r="I86" s="827"/>
      <c r="J86" s="827"/>
      <c r="K86" s="827"/>
      <c r="L86" s="827"/>
      <c r="M86" s="828"/>
      <c r="N86" s="52">
        <f>L83+L84+L85</f>
        <v>540.302939629717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2341.3127383954402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1535</v>
      </c>
      <c r="C31" s="81" t="s">
        <v>1536</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817</v>
      </c>
      <c r="B48" s="43" t="str">
        <f>VLOOKUP(A48,MATERIALES!A4:D372,3,FALSE)</f>
        <v>Cemento Asfáltico Modificado Con Grano De Caucho Reciclado Tipo I</v>
      </c>
      <c r="C48" s="281"/>
      <c r="D48" s="281"/>
      <c r="E48" s="281"/>
      <c r="F48" s="281"/>
      <c r="G48" s="281"/>
      <c r="H48" s="281"/>
      <c r="I48" s="268"/>
      <c r="J48" s="224" t="str">
        <f>VLOOKUP(A48,MATERIALES!A4:D372,2,FALSE)</f>
        <v>kg</v>
      </c>
      <c r="K48" s="282">
        <v>1</v>
      </c>
      <c r="L48" s="267"/>
      <c r="M48" s="402">
        <f>VLOOKUP(A48,MATERIALES!A4:D394,4,FALSE)</f>
        <v>2120.0821645270435</v>
      </c>
      <c r="N48" s="272">
        <f>K48*M48</f>
        <v>2120.0821645270435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2120.0821645270435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448"/>
      <c r="D64" s="448"/>
      <c r="E64" s="448"/>
      <c r="F64" s="448"/>
      <c r="G64" s="448"/>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2120.0821645270435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424.01643290540869</v>
      </c>
      <c r="M83" s="862"/>
      <c r="N83" s="51"/>
    </row>
    <row r="84" spans="1:14">
      <c r="B84" s="89" t="s">
        <v>973</v>
      </c>
      <c r="C84" s="90"/>
      <c r="D84" s="90"/>
      <c r="E84" s="90"/>
      <c r="F84" s="90"/>
      <c r="G84" s="90"/>
      <c r="H84" s="90"/>
      <c r="I84" s="87"/>
      <c r="J84" s="88"/>
      <c r="K84" s="304">
        <v>0.05</v>
      </c>
      <c r="L84" s="861">
        <f>N78*K84</f>
        <v>106.00410822635217</v>
      </c>
      <c r="M84" s="862"/>
      <c r="N84" s="51"/>
    </row>
    <row r="85" spans="1:14" ht="15.75" thickBot="1">
      <c r="B85" s="91" t="s">
        <v>974</v>
      </c>
      <c r="C85" s="92"/>
      <c r="D85" s="92"/>
      <c r="E85" s="92"/>
      <c r="F85" s="92"/>
      <c r="G85" s="92"/>
      <c r="H85" s="92"/>
      <c r="I85" s="93"/>
      <c r="J85" s="94"/>
      <c r="K85" s="305">
        <v>0.05</v>
      </c>
      <c r="L85" s="863">
        <f>N78*K85</f>
        <v>106.00410822635217</v>
      </c>
      <c r="M85" s="864"/>
      <c r="N85" s="51"/>
    </row>
    <row r="86" spans="1:14" ht="15.75" thickBot="1">
      <c r="B86" s="826" t="s">
        <v>953</v>
      </c>
      <c r="C86" s="827"/>
      <c r="D86" s="827"/>
      <c r="E86" s="827"/>
      <c r="F86" s="827"/>
      <c r="G86" s="827"/>
      <c r="H86" s="827"/>
      <c r="I86" s="827"/>
      <c r="J86" s="827"/>
      <c r="K86" s="827"/>
      <c r="L86" s="827"/>
      <c r="M86" s="828"/>
      <c r="N86" s="52">
        <f>L83+L84+L85</f>
        <v>636.02464935811304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2756.1068138851565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1537</v>
      </c>
      <c r="C31" s="81" t="s">
        <v>1538</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819</v>
      </c>
      <c r="B48" s="43" t="str">
        <f>VLOOKUP(A48,MATERIALES!A4:D372,3,FALSE)</f>
        <v>Cemento Asfáltico Modificado Con Grano De Caucho Reciclado Tipo Il</v>
      </c>
      <c r="C48" s="281"/>
      <c r="D48" s="281"/>
      <c r="E48" s="281"/>
      <c r="F48" s="281"/>
      <c r="G48" s="281"/>
      <c r="H48" s="281"/>
      <c r="I48" s="268"/>
      <c r="J48" s="224" t="str">
        <f>VLOOKUP(A48,MATERIALES!A4:D372,2,FALSE)</f>
        <v>kg</v>
      </c>
      <c r="K48" s="282">
        <v>1</v>
      </c>
      <c r="L48" s="267"/>
      <c r="M48" s="402">
        <f>VLOOKUP(A48,MATERIALES!A4:D394,4,FALSE)</f>
        <v>2543.0385563501882</v>
      </c>
      <c r="N48" s="272">
        <f>K48*M48</f>
        <v>2543.0385563501882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2543.0385563501882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2"/>
      <c r="C75" s="903"/>
      <c r="D75" s="903"/>
      <c r="E75" s="903"/>
      <c r="F75" s="903"/>
      <c r="G75" s="903"/>
      <c r="H75" s="903"/>
      <c r="I75" s="126"/>
      <c r="J75" s="126"/>
      <c r="K75" s="126"/>
      <c r="L75" s="916"/>
      <c r="M75" s="916"/>
      <c r="N75" s="45"/>
    </row>
    <row r="76" spans="2:15" ht="15.75" thickBot="1">
      <c r="B76" s="826" t="s">
        <v>953</v>
      </c>
      <c r="C76" s="827"/>
      <c r="D76" s="827"/>
      <c r="E76" s="827"/>
      <c r="F76" s="827"/>
      <c r="G76" s="827"/>
      <c r="H76" s="827"/>
      <c r="I76" s="869"/>
      <c r="J76" s="869"/>
      <c r="K76" s="869"/>
      <c r="L76" s="869"/>
      <c r="M76" s="870"/>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2543.0385563501882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508.60771127003767</v>
      </c>
      <c r="M83" s="862"/>
      <c r="N83" s="51"/>
    </row>
    <row r="84" spans="1:14">
      <c r="B84" s="89" t="s">
        <v>973</v>
      </c>
      <c r="C84" s="90"/>
      <c r="D84" s="90"/>
      <c r="E84" s="90"/>
      <c r="F84" s="90"/>
      <c r="G84" s="90"/>
      <c r="H84" s="90"/>
      <c r="I84" s="87"/>
      <c r="J84" s="88"/>
      <c r="K84" s="304">
        <v>0.05</v>
      </c>
      <c r="L84" s="861">
        <f>N78*K84</f>
        <v>127.15192781750942</v>
      </c>
      <c r="M84" s="862"/>
      <c r="N84" s="51"/>
    </row>
    <row r="85" spans="1:14" ht="15.75" thickBot="1">
      <c r="B85" s="91" t="s">
        <v>974</v>
      </c>
      <c r="C85" s="92"/>
      <c r="D85" s="92"/>
      <c r="E85" s="92"/>
      <c r="F85" s="92"/>
      <c r="G85" s="92"/>
      <c r="H85" s="92"/>
      <c r="I85" s="93"/>
      <c r="J85" s="94"/>
      <c r="K85" s="305">
        <v>0.05</v>
      </c>
      <c r="L85" s="863">
        <f>N78*K85</f>
        <v>127.15192781750942</v>
      </c>
      <c r="M85" s="864"/>
      <c r="N85" s="51"/>
    </row>
    <row r="86" spans="1:14" ht="15.75" thickBot="1">
      <c r="B86" s="826" t="s">
        <v>953</v>
      </c>
      <c r="C86" s="827"/>
      <c r="D86" s="827"/>
      <c r="E86" s="827"/>
      <c r="F86" s="827"/>
      <c r="G86" s="827"/>
      <c r="H86" s="827"/>
      <c r="I86" s="827"/>
      <c r="J86" s="827"/>
      <c r="K86" s="827"/>
      <c r="L86" s="827"/>
      <c r="M86" s="828"/>
      <c r="N86" s="52">
        <f>L83+L84+L85</f>
        <v>762.91156690505647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3305.9501232552448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1539</v>
      </c>
      <c r="C31" s="81" t="s">
        <v>1540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820</v>
      </c>
      <c r="B48" s="43" t="str">
        <f>VLOOKUP(A48,MATERIALES!A4:D372,3,FALSE)</f>
        <v>Cemento Asfáltico Modificado Con Grano De Caucho Reciclado Tipo lll</v>
      </c>
      <c r="C48" s="281"/>
      <c r="D48" s="281"/>
      <c r="E48" s="281"/>
      <c r="F48" s="281"/>
      <c r="G48" s="281"/>
      <c r="H48" s="281"/>
      <c r="I48" s="268"/>
      <c r="J48" s="224" t="str">
        <f>VLOOKUP(A48,MATERIALES!A4:D372,2,FALSE)</f>
        <v>kg</v>
      </c>
      <c r="K48" s="282">
        <v>1</v>
      </c>
      <c r="L48" s="267"/>
      <c r="M48" s="402">
        <f>VLOOKUP(A48,MATERIALES!A4:D394,4,FALSE)</f>
        <v>2637.3822126716418</v>
      </c>
      <c r="N48" s="272">
        <f>K48*M48</f>
        <v>2637.3822126716418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2637.3822126716418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2637.3822126716418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527.47644253432838</v>
      </c>
      <c r="M83" s="862"/>
      <c r="N83" s="51"/>
    </row>
    <row r="84" spans="1:14">
      <c r="B84" s="89" t="s">
        <v>973</v>
      </c>
      <c r="C84" s="90"/>
      <c r="D84" s="90"/>
      <c r="E84" s="90"/>
      <c r="F84" s="90"/>
      <c r="G84" s="90"/>
      <c r="H84" s="90"/>
      <c r="I84" s="87"/>
      <c r="J84" s="88"/>
      <c r="K84" s="304">
        <v>0.05</v>
      </c>
      <c r="L84" s="861">
        <f>N78*K84</f>
        <v>131.8691106335821</v>
      </c>
      <c r="M84" s="862"/>
      <c r="N84" s="51"/>
    </row>
    <row r="85" spans="1:14" ht="15.75" thickBot="1">
      <c r="B85" s="91" t="s">
        <v>974</v>
      </c>
      <c r="C85" s="92"/>
      <c r="D85" s="92"/>
      <c r="E85" s="92"/>
      <c r="F85" s="92"/>
      <c r="G85" s="92"/>
      <c r="H85" s="92"/>
      <c r="I85" s="93"/>
      <c r="J85" s="94"/>
      <c r="K85" s="305">
        <v>0.05</v>
      </c>
      <c r="L85" s="863">
        <f>N78*K85</f>
        <v>131.8691106335821</v>
      </c>
      <c r="M85" s="864"/>
      <c r="N85" s="51"/>
    </row>
    <row r="86" spans="1:14" ht="15.75" thickBot="1">
      <c r="B86" s="826" t="s">
        <v>953</v>
      </c>
      <c r="C86" s="827"/>
      <c r="D86" s="827"/>
      <c r="E86" s="827"/>
      <c r="F86" s="827"/>
      <c r="G86" s="827"/>
      <c r="H86" s="827"/>
      <c r="I86" s="827"/>
      <c r="J86" s="827"/>
      <c r="K86" s="827"/>
      <c r="L86" s="827"/>
      <c r="M86" s="828"/>
      <c r="N86" s="52">
        <f>L83+L84+L85</f>
        <v>791.21466380149252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3428.5968764731342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1038</v>
      </c>
      <c r="C31" s="81" t="s">
        <v>1541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812</v>
      </c>
      <c r="B48" s="43" t="str">
        <f>VLOOKUP(A48,MATERIALES!A4:D372,3,FALSE)</f>
        <v>Cemento asfaltico modificado con polímeros tipo I</v>
      </c>
      <c r="C48" s="281"/>
      <c r="D48" s="281"/>
      <c r="E48" s="281"/>
      <c r="F48" s="281"/>
      <c r="G48" s="281"/>
      <c r="H48" s="281"/>
      <c r="I48" s="268"/>
      <c r="J48" s="224" t="str">
        <f>VLOOKUP(A48,MATERIALES!A4:D372,2,FALSE)</f>
        <v>kg</v>
      </c>
      <c r="K48" s="282">
        <v>1</v>
      </c>
      <c r="L48" s="267"/>
      <c r="M48" s="402">
        <f>VLOOKUP(A48,MATERIALES!A4:D394,4,FALSE)</f>
        <v>2663.8832397282299</v>
      </c>
      <c r="N48" s="272">
        <f>K48*M48</f>
        <v>2663.8832397282299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2663.8832397282299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2663.8832397282299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532.776647945646</v>
      </c>
      <c r="M83" s="862"/>
      <c r="N83" s="51"/>
    </row>
    <row r="84" spans="1:14">
      <c r="B84" s="89" t="s">
        <v>973</v>
      </c>
      <c r="C84" s="90"/>
      <c r="D84" s="90"/>
      <c r="E84" s="90"/>
      <c r="F84" s="90"/>
      <c r="G84" s="90"/>
      <c r="H84" s="90"/>
      <c r="I84" s="87"/>
      <c r="J84" s="88"/>
      <c r="K84" s="304">
        <v>0.05</v>
      </c>
      <c r="L84" s="861">
        <f>N78*K84</f>
        <v>133.1941619864115</v>
      </c>
      <c r="M84" s="862"/>
      <c r="N84" s="51"/>
    </row>
    <row r="85" spans="1:14" ht="15.75" thickBot="1">
      <c r="B85" s="91" t="s">
        <v>974</v>
      </c>
      <c r="C85" s="92"/>
      <c r="D85" s="92"/>
      <c r="E85" s="92"/>
      <c r="F85" s="92"/>
      <c r="G85" s="92"/>
      <c r="H85" s="92"/>
      <c r="I85" s="93"/>
      <c r="J85" s="94"/>
      <c r="K85" s="305">
        <v>0.05</v>
      </c>
      <c r="L85" s="863">
        <f>N78*K85</f>
        <v>133.1941619864115</v>
      </c>
      <c r="M85" s="864"/>
      <c r="N85" s="51"/>
    </row>
    <row r="86" spans="1:14" ht="15.75" thickBot="1">
      <c r="B86" s="826" t="s">
        <v>953</v>
      </c>
      <c r="C86" s="827"/>
      <c r="D86" s="827"/>
      <c r="E86" s="827"/>
      <c r="F86" s="827"/>
      <c r="G86" s="827"/>
      <c r="H86" s="827"/>
      <c r="I86" s="827"/>
      <c r="J86" s="827"/>
      <c r="K86" s="827"/>
      <c r="L86" s="827"/>
      <c r="M86" s="828"/>
      <c r="N86" s="52">
        <f>L83+L84+L85</f>
        <v>799.16497191846895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3463.0482116466987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1039</v>
      </c>
      <c r="C31" s="81" t="s">
        <v>1542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813</v>
      </c>
      <c r="B48" s="43" t="str">
        <f>VLOOKUP(A48,MATERIALES!A4:D372,3,FALSE)</f>
        <v>Cemento asfaltico modificado con polímeros tipo II</v>
      </c>
      <c r="C48" s="281"/>
      <c r="D48" s="281"/>
      <c r="E48" s="281"/>
      <c r="F48" s="281"/>
      <c r="G48" s="281"/>
      <c r="H48" s="281"/>
      <c r="I48" s="268"/>
      <c r="J48" s="224" t="str">
        <f>VLOOKUP(A48,MATERIALES!A4:D372,2,FALSE)</f>
        <v>kg</v>
      </c>
      <c r="K48" s="282">
        <v>1</v>
      </c>
      <c r="L48" s="267"/>
      <c r="M48" s="402">
        <f>VLOOKUP(A48,MATERIALES!A4:D394,4,FALSE)</f>
        <v>2663.8832397282299</v>
      </c>
      <c r="N48" s="272">
        <f>K48*M48</f>
        <v>2663.8832397282299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2663.8832397282299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2663.8832397282299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532.776647945646</v>
      </c>
      <c r="M83" s="862"/>
      <c r="N83" s="51"/>
    </row>
    <row r="84" spans="1:14">
      <c r="B84" s="89" t="s">
        <v>973</v>
      </c>
      <c r="C84" s="90"/>
      <c r="D84" s="90"/>
      <c r="E84" s="90"/>
      <c r="F84" s="90"/>
      <c r="G84" s="90"/>
      <c r="H84" s="90"/>
      <c r="I84" s="87"/>
      <c r="J84" s="88"/>
      <c r="K84" s="304">
        <v>0.05</v>
      </c>
      <c r="L84" s="861">
        <f>N78*K84</f>
        <v>133.1941619864115</v>
      </c>
      <c r="M84" s="862"/>
      <c r="N84" s="51"/>
    </row>
    <row r="85" spans="1:14" ht="15.75" thickBot="1">
      <c r="B85" s="91" t="s">
        <v>974</v>
      </c>
      <c r="C85" s="92"/>
      <c r="D85" s="92"/>
      <c r="E85" s="92"/>
      <c r="F85" s="92"/>
      <c r="G85" s="92"/>
      <c r="H85" s="92"/>
      <c r="I85" s="93"/>
      <c r="J85" s="94"/>
      <c r="K85" s="305">
        <v>0.05</v>
      </c>
      <c r="L85" s="863">
        <f>N78*K85</f>
        <v>133.1941619864115</v>
      </c>
      <c r="M85" s="864"/>
      <c r="N85" s="51"/>
    </row>
    <row r="86" spans="1:14" ht="15.75" thickBot="1">
      <c r="B86" s="826" t="s">
        <v>953</v>
      </c>
      <c r="C86" s="827"/>
      <c r="D86" s="827"/>
      <c r="E86" s="827"/>
      <c r="F86" s="827"/>
      <c r="G86" s="827"/>
      <c r="H86" s="827"/>
      <c r="I86" s="827"/>
      <c r="J86" s="827"/>
      <c r="K86" s="827"/>
      <c r="L86" s="827"/>
      <c r="M86" s="828"/>
      <c r="N86" s="52">
        <f>L83+L84+L85</f>
        <v>799.16497191846895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3463.0482116466987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1040</v>
      </c>
      <c r="C31" s="81" t="s">
        <v>1543</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813</v>
      </c>
      <c r="B48" s="43" t="str">
        <f>VLOOKUP(A48,MATERIALES!A4:D372,3,FALSE)</f>
        <v>Cemento asfaltico modificado con polímeros tipo II</v>
      </c>
      <c r="C48" s="281"/>
      <c r="D48" s="281"/>
      <c r="E48" s="281"/>
      <c r="F48" s="281"/>
      <c r="G48" s="281"/>
      <c r="H48" s="281"/>
      <c r="I48" s="268"/>
      <c r="J48" s="224" t="str">
        <f>VLOOKUP(A48,MATERIALES!A4:D372,2,FALSE)</f>
        <v>kg</v>
      </c>
      <c r="K48" s="282">
        <v>1</v>
      </c>
      <c r="L48" s="267"/>
      <c r="M48" s="402">
        <f>VLOOKUP(A48,MATERIALES!A4:D394,4,FALSE)</f>
        <v>2663.8832397282299</v>
      </c>
      <c r="N48" s="272">
        <f>K48*M48</f>
        <v>2663.8832397282299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2663.8832397282299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2663.8832397282299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532.776647945646</v>
      </c>
      <c r="M83" s="862"/>
      <c r="N83" s="51"/>
    </row>
    <row r="84" spans="1:14">
      <c r="B84" s="89" t="s">
        <v>973</v>
      </c>
      <c r="C84" s="90"/>
      <c r="D84" s="90"/>
      <c r="E84" s="90"/>
      <c r="F84" s="90"/>
      <c r="G84" s="90"/>
      <c r="H84" s="90"/>
      <c r="I84" s="87"/>
      <c r="J84" s="88"/>
      <c r="K84" s="304">
        <v>0.05</v>
      </c>
      <c r="L84" s="861">
        <f>N78*K84</f>
        <v>133.1941619864115</v>
      </c>
      <c r="M84" s="862"/>
      <c r="N84" s="51"/>
    </row>
    <row r="85" spans="1:14" ht="15.75" thickBot="1">
      <c r="B85" s="91" t="s">
        <v>974</v>
      </c>
      <c r="C85" s="92"/>
      <c r="D85" s="92"/>
      <c r="E85" s="92"/>
      <c r="F85" s="92"/>
      <c r="G85" s="92"/>
      <c r="H85" s="92"/>
      <c r="I85" s="93"/>
      <c r="J85" s="94"/>
      <c r="K85" s="305">
        <v>0.05</v>
      </c>
      <c r="L85" s="863">
        <f>N78*K85</f>
        <v>133.1941619864115</v>
      </c>
      <c r="M85" s="864"/>
      <c r="N85" s="51"/>
    </row>
    <row r="86" spans="1:14" ht="15.75" thickBot="1">
      <c r="B86" s="826" t="s">
        <v>953</v>
      </c>
      <c r="C86" s="827"/>
      <c r="D86" s="827"/>
      <c r="E86" s="827"/>
      <c r="F86" s="827"/>
      <c r="G86" s="827"/>
      <c r="H86" s="827"/>
      <c r="I86" s="827"/>
      <c r="J86" s="827"/>
      <c r="K86" s="827"/>
      <c r="L86" s="827"/>
      <c r="M86" s="828"/>
      <c r="N86" s="52">
        <f>L83+L84+L85</f>
        <v>799.16497191846895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3463.0482116466987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1041</v>
      </c>
      <c r="C31" s="81" t="s">
        <v>1544</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814</v>
      </c>
      <c r="B48" s="43" t="str">
        <f>VLOOKUP(A48,MATERIALES!A4:D372,3,FALSE)</f>
        <v>Cemento asfaltico modificado con polímeros tipo III</v>
      </c>
      <c r="C48" s="281"/>
      <c r="D48" s="281"/>
      <c r="E48" s="281"/>
      <c r="F48" s="281"/>
      <c r="G48" s="281"/>
      <c r="H48" s="281"/>
      <c r="I48" s="268"/>
      <c r="J48" s="224" t="str">
        <f>VLOOKUP(A48,MATERIALES!A4:D372,2,FALSE)</f>
        <v>kg</v>
      </c>
      <c r="K48" s="282">
        <v>1</v>
      </c>
      <c r="L48" s="267"/>
      <c r="M48" s="402">
        <f>VLOOKUP(A48,MATERIALES!A4:D394,4,FALSE)</f>
        <v>2550.4588439260328</v>
      </c>
      <c r="N48" s="272">
        <f>K48*M48</f>
        <v>2550.4588439260328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2550.4588439260328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2550.4588439260328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510.09176878520657</v>
      </c>
      <c r="M83" s="862"/>
      <c r="N83" s="51"/>
    </row>
    <row r="84" spans="1:14">
      <c r="B84" s="89" t="s">
        <v>973</v>
      </c>
      <c r="C84" s="90"/>
      <c r="D84" s="90"/>
      <c r="E84" s="90"/>
      <c r="F84" s="90"/>
      <c r="G84" s="90"/>
      <c r="H84" s="90"/>
      <c r="I84" s="87"/>
      <c r="J84" s="88"/>
      <c r="K84" s="304">
        <v>0.05</v>
      </c>
      <c r="L84" s="861">
        <f>N78*K84</f>
        <v>127.52294219630164</v>
      </c>
      <c r="M84" s="862"/>
      <c r="N84" s="51"/>
    </row>
    <row r="85" spans="1:14" ht="15.75" thickBot="1">
      <c r="B85" s="91" t="s">
        <v>974</v>
      </c>
      <c r="C85" s="92"/>
      <c r="D85" s="92"/>
      <c r="E85" s="92"/>
      <c r="F85" s="92"/>
      <c r="G85" s="92"/>
      <c r="H85" s="92"/>
      <c r="I85" s="93"/>
      <c r="J85" s="94"/>
      <c r="K85" s="305">
        <v>0.05</v>
      </c>
      <c r="L85" s="863">
        <f>N78*K85</f>
        <v>127.52294219630164</v>
      </c>
      <c r="M85" s="864"/>
      <c r="N85" s="51"/>
    </row>
    <row r="86" spans="1:14" ht="15.75" thickBot="1">
      <c r="B86" s="826" t="s">
        <v>953</v>
      </c>
      <c r="C86" s="827"/>
      <c r="D86" s="827"/>
      <c r="E86" s="827"/>
      <c r="F86" s="827"/>
      <c r="G86" s="827"/>
      <c r="H86" s="827"/>
      <c r="I86" s="827"/>
      <c r="J86" s="827"/>
      <c r="K86" s="827"/>
      <c r="L86" s="827"/>
      <c r="M86" s="828"/>
      <c r="N86" s="52">
        <f>L83+L84+L85</f>
        <v>765.13765317780985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3315.5964971038429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1042</v>
      </c>
      <c r="C31" s="81" t="s">
        <v>1545</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815</v>
      </c>
      <c r="B48" s="43" t="str">
        <f>VLOOKUP(A48,MATERIALES!A4:D372,3,FALSE)</f>
        <v>Cemento asfaltico modificado con polímeros tipo IV</v>
      </c>
      <c r="C48" s="281"/>
      <c r="D48" s="281"/>
      <c r="E48" s="281"/>
      <c r="F48" s="281"/>
      <c r="G48" s="281"/>
      <c r="H48" s="281"/>
      <c r="I48" s="268"/>
      <c r="J48" s="224" t="str">
        <f>VLOOKUP(A48,MATERIALES!A4:D372,2,FALSE)</f>
        <v>kg</v>
      </c>
      <c r="K48" s="282">
        <v>1</v>
      </c>
      <c r="L48" s="267"/>
      <c r="M48" s="402">
        <f>VLOOKUP(A48,MATERIALES!A4:D394,4,FALSE)</f>
        <v>2442.3346535351538</v>
      </c>
      <c r="N48" s="272">
        <f>K48*M48</f>
        <v>2442.3346535351538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2442.3346535351538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2442.3346535351538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488.46693070703077</v>
      </c>
      <c r="M83" s="862"/>
      <c r="N83" s="51"/>
    </row>
    <row r="84" spans="1:14">
      <c r="B84" s="89" t="s">
        <v>973</v>
      </c>
      <c r="C84" s="90"/>
      <c r="D84" s="90"/>
      <c r="E84" s="90"/>
      <c r="F84" s="90"/>
      <c r="G84" s="90"/>
      <c r="H84" s="90"/>
      <c r="I84" s="87"/>
      <c r="J84" s="88"/>
      <c r="K84" s="304">
        <v>0.05</v>
      </c>
      <c r="L84" s="861">
        <f>N78*K84</f>
        <v>122.11673267675769</v>
      </c>
      <c r="M84" s="862"/>
      <c r="N84" s="51"/>
    </row>
    <row r="85" spans="1:14" ht="15.75" thickBot="1">
      <c r="B85" s="91" t="s">
        <v>974</v>
      </c>
      <c r="C85" s="92"/>
      <c r="D85" s="92"/>
      <c r="E85" s="92"/>
      <c r="F85" s="92"/>
      <c r="G85" s="92"/>
      <c r="H85" s="92"/>
      <c r="I85" s="93"/>
      <c r="J85" s="94"/>
      <c r="K85" s="305">
        <v>0.05</v>
      </c>
      <c r="L85" s="863">
        <f>N78*K85</f>
        <v>122.11673267675769</v>
      </c>
      <c r="M85" s="864"/>
      <c r="N85" s="51"/>
    </row>
    <row r="86" spans="1:14" ht="15.75" thickBot="1">
      <c r="B86" s="826" t="s">
        <v>953</v>
      </c>
      <c r="C86" s="827"/>
      <c r="D86" s="827"/>
      <c r="E86" s="827"/>
      <c r="F86" s="827"/>
      <c r="G86" s="827"/>
      <c r="H86" s="827"/>
      <c r="I86" s="827"/>
      <c r="J86" s="827"/>
      <c r="K86" s="827"/>
      <c r="L86" s="827"/>
      <c r="M86" s="828"/>
      <c r="N86" s="52">
        <f>L83+L84+L85</f>
        <v>732.70039606054615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3175.0350495957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1546</v>
      </c>
      <c r="C31" s="81" t="s">
        <v>1547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816</v>
      </c>
      <c r="B48" s="43" t="str">
        <f>VLOOKUP(A48,MATERIALES!A4:D372,3,FALSE)</f>
        <v>Cemento asfaltico modificado con polímeros tipo V</v>
      </c>
      <c r="C48" s="281"/>
      <c r="D48" s="281"/>
      <c r="E48" s="281"/>
      <c r="F48" s="281"/>
      <c r="G48" s="281"/>
      <c r="H48" s="281"/>
      <c r="I48" s="268"/>
      <c r="J48" s="224" t="str">
        <f>VLOOKUP(A48,MATERIALES!A4:D372,2,FALSE)</f>
        <v>kg</v>
      </c>
      <c r="K48" s="282">
        <v>1</v>
      </c>
      <c r="L48" s="267"/>
      <c r="M48" s="402">
        <f>VLOOKUP(A48,MATERIALES!A4:D394,4,FALSE)</f>
        <v>2985.0756876540768</v>
      </c>
      <c r="N48" s="272">
        <f>K48*M48</f>
        <v>2985.0756876540768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2985.0756876540768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2985.0756876540768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597.01513753081542</v>
      </c>
      <c r="M83" s="862"/>
      <c r="N83" s="51"/>
    </row>
    <row r="84" spans="1:14">
      <c r="B84" s="89" t="s">
        <v>973</v>
      </c>
      <c r="C84" s="90"/>
      <c r="D84" s="90"/>
      <c r="E84" s="90"/>
      <c r="F84" s="90"/>
      <c r="G84" s="90"/>
      <c r="H84" s="90"/>
      <c r="I84" s="87"/>
      <c r="J84" s="88"/>
      <c r="K84" s="304">
        <v>0.05</v>
      </c>
      <c r="L84" s="861">
        <f>N78*K84</f>
        <v>149.25378438270386</v>
      </c>
      <c r="M84" s="862"/>
      <c r="N84" s="51"/>
    </row>
    <row r="85" spans="1:14" ht="15.75" thickBot="1">
      <c r="B85" s="91" t="s">
        <v>974</v>
      </c>
      <c r="C85" s="92"/>
      <c r="D85" s="92"/>
      <c r="E85" s="92"/>
      <c r="F85" s="92"/>
      <c r="G85" s="92"/>
      <c r="H85" s="92"/>
      <c r="I85" s="93"/>
      <c r="J85" s="94"/>
      <c r="K85" s="305">
        <v>0.05</v>
      </c>
      <c r="L85" s="863">
        <f>N78*K85</f>
        <v>149.25378438270386</v>
      </c>
      <c r="M85" s="864"/>
      <c r="N85" s="51"/>
    </row>
    <row r="86" spans="1:14" ht="15.75" thickBot="1">
      <c r="B86" s="826" t="s">
        <v>953</v>
      </c>
      <c r="C86" s="827"/>
      <c r="D86" s="827"/>
      <c r="E86" s="827"/>
      <c r="F86" s="827"/>
      <c r="G86" s="827"/>
      <c r="H86" s="827"/>
      <c r="I86" s="827"/>
      <c r="J86" s="827"/>
      <c r="K86" s="827"/>
      <c r="L86" s="827"/>
      <c r="M86" s="828"/>
      <c r="N86" s="52">
        <f>L83+L84+L85</f>
        <v>895.52270629622319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3880.5983939502999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1043</v>
      </c>
      <c r="C31" s="81" t="s">
        <v>1548</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866</v>
      </c>
      <c r="B48" s="43" t="str">
        <f>VLOOKUP(A48,MATERIALES!A4:D372,3,FALSE)</f>
        <v>Emulsión Asfáltica de Rotura Media Modificada Con Polímeros CRM-m</v>
      </c>
      <c r="C48" s="281"/>
      <c r="D48" s="281"/>
      <c r="E48" s="281"/>
      <c r="F48" s="281"/>
      <c r="G48" s="281"/>
      <c r="H48" s="281"/>
      <c r="I48" s="268"/>
      <c r="J48" s="224" t="str">
        <f>VLOOKUP(A48,MATERIALES!A4:D372,2,FALSE)</f>
        <v>lt</v>
      </c>
      <c r="K48" s="282">
        <v>1</v>
      </c>
      <c r="L48" s="267"/>
      <c r="M48" s="402">
        <f>VLOOKUP(A48,MATERIALES!A4:D394,4,FALSE)</f>
        <v>2663.8832397282299</v>
      </c>
      <c r="N48" s="272">
        <f>K48*M48</f>
        <v>2663.8832397282299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2663.8832397282299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2663.8832397282299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532.776647945646</v>
      </c>
      <c r="M83" s="862"/>
      <c r="N83" s="51"/>
    </row>
    <row r="84" spans="1:14">
      <c r="B84" s="89" t="s">
        <v>973</v>
      </c>
      <c r="C84" s="90"/>
      <c r="D84" s="90"/>
      <c r="E84" s="90"/>
      <c r="F84" s="90"/>
      <c r="G84" s="90"/>
      <c r="H84" s="90"/>
      <c r="I84" s="87"/>
      <c r="J84" s="88"/>
      <c r="K84" s="304">
        <v>0.05</v>
      </c>
      <c r="L84" s="861">
        <f>N78*K84</f>
        <v>133.1941619864115</v>
      </c>
      <c r="M84" s="862"/>
      <c r="N84" s="51"/>
    </row>
    <row r="85" spans="1:14" ht="15.75" thickBot="1">
      <c r="B85" s="91" t="s">
        <v>974</v>
      </c>
      <c r="C85" s="92"/>
      <c r="D85" s="92"/>
      <c r="E85" s="92"/>
      <c r="F85" s="92"/>
      <c r="G85" s="92"/>
      <c r="H85" s="92"/>
      <c r="I85" s="93"/>
      <c r="J85" s="94"/>
      <c r="K85" s="305">
        <v>0.05</v>
      </c>
      <c r="L85" s="863">
        <f>N78*K85</f>
        <v>133.1941619864115</v>
      </c>
      <c r="M85" s="864"/>
      <c r="N85" s="51"/>
    </row>
    <row r="86" spans="1:14" ht="15.75" thickBot="1">
      <c r="B86" s="826" t="s">
        <v>953</v>
      </c>
      <c r="C86" s="827"/>
      <c r="D86" s="827"/>
      <c r="E86" s="827"/>
      <c r="F86" s="827"/>
      <c r="G86" s="827"/>
      <c r="H86" s="827"/>
      <c r="I86" s="827"/>
      <c r="J86" s="827"/>
      <c r="K86" s="827"/>
      <c r="L86" s="827"/>
      <c r="M86" s="828"/>
      <c r="N86" s="52">
        <f>L83+L84+L85</f>
        <v>799.16497191846895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3463.0482116466987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1044</v>
      </c>
      <c r="C31" s="81" t="s">
        <v>1549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154</v>
      </c>
      <c r="B36" s="875" t="str">
        <f>VLOOKUP(A36,EQUIPOS!A6:D154,3,FALSE)</f>
        <v>Carrotanque Irrigador de asfalto, 1000 GALONES DE CAPACIDAD</v>
      </c>
      <c r="C36" s="876"/>
      <c r="D36" s="876"/>
      <c r="E36" s="876"/>
      <c r="F36" s="876"/>
      <c r="G36" s="876"/>
      <c r="H36" s="877"/>
      <c r="I36" s="267"/>
      <c r="J36" s="268"/>
      <c r="K36" s="269">
        <f>VLOOKUP(A36,EQUIPOS!A6:D163,4,FALSE)</f>
        <v>87668.933436850159</v>
      </c>
      <c r="L36" s="270"/>
      <c r="M36" s="271">
        <v>500</v>
      </c>
      <c r="N36" s="272">
        <f>K36/M36</f>
        <v>175.33786687370031</v>
      </c>
    </row>
    <row r="37" spans="1:14">
      <c r="A37" s="113" t="s">
        <v>176</v>
      </c>
      <c r="B37" s="875" t="str">
        <f>VLOOKUP(A37,EQUIPOS!A7:D154,3,FALSE)</f>
        <v xml:space="preserve">Compresor (barrido y soplado)
</v>
      </c>
      <c r="C37" s="876"/>
      <c r="D37" s="876"/>
      <c r="E37" s="876"/>
      <c r="F37" s="876"/>
      <c r="G37" s="876"/>
      <c r="H37" s="877"/>
      <c r="I37" s="267"/>
      <c r="J37" s="268"/>
      <c r="K37" s="269">
        <f>VLOOKUP(A37,EQUIPOS!A7:D164,4,FALSE)</f>
        <v>69071.374584940946</v>
      </c>
      <c r="L37" s="270"/>
      <c r="M37" s="271">
        <v>500</v>
      </c>
      <c r="N37" s="272">
        <f>K37/M37</f>
        <v>138.14274916988188</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N75*M41</f>
        <v>0.54131000000000007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314.0219260435822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846</v>
      </c>
      <c r="B48" s="43" t="str">
        <f>VLOOKUP(A48,MATERIALES!A4:D372,3,FALSE)</f>
        <v>Emulsión CRL-0</v>
      </c>
      <c r="C48" s="281"/>
      <c r="D48" s="281"/>
      <c r="E48" s="281"/>
      <c r="F48" s="281"/>
      <c r="G48" s="281"/>
      <c r="H48" s="281"/>
      <c r="I48" s="268"/>
      <c r="J48" s="224" t="str">
        <f>VLOOKUP(A48,MATERIALES!A4:D372,2,FALSE)</f>
        <v>lt</v>
      </c>
      <c r="K48" s="282">
        <v>1</v>
      </c>
      <c r="L48" s="267"/>
      <c r="M48" s="402">
        <f>VLOOKUP(A48,MATERIALES!A4:D394,4,FALSE)</f>
        <v>1821.1505793287301</v>
      </c>
      <c r="N48" s="272">
        <f>K48*M48</f>
        <v>1821.1505793287301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1821.1505793287301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4"/>
      <c r="M64" s="905"/>
      <c r="N64" s="127"/>
    </row>
    <row r="65" spans="1:14" ht="15.75" thickBot="1">
      <c r="B65" s="915" t="s">
        <v>953</v>
      </c>
      <c r="C65" s="869"/>
      <c r="D65" s="869"/>
      <c r="E65" s="869"/>
      <c r="F65" s="869"/>
      <c r="G65" s="869"/>
      <c r="H65" s="869"/>
      <c r="I65" s="869"/>
      <c r="J65" s="869"/>
      <c r="K65" s="869"/>
      <c r="L65" s="869"/>
      <c r="M65" s="870"/>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65" t="s">
        <v>963</v>
      </c>
      <c r="C69" s="866"/>
      <c r="D69" s="866"/>
      <c r="E69" s="866"/>
      <c r="F69" s="866"/>
      <c r="G69" s="866"/>
      <c r="H69" s="866"/>
      <c r="I69" s="73" t="s">
        <v>964</v>
      </c>
      <c r="J69" s="75" t="s">
        <v>1410</v>
      </c>
      <c r="K69" s="74" t="s">
        <v>966</v>
      </c>
      <c r="L69" s="867" t="s">
        <v>950</v>
      </c>
      <c r="M69" s="868"/>
      <c r="N69" s="98" t="s">
        <v>951</v>
      </c>
    </row>
    <row r="70" spans="1:14">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4000</v>
      </c>
      <c r="N70" s="395">
        <f>K70/M70</f>
        <v>54.131</v>
      </c>
    </row>
    <row r="71" spans="1:14">
      <c r="B71" s="49"/>
      <c r="C71" s="47"/>
      <c r="D71" s="47"/>
      <c r="E71" s="47"/>
      <c r="F71" s="47"/>
      <c r="G71" s="47"/>
      <c r="H71" s="47"/>
      <c r="I71" s="279"/>
      <c r="J71" s="297"/>
      <c r="K71" s="298"/>
      <c r="L71" s="50"/>
      <c r="M71" s="300"/>
      <c r="N71" s="296"/>
    </row>
    <row r="72" spans="1:14">
      <c r="B72" s="49"/>
      <c r="C72" s="47"/>
      <c r="D72" s="47"/>
      <c r="E72" s="47"/>
      <c r="F72" s="47"/>
      <c r="G72" s="47"/>
      <c r="H72" s="47"/>
      <c r="I72" s="279"/>
      <c r="J72" s="297"/>
      <c r="K72" s="298"/>
      <c r="L72" s="318"/>
      <c r="M72" s="300"/>
      <c r="N72" s="296"/>
    </row>
    <row r="73" spans="1:14">
      <c r="B73" s="49"/>
      <c r="C73" s="47"/>
      <c r="D73" s="47"/>
      <c r="E73" s="47"/>
      <c r="F73" s="47"/>
      <c r="G73" s="47"/>
      <c r="H73" s="47"/>
      <c r="I73" s="279"/>
      <c r="J73" s="297"/>
      <c r="K73" s="298"/>
      <c r="L73" s="318"/>
      <c r="M73" s="300"/>
      <c r="N73" s="296"/>
    </row>
    <row r="74" spans="1:14" ht="15.75" thickBot="1">
      <c r="B74" s="902"/>
      <c r="C74" s="903"/>
      <c r="D74" s="903"/>
      <c r="E74" s="903"/>
      <c r="F74" s="903"/>
      <c r="G74" s="903"/>
      <c r="H74" s="903"/>
      <c r="I74" s="126"/>
      <c r="J74" s="126"/>
      <c r="K74" s="126"/>
      <c r="L74" s="916"/>
      <c r="M74" s="916"/>
      <c r="N74" s="45"/>
    </row>
    <row r="75" spans="1:14" ht="15.75" thickBot="1">
      <c r="B75" s="915" t="s">
        <v>953</v>
      </c>
      <c r="C75" s="869"/>
      <c r="D75" s="869"/>
      <c r="E75" s="869"/>
      <c r="F75" s="869"/>
      <c r="G75" s="869"/>
      <c r="H75" s="869"/>
      <c r="I75" s="869"/>
      <c r="J75" s="869"/>
      <c r="K75" s="869"/>
      <c r="L75" s="869"/>
      <c r="M75" s="870"/>
      <c r="N75" s="301">
        <f>SUM(N70:N74)</f>
        <v>54.131</v>
      </c>
    </row>
    <row r="76" spans="1:14" ht="15.75" thickBot="1">
      <c r="B76" s="33"/>
      <c r="C76" s="34"/>
      <c r="D76" s="34"/>
      <c r="E76" s="34"/>
      <c r="F76" s="34"/>
      <c r="G76" s="34"/>
      <c r="H76" s="34"/>
      <c r="I76" s="34"/>
      <c r="J76" s="34"/>
      <c r="K76" s="34"/>
      <c r="L76" s="34"/>
      <c r="M76" s="34"/>
      <c r="N76" s="35"/>
    </row>
    <row r="77" spans="1:14" ht="15.75" thickBot="1">
      <c r="B77" s="826" t="s">
        <v>967</v>
      </c>
      <c r="C77" s="827"/>
      <c r="D77" s="827"/>
      <c r="E77" s="827"/>
      <c r="F77" s="827"/>
      <c r="G77" s="827"/>
      <c r="H77" s="827"/>
      <c r="I77" s="827"/>
      <c r="J77" s="827"/>
      <c r="K77" s="827"/>
      <c r="L77" s="827"/>
      <c r="M77" s="828"/>
      <c r="N77" s="99">
        <f>N43+N54+N65+N75</f>
        <v>2189.303505372312</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437.86070107446244</v>
      </c>
      <c r="M82" s="862"/>
      <c r="N82" s="51"/>
    </row>
    <row r="83" spans="1:14">
      <c r="B83" s="89" t="s">
        <v>973</v>
      </c>
      <c r="C83" s="90"/>
      <c r="D83" s="90"/>
      <c r="E83" s="90"/>
      <c r="F83" s="90"/>
      <c r="G83" s="90"/>
      <c r="H83" s="90"/>
      <c r="I83" s="87"/>
      <c r="J83" s="88"/>
      <c r="K83" s="304">
        <v>0.05</v>
      </c>
      <c r="L83" s="861">
        <f>N77*K83</f>
        <v>109.46517526861561</v>
      </c>
      <c r="M83" s="862"/>
      <c r="N83" s="51"/>
    </row>
    <row r="84" spans="1:14" ht="15.75" thickBot="1">
      <c r="B84" s="91" t="s">
        <v>974</v>
      </c>
      <c r="C84" s="92"/>
      <c r="D84" s="92"/>
      <c r="E84" s="92"/>
      <c r="F84" s="92"/>
      <c r="G84" s="92"/>
      <c r="H84" s="92"/>
      <c r="I84" s="93"/>
      <c r="J84" s="94"/>
      <c r="K84" s="305">
        <v>0.05</v>
      </c>
      <c r="L84" s="863">
        <f>N77*K84</f>
        <v>109.46517526861561</v>
      </c>
      <c r="M84" s="864"/>
      <c r="N84" s="51"/>
    </row>
    <row r="85" spans="1:14" ht="15.75" thickBot="1">
      <c r="B85" s="826" t="s">
        <v>953</v>
      </c>
      <c r="C85" s="827"/>
      <c r="D85" s="827"/>
      <c r="E85" s="827"/>
      <c r="F85" s="827"/>
      <c r="G85" s="827"/>
      <c r="H85" s="827"/>
      <c r="I85" s="827"/>
      <c r="J85" s="827"/>
      <c r="K85" s="827"/>
      <c r="L85" s="827"/>
      <c r="M85" s="828"/>
      <c r="N85" s="52">
        <f>L82+L83+L84</f>
        <v>656.79105161169377</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2846.094556984006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9" t="s">
        <v>2218</v>
      </c>
      <c r="C104" s="830"/>
      <c r="D104" s="830"/>
      <c r="E104" s="830"/>
      <c r="F104" s="830"/>
      <c r="G104" s="830"/>
      <c r="H104" s="830"/>
      <c r="I104" s="830"/>
      <c r="J104" s="830"/>
      <c r="K104" s="830"/>
      <c r="L104" s="830"/>
      <c r="M104" s="830"/>
      <c r="N104" s="831"/>
    </row>
    <row r="105" spans="2:14" ht="15" customHeight="1">
      <c r="B105" s="829"/>
      <c r="C105" s="830"/>
      <c r="D105" s="830"/>
      <c r="E105" s="830"/>
      <c r="F105" s="830"/>
      <c r="G105" s="830"/>
      <c r="H105" s="830"/>
      <c r="I105" s="830"/>
      <c r="J105" s="830"/>
      <c r="K105" s="830"/>
      <c r="L105" s="830"/>
      <c r="M105" s="830"/>
      <c r="N105" s="831"/>
    </row>
    <row r="106" spans="2:14" ht="30" customHeight="1">
      <c r="B106" s="832" t="s">
        <v>2219</v>
      </c>
      <c r="C106" s="833"/>
      <c r="D106" s="833"/>
      <c r="E106" s="833"/>
      <c r="F106" s="833"/>
      <c r="G106" s="833"/>
      <c r="H106" s="833"/>
      <c r="I106" s="833"/>
      <c r="J106" s="833"/>
      <c r="K106" s="833"/>
      <c r="L106" s="833"/>
      <c r="M106" s="833"/>
      <c r="N106" s="834"/>
    </row>
    <row r="107" spans="2:14">
      <c r="B107" s="832"/>
      <c r="C107" s="833"/>
      <c r="D107" s="833"/>
      <c r="E107" s="833"/>
      <c r="F107" s="833"/>
      <c r="G107" s="833"/>
      <c r="H107" s="833"/>
      <c r="I107" s="833"/>
      <c r="J107" s="833"/>
      <c r="K107" s="833"/>
      <c r="L107" s="833"/>
      <c r="M107" s="833"/>
      <c r="N107" s="834"/>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2"/>
      <c r="K117" s="892"/>
      <c r="L117" s="892"/>
      <c r="M117" s="892"/>
      <c r="N117" s="893"/>
    </row>
    <row r="118" spans="2:14" ht="15.75" thickBot="1">
      <c r="B118" s="261" t="s">
        <v>2221</v>
      </c>
      <c r="C118" s="393"/>
      <c r="D118" s="393"/>
      <c r="E118" s="57"/>
      <c r="F118" s="57"/>
      <c r="G118" s="57"/>
      <c r="H118" s="57"/>
      <c r="I118" s="57"/>
      <c r="J118" s="894"/>
      <c r="K118" s="894"/>
      <c r="L118" s="894"/>
      <c r="M118" s="894"/>
      <c r="N118" s="895"/>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1045</v>
      </c>
      <c r="C31" s="81" t="s">
        <v>1550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154</v>
      </c>
      <c r="B36" s="875" t="str">
        <f>VLOOKUP(A36,EQUIPOS!A6:D154,3,FALSE)</f>
        <v>Carrotanque Irrigador de asfalto, 1000 GALONES DE CAPACIDAD</v>
      </c>
      <c r="C36" s="876"/>
      <c r="D36" s="876"/>
      <c r="E36" s="876"/>
      <c r="F36" s="876"/>
      <c r="G36" s="876"/>
      <c r="H36" s="877"/>
      <c r="I36" s="267"/>
      <c r="J36" s="268"/>
      <c r="K36" s="269">
        <f>VLOOKUP(A36,EQUIPOS!A6:D163,4,FALSE)</f>
        <v>87668.933436850159</v>
      </c>
      <c r="L36" s="270"/>
      <c r="M36" s="271">
        <v>500</v>
      </c>
      <c r="N36" s="272">
        <f>K36/M36</f>
        <v>175.33786687370031</v>
      </c>
    </row>
    <row r="37" spans="1:14">
      <c r="A37" s="113" t="s">
        <v>176</v>
      </c>
      <c r="B37" s="875" t="str">
        <f>VLOOKUP(A37,EQUIPOS!A7:D154,3,FALSE)</f>
        <v xml:space="preserve">Compresor (barrido y soplado)
</v>
      </c>
      <c r="C37" s="876"/>
      <c r="D37" s="876"/>
      <c r="E37" s="876"/>
      <c r="F37" s="876"/>
      <c r="G37" s="876"/>
      <c r="H37" s="877"/>
      <c r="I37" s="267"/>
      <c r="J37" s="268"/>
      <c r="K37" s="269">
        <f>VLOOKUP(A37,EQUIPOS!A7:D164,4,FALSE)</f>
        <v>69071.374584940946</v>
      </c>
      <c r="L37" s="270"/>
      <c r="M37" s="271">
        <v>500</v>
      </c>
      <c r="N37" s="272">
        <f>K37/M37</f>
        <v>138.14274916988188</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0.54131000000000007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314.0219260435822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848</v>
      </c>
      <c r="B48" s="43" t="str">
        <f>VLOOKUP(A48,MATERIALES!A4:D372,3,FALSE)</f>
        <v>Emulsión CRL-1</v>
      </c>
      <c r="C48" s="281"/>
      <c r="D48" s="281"/>
      <c r="E48" s="281"/>
      <c r="F48" s="281"/>
      <c r="G48" s="281"/>
      <c r="H48" s="281"/>
      <c r="I48" s="268"/>
      <c r="J48" s="224" t="str">
        <f>VLOOKUP(A48,MATERIALES!A4:D372,2,FALSE)</f>
        <v>lt</v>
      </c>
      <c r="K48" s="282">
        <v>1</v>
      </c>
      <c r="L48" s="267"/>
      <c r="M48" s="402">
        <f>VLOOKUP(A48,MATERIALES!A4:D394,4,FALSE)</f>
        <v>1762.8483198042366</v>
      </c>
      <c r="N48" s="272">
        <f>K48*M48</f>
        <v>1762.8483198042366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1762.8483198042366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SUM(N70:N75)</f>
        <v>54.131</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2131.0012458478186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426.20024916956373</v>
      </c>
      <c r="M83" s="862"/>
      <c r="N83" s="51"/>
    </row>
    <row r="84" spans="1:14">
      <c r="B84" s="89" t="s">
        <v>973</v>
      </c>
      <c r="C84" s="90"/>
      <c r="D84" s="90"/>
      <c r="E84" s="90"/>
      <c r="F84" s="90"/>
      <c r="G84" s="90"/>
      <c r="H84" s="90"/>
      <c r="I84" s="87"/>
      <c r="J84" s="88"/>
      <c r="K84" s="304">
        <v>0.05</v>
      </c>
      <c r="L84" s="861">
        <f>N78*K84</f>
        <v>106.55006229239093</v>
      </c>
      <c r="M84" s="862"/>
      <c r="N84" s="51"/>
    </row>
    <row r="85" spans="1:14" ht="15.75" thickBot="1">
      <c r="B85" s="91" t="s">
        <v>974</v>
      </c>
      <c r="C85" s="92"/>
      <c r="D85" s="92"/>
      <c r="E85" s="92"/>
      <c r="F85" s="92"/>
      <c r="G85" s="92"/>
      <c r="H85" s="92"/>
      <c r="I85" s="93"/>
      <c r="J85" s="94"/>
      <c r="K85" s="305">
        <v>0.05</v>
      </c>
      <c r="L85" s="863">
        <f>N78*K85</f>
        <v>106.55006229239093</v>
      </c>
      <c r="M85" s="864"/>
      <c r="N85" s="51"/>
    </row>
    <row r="86" spans="1:14" ht="15.75" thickBot="1">
      <c r="B86" s="826" t="s">
        <v>953</v>
      </c>
      <c r="C86" s="827"/>
      <c r="D86" s="827"/>
      <c r="E86" s="827"/>
      <c r="F86" s="827"/>
      <c r="G86" s="827"/>
      <c r="H86" s="827"/>
      <c r="I86" s="827"/>
      <c r="J86" s="827"/>
      <c r="K86" s="827"/>
      <c r="L86" s="827"/>
      <c r="M86" s="828"/>
      <c r="N86" s="52">
        <f>L83+L84+L85</f>
        <v>639.30037375434563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2770.3016196021645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1551</v>
      </c>
      <c r="C31" s="81" t="s">
        <v>1552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154</v>
      </c>
      <c r="B36" s="875" t="str">
        <f>VLOOKUP(A36,EQUIPOS!A6:D154,3,FALSE)</f>
        <v>Carrotanque Irrigador de asfalto, 1000 GALONES DE CAPACIDAD</v>
      </c>
      <c r="C36" s="876"/>
      <c r="D36" s="876"/>
      <c r="E36" s="876"/>
      <c r="F36" s="876"/>
      <c r="G36" s="876"/>
      <c r="H36" s="877"/>
      <c r="I36" s="267"/>
      <c r="J36" s="268"/>
      <c r="K36" s="269">
        <f>VLOOKUP(A36,EQUIPOS!A6:D163,4,FALSE)</f>
        <v>87668.933436850159</v>
      </c>
      <c r="L36" s="270"/>
      <c r="M36" s="271">
        <v>500</v>
      </c>
      <c r="N36" s="272">
        <f>K36/M36</f>
        <v>175.33786687370031</v>
      </c>
    </row>
    <row r="37" spans="1:14">
      <c r="A37" s="113" t="s">
        <v>176</v>
      </c>
      <c r="B37" s="875" t="str">
        <f>VLOOKUP(A37,EQUIPOS!A7:D154,3,FALSE)</f>
        <v xml:space="preserve">Compresor (barrido y soplado)
</v>
      </c>
      <c r="C37" s="876"/>
      <c r="D37" s="876"/>
      <c r="E37" s="876"/>
      <c r="F37" s="876"/>
      <c r="G37" s="876"/>
      <c r="H37" s="877"/>
      <c r="I37" s="267"/>
      <c r="J37" s="268"/>
      <c r="K37" s="269">
        <f>VLOOKUP(A37,EQUIPOS!A7:D164,4,FALSE)</f>
        <v>69071.374584940946</v>
      </c>
      <c r="L37" s="270"/>
      <c r="M37" s="271">
        <v>500</v>
      </c>
      <c r="N37" s="272">
        <f>K37/M37</f>
        <v>138.14274916988188</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0.54131000000000007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314.0219260435822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792</v>
      </c>
      <c r="B48" s="43" t="str">
        <f>VLOOKUP(A48,MATERIALES!A4:D372,3,FALSE)</f>
        <v>Asfalto liquido RC 250</v>
      </c>
      <c r="C48" s="281"/>
      <c r="D48" s="281"/>
      <c r="E48" s="281"/>
      <c r="F48" s="281"/>
      <c r="G48" s="281"/>
      <c r="H48" s="281"/>
      <c r="I48" s="268"/>
      <c r="J48" s="224" t="str">
        <f>VLOOKUP(A48,MATERIALES!A4:D372,2,FALSE)</f>
        <v>gal</v>
      </c>
      <c r="K48" s="282">
        <v>0.3</v>
      </c>
      <c r="L48" s="267"/>
      <c r="M48" s="402">
        <f>VLOOKUP(A48,MATERIALES!A4:D394,4,FALSE)</f>
        <v>4044.3223038921756</v>
      </c>
      <c r="N48" s="272">
        <f>K48*M48</f>
        <v>1213.2966911676526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1213.2966911676526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SUM(N70:N75)</f>
        <v>54.131</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1581.4496172112349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316.28992344224702</v>
      </c>
      <c r="M83" s="862"/>
      <c r="N83" s="51"/>
    </row>
    <row r="84" spans="1:14">
      <c r="B84" s="89" t="s">
        <v>973</v>
      </c>
      <c r="C84" s="90"/>
      <c r="D84" s="90"/>
      <c r="E84" s="90"/>
      <c r="F84" s="90"/>
      <c r="G84" s="90"/>
      <c r="H84" s="90"/>
      <c r="I84" s="87"/>
      <c r="J84" s="88"/>
      <c r="K84" s="304">
        <v>0.05</v>
      </c>
      <c r="L84" s="861">
        <f>N78*K84</f>
        <v>79.072480860561754</v>
      </c>
      <c r="M84" s="862"/>
      <c r="N84" s="51"/>
    </row>
    <row r="85" spans="1:14" ht="15.75" thickBot="1">
      <c r="B85" s="91" t="s">
        <v>974</v>
      </c>
      <c r="C85" s="92"/>
      <c r="D85" s="92"/>
      <c r="E85" s="92"/>
      <c r="F85" s="92"/>
      <c r="G85" s="92"/>
      <c r="H85" s="92"/>
      <c r="I85" s="93"/>
      <c r="J85" s="94"/>
      <c r="K85" s="305">
        <v>0.05</v>
      </c>
      <c r="L85" s="863">
        <f>N78*K85</f>
        <v>79.072480860561754</v>
      </c>
      <c r="M85" s="864"/>
      <c r="N85" s="51"/>
    </row>
    <row r="86" spans="1:14" ht="15.75" thickBot="1">
      <c r="B86" s="826" t="s">
        <v>953</v>
      </c>
      <c r="C86" s="827"/>
      <c r="D86" s="827"/>
      <c r="E86" s="827"/>
      <c r="F86" s="827"/>
      <c r="G86" s="827"/>
      <c r="H86" s="827"/>
      <c r="I86" s="827"/>
      <c r="J86" s="827"/>
      <c r="K86" s="827"/>
      <c r="L86" s="827"/>
      <c r="M86" s="828"/>
      <c r="N86" s="52">
        <f>L83+L84+L85</f>
        <v>474.43488516337055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2055.8845023746053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1046</v>
      </c>
      <c r="C31" s="81" t="s">
        <v>1208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958" t="str">
        <f>VLOOKUP(A36,EQUIPOS!A6:D154,3,FALSE)</f>
        <v>Carrotanque Irrigador de asfalto, 1000 GALONES DE CAPACIDAD</v>
      </c>
      <c r="C36" s="959"/>
      <c r="D36" s="959"/>
      <c r="E36" s="959"/>
      <c r="F36" s="959"/>
      <c r="G36" s="959"/>
      <c r="H36" s="960"/>
      <c r="I36" s="267"/>
      <c r="J36" s="268"/>
      <c r="K36" s="269">
        <f>VLOOKUP(A36,EQUIPOS!A6:D163,4,FALSE)</f>
        <v>87668.933436850159</v>
      </c>
      <c r="L36" s="270"/>
      <c r="M36" s="271">
        <v>500</v>
      </c>
      <c r="N36" s="272">
        <f>K36/M36</f>
        <v>175.33786687370031</v>
      </c>
    </row>
    <row r="37" spans="1:14">
      <c r="A37" s="113" t="s">
        <v>176</v>
      </c>
      <c r="B37" s="958" t="str">
        <f>VLOOKUP(A37,EQUIPOS!A7:D154,3,FALSE)</f>
        <v xml:space="preserve">Compresor (barrido y soplado)
</v>
      </c>
      <c r="C37" s="959"/>
      <c r="D37" s="959"/>
      <c r="E37" s="959"/>
      <c r="F37" s="959"/>
      <c r="G37" s="959"/>
      <c r="H37" s="960"/>
      <c r="I37" s="267"/>
      <c r="J37" s="268"/>
      <c r="K37" s="269">
        <f>VLOOKUP(A37,EQUIPOS!A7:D164,4,FALSE)</f>
        <v>69071.374584940946</v>
      </c>
      <c r="L37" s="270"/>
      <c r="M37" s="271">
        <v>500</v>
      </c>
      <c r="N37" s="272">
        <f>K37/M37</f>
        <v>138.14274916988188</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0.54131000000000007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314.0219260435822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858</v>
      </c>
      <c r="B48" s="43" t="str">
        <f>VLOOKUP(A48,MATERIALES!A4:D372,3,FALSE)</f>
        <v>Emulsión CRR-1</v>
      </c>
      <c r="C48" s="281"/>
      <c r="D48" s="281"/>
      <c r="E48" s="281"/>
      <c r="F48" s="281"/>
      <c r="G48" s="281"/>
      <c r="H48" s="281"/>
      <c r="I48" s="268"/>
      <c r="J48" s="224" t="str">
        <f>VLOOKUP(A48,MATERIALES!A4:D372,2,FALSE)</f>
        <v>lt</v>
      </c>
      <c r="K48" s="282">
        <v>0.45</v>
      </c>
      <c r="L48" s="267"/>
      <c r="M48" s="402">
        <f>VLOOKUP(A48,MATERIALES!A4:D394,4,FALSE)</f>
        <v>2454.2913672177801</v>
      </c>
      <c r="N48" s="272">
        <f>K48*M48</f>
        <v>1104.4311152480011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1104.4311152480011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SUM(N70:N75)</f>
        <v>54.131</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1472.5840412915834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294.5168082583167</v>
      </c>
      <c r="M83" s="862"/>
      <c r="N83" s="51"/>
    </row>
    <row r="84" spans="1:14">
      <c r="B84" s="89" t="s">
        <v>973</v>
      </c>
      <c r="C84" s="90"/>
      <c r="D84" s="90"/>
      <c r="E84" s="90"/>
      <c r="F84" s="90"/>
      <c r="G84" s="90"/>
      <c r="H84" s="90"/>
      <c r="I84" s="87"/>
      <c r="J84" s="88"/>
      <c r="K84" s="304">
        <v>0.05</v>
      </c>
      <c r="L84" s="861">
        <f>N78*K84</f>
        <v>73.629202064579175</v>
      </c>
      <c r="M84" s="862"/>
      <c r="N84" s="51"/>
    </row>
    <row r="85" spans="1:14" ht="15.75" thickBot="1">
      <c r="B85" s="91" t="s">
        <v>974</v>
      </c>
      <c r="C85" s="92"/>
      <c r="D85" s="92"/>
      <c r="E85" s="92"/>
      <c r="F85" s="92"/>
      <c r="G85" s="92"/>
      <c r="H85" s="92"/>
      <c r="I85" s="93"/>
      <c r="J85" s="94"/>
      <c r="K85" s="305">
        <v>0.05</v>
      </c>
      <c r="L85" s="863">
        <f>N78*K85</f>
        <v>73.629202064579175</v>
      </c>
      <c r="M85" s="864"/>
      <c r="N85" s="51"/>
    </row>
    <row r="86" spans="1:14" ht="15.75" thickBot="1">
      <c r="B86" s="826" t="s">
        <v>953</v>
      </c>
      <c r="C86" s="827"/>
      <c r="D86" s="827"/>
      <c r="E86" s="827"/>
      <c r="F86" s="827"/>
      <c r="G86" s="827"/>
      <c r="H86" s="827"/>
      <c r="I86" s="827"/>
      <c r="J86" s="827"/>
      <c r="K86" s="827"/>
      <c r="L86" s="827"/>
      <c r="M86" s="828"/>
      <c r="N86" s="52">
        <f>L83+L84+L85</f>
        <v>441.77521238747511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1914.3592536790584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1047</v>
      </c>
      <c r="C31" s="81" t="s">
        <v>1553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6" t="s">
        <v>154</v>
      </c>
      <c r="B36" s="875" t="str">
        <f>VLOOKUP(A36,EQUIPOS!A6:D154,3,FALSE)</f>
        <v>Carrotanque Irrigador de asfalto, 1000 GALONES DE CAPACIDAD</v>
      </c>
      <c r="C36" s="876"/>
      <c r="D36" s="876"/>
      <c r="E36" s="876"/>
      <c r="F36" s="876"/>
      <c r="G36" s="876"/>
      <c r="H36" s="877"/>
      <c r="I36" s="267"/>
      <c r="J36" s="268"/>
      <c r="K36" s="269">
        <f>VLOOKUP(A36,EQUIPOS!A6:D163,4,FALSE)</f>
        <v>87668.933436850159</v>
      </c>
      <c r="L36" s="270"/>
      <c r="M36" s="271">
        <v>500</v>
      </c>
      <c r="N36" s="272">
        <f>K36/M36</f>
        <v>175.33786687370031</v>
      </c>
    </row>
    <row r="37" spans="1:14">
      <c r="A37" s="113" t="s">
        <v>176</v>
      </c>
      <c r="B37" s="875" t="str">
        <f>VLOOKUP(A37,EQUIPOS!A7:D154,3,FALSE)</f>
        <v xml:space="preserve">Compresor (barrido y soplado)
</v>
      </c>
      <c r="C37" s="876"/>
      <c r="D37" s="876"/>
      <c r="E37" s="876"/>
      <c r="F37" s="876"/>
      <c r="G37" s="876"/>
      <c r="H37" s="877"/>
      <c r="I37" s="267"/>
      <c r="J37" s="268"/>
      <c r="K37" s="269">
        <f>VLOOKUP(A37,EQUIPOS!A7:D164,4,FALSE)</f>
        <v>69071.374584940946</v>
      </c>
      <c r="L37" s="270"/>
      <c r="M37" s="271">
        <v>500</v>
      </c>
      <c r="N37" s="272">
        <f>K37/M37</f>
        <v>138.14274916988188</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0.54131000000000007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314.0219260435822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860</v>
      </c>
      <c r="B48" s="43" t="str">
        <f>VLOOKUP(A48,MATERIALES!A4:D372,3,FALSE)</f>
        <v>Emulsión CRR-2</v>
      </c>
      <c r="C48" s="281"/>
      <c r="D48" s="281"/>
      <c r="E48" s="281"/>
      <c r="F48" s="281"/>
      <c r="G48" s="281"/>
      <c r="H48" s="281"/>
      <c r="I48" s="268"/>
      <c r="J48" s="224" t="str">
        <f>VLOOKUP(A48,MATERIALES!A4:D372,2,FALSE)</f>
        <v>lt</v>
      </c>
      <c r="K48" s="282">
        <v>0.45</v>
      </c>
      <c r="L48" s="267"/>
      <c r="M48" s="402">
        <f>VLOOKUP(A48,MATERIALES!A4:D394,4,FALSE)</f>
        <v>1808.4300863415679</v>
      </c>
      <c r="N48" s="272">
        <f>K48*M48</f>
        <v>813.79353885370551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813.79353885370551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SUM(N70:N75)</f>
        <v>54.131</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1181.9464648972878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236.38929297945757</v>
      </c>
      <c r="M83" s="862"/>
      <c r="N83" s="51"/>
    </row>
    <row r="84" spans="1:14">
      <c r="B84" s="89" t="s">
        <v>973</v>
      </c>
      <c r="C84" s="90"/>
      <c r="D84" s="90"/>
      <c r="E84" s="90"/>
      <c r="F84" s="90"/>
      <c r="G84" s="90"/>
      <c r="H84" s="90"/>
      <c r="I84" s="87"/>
      <c r="J84" s="88"/>
      <c r="K84" s="304">
        <v>0.05</v>
      </c>
      <c r="L84" s="861">
        <f>N78*K84</f>
        <v>59.097323244864391</v>
      </c>
      <c r="M84" s="862"/>
      <c r="N84" s="51"/>
    </row>
    <row r="85" spans="1:14" ht="15.75" thickBot="1">
      <c r="B85" s="91" t="s">
        <v>974</v>
      </c>
      <c r="C85" s="92"/>
      <c r="D85" s="92"/>
      <c r="E85" s="92"/>
      <c r="F85" s="92"/>
      <c r="G85" s="92"/>
      <c r="H85" s="92"/>
      <c r="I85" s="93"/>
      <c r="J85" s="94"/>
      <c r="K85" s="305">
        <v>0.05</v>
      </c>
      <c r="L85" s="863">
        <f>N78*K85</f>
        <v>59.097323244864391</v>
      </c>
      <c r="M85" s="864"/>
      <c r="N85" s="51"/>
    </row>
    <row r="86" spans="1:14" ht="15.75" thickBot="1">
      <c r="B86" s="826" t="s">
        <v>953</v>
      </c>
      <c r="C86" s="827"/>
      <c r="D86" s="827"/>
      <c r="E86" s="827"/>
      <c r="F86" s="827"/>
      <c r="G86" s="827"/>
      <c r="H86" s="827"/>
      <c r="I86" s="827"/>
      <c r="J86" s="827"/>
      <c r="K86" s="827"/>
      <c r="L86" s="827"/>
      <c r="M86" s="828"/>
      <c r="N86" s="52">
        <f>L83+L84+L85</f>
        <v>354.58393946918636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1536.5304043664742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1048</v>
      </c>
      <c r="C31" s="81" t="s">
        <v>1554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7"/>
      <c r="J36" s="268"/>
      <c r="K36" s="269">
        <f>VLOOKUP(A36,EQUIPOS!A6:D163,4,FALSE)</f>
        <v>87668.933436850159</v>
      </c>
      <c r="L36" s="270"/>
      <c r="M36" s="271">
        <v>500</v>
      </c>
      <c r="N36" s="272">
        <f>K36/M36</f>
        <v>175.33786687370031</v>
      </c>
    </row>
    <row r="37" spans="1:14">
      <c r="A37" s="113" t="s">
        <v>176</v>
      </c>
      <c r="B37" s="875" t="str">
        <f>VLOOKUP(A37,EQUIPOS!A7:D154,3,FALSE)</f>
        <v xml:space="preserve">Compresor (barrido y soplado)
</v>
      </c>
      <c r="C37" s="876"/>
      <c r="D37" s="876"/>
      <c r="E37" s="876"/>
      <c r="F37" s="876"/>
      <c r="G37" s="876"/>
      <c r="H37" s="877"/>
      <c r="I37" s="267"/>
      <c r="J37" s="268"/>
      <c r="K37" s="269">
        <f>VLOOKUP(A37,EQUIPOS!A7:D164,4,FALSE)</f>
        <v>69071.374584940946</v>
      </c>
      <c r="L37" s="270"/>
      <c r="M37" s="271">
        <v>500</v>
      </c>
      <c r="N37" s="272">
        <f>K37/M37</f>
        <v>138.14274916988188</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0.54131000000000007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314.0219260435822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856</v>
      </c>
      <c r="B48" s="43" t="str">
        <f>VLOOKUP(A48,MATERIALES!A4:D372,3,FALSE)</f>
        <v>Emulsión CRR-1m</v>
      </c>
      <c r="C48" s="281"/>
      <c r="D48" s="281"/>
      <c r="E48" s="281"/>
      <c r="F48" s="281"/>
      <c r="G48" s="281"/>
      <c r="H48" s="281"/>
      <c r="I48" s="268"/>
      <c r="J48" s="224" t="str">
        <f>VLOOKUP(A48,MATERIALES!A4:D372,2,FALSE)</f>
        <v>lt</v>
      </c>
      <c r="K48" s="282">
        <v>0.45</v>
      </c>
      <c r="L48" s="267"/>
      <c r="M48" s="402">
        <f>VLOOKUP(A48,MATERIALES!A4:D394,4,FALSE)</f>
        <v>1840.2313188094736</v>
      </c>
      <c r="N48" s="272">
        <f>K48*M48</f>
        <v>828.10409346426309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828.10409346426309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SUM(N70:N75)</f>
        <v>54.131</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1196.2570195078454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239.25140390156909</v>
      </c>
      <c r="M83" s="862"/>
      <c r="N83" s="51"/>
    </row>
    <row r="84" spans="1:14">
      <c r="B84" s="89" t="s">
        <v>973</v>
      </c>
      <c r="C84" s="90"/>
      <c r="D84" s="90"/>
      <c r="E84" s="90"/>
      <c r="F84" s="90"/>
      <c r="G84" s="90"/>
      <c r="H84" s="90"/>
      <c r="I84" s="87"/>
      <c r="J84" s="88"/>
      <c r="K84" s="304">
        <v>0.05</v>
      </c>
      <c r="L84" s="861">
        <f>N78*K84</f>
        <v>59.812850975392273</v>
      </c>
      <c r="M84" s="862"/>
      <c r="N84" s="51"/>
    </row>
    <row r="85" spans="1:14" ht="15.75" thickBot="1">
      <c r="B85" s="91" t="s">
        <v>974</v>
      </c>
      <c r="C85" s="92"/>
      <c r="D85" s="92"/>
      <c r="E85" s="92"/>
      <c r="F85" s="92"/>
      <c r="G85" s="92"/>
      <c r="H85" s="92"/>
      <c r="I85" s="93"/>
      <c r="J85" s="94"/>
      <c r="K85" s="305">
        <v>0.05</v>
      </c>
      <c r="L85" s="863">
        <f>N78*K85</f>
        <v>59.812850975392273</v>
      </c>
      <c r="M85" s="864"/>
      <c r="N85" s="51"/>
    </row>
    <row r="86" spans="1:14" ht="15.75" thickBot="1">
      <c r="B86" s="826" t="s">
        <v>953</v>
      </c>
      <c r="C86" s="827"/>
      <c r="D86" s="827"/>
      <c r="E86" s="827"/>
      <c r="F86" s="827"/>
      <c r="G86" s="827"/>
      <c r="H86" s="827"/>
      <c r="I86" s="827"/>
      <c r="J86" s="827"/>
      <c r="K86" s="827"/>
      <c r="L86" s="827"/>
      <c r="M86" s="828"/>
      <c r="N86" s="52">
        <f>L83+L84+L85</f>
        <v>358.87710585235362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1555.1341253601991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1049</v>
      </c>
      <c r="C31" s="81" t="s">
        <v>1555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7"/>
      <c r="J36" s="268"/>
      <c r="K36" s="269">
        <f>VLOOKUP(A36,EQUIPOS!A6:D163,4,FALSE)</f>
        <v>87668.933436850159</v>
      </c>
      <c r="L36" s="270"/>
      <c r="M36" s="271">
        <v>500</v>
      </c>
      <c r="N36" s="272">
        <f>K36/M36</f>
        <v>175.33786687370031</v>
      </c>
    </row>
    <row r="37" spans="1:14">
      <c r="A37" s="113" t="s">
        <v>176</v>
      </c>
      <c r="B37" s="875" t="str">
        <f>VLOOKUP(A37,EQUIPOS!A7:D154,3,FALSE)</f>
        <v xml:space="preserve">Compresor (barrido y soplado)
</v>
      </c>
      <c r="C37" s="876"/>
      <c r="D37" s="876"/>
      <c r="E37" s="876"/>
      <c r="F37" s="876"/>
      <c r="G37" s="876"/>
      <c r="H37" s="877"/>
      <c r="I37" s="267"/>
      <c r="J37" s="268"/>
      <c r="K37" s="269">
        <f>VLOOKUP(A37,EQUIPOS!A7:D164,4,FALSE)</f>
        <v>69071.374584940946</v>
      </c>
      <c r="L37" s="270"/>
      <c r="M37" s="271">
        <v>500</v>
      </c>
      <c r="N37" s="272">
        <f>K37/M37</f>
        <v>138.14274916988188</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0.54131000000000007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314.0219260435822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862</v>
      </c>
      <c r="B48" s="43" t="str">
        <f>VLOOKUP(A48,MATERIALES!A4:D372,3,FALSE)</f>
        <v>Emulsión CRR-2m</v>
      </c>
      <c r="C48" s="281"/>
      <c r="D48" s="281"/>
      <c r="E48" s="281"/>
      <c r="F48" s="281"/>
      <c r="G48" s="281"/>
      <c r="H48" s="281"/>
      <c r="I48" s="268"/>
      <c r="J48" s="224" t="str">
        <f>VLOOKUP(A48,MATERIALES!A4:D372,2,FALSE)</f>
        <v>lt</v>
      </c>
      <c r="K48" s="282">
        <v>0.45</v>
      </c>
      <c r="L48" s="267"/>
      <c r="M48" s="402">
        <f>VLOOKUP(A48,MATERIALES!A4:D394,4,FALSE)</f>
        <v>1883.6930031822778</v>
      </c>
      <c r="N48" s="272">
        <f>K48*M48</f>
        <v>847.66185143202506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847.66185143202506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SUM(N70:N75)</f>
        <v>54.131</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1215.8147774756073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243.16295549512148</v>
      </c>
      <c r="M83" s="862"/>
      <c r="N83" s="51"/>
    </row>
    <row r="84" spans="1:14">
      <c r="B84" s="89" t="s">
        <v>973</v>
      </c>
      <c r="C84" s="90"/>
      <c r="D84" s="90"/>
      <c r="E84" s="90"/>
      <c r="F84" s="90"/>
      <c r="G84" s="90"/>
      <c r="H84" s="90"/>
      <c r="I84" s="87"/>
      <c r="J84" s="88"/>
      <c r="K84" s="304">
        <v>0.05</v>
      </c>
      <c r="L84" s="861">
        <f>N78*K84</f>
        <v>60.79073887378037</v>
      </c>
      <c r="M84" s="862"/>
      <c r="N84" s="51"/>
    </row>
    <row r="85" spans="1:14" ht="15.75" thickBot="1">
      <c r="B85" s="91" t="s">
        <v>974</v>
      </c>
      <c r="C85" s="92"/>
      <c r="D85" s="92"/>
      <c r="E85" s="92"/>
      <c r="F85" s="92"/>
      <c r="G85" s="92"/>
      <c r="H85" s="92"/>
      <c r="I85" s="93"/>
      <c r="J85" s="94"/>
      <c r="K85" s="305">
        <v>0.05</v>
      </c>
      <c r="L85" s="863">
        <f>N78*K85</f>
        <v>60.79073887378037</v>
      </c>
      <c r="M85" s="864"/>
      <c r="N85" s="51"/>
    </row>
    <row r="86" spans="1:14" ht="15.75" thickBot="1">
      <c r="B86" s="826" t="s">
        <v>953</v>
      </c>
      <c r="C86" s="827"/>
      <c r="D86" s="827"/>
      <c r="E86" s="827"/>
      <c r="F86" s="827"/>
      <c r="G86" s="827"/>
      <c r="H86" s="827"/>
      <c r="I86" s="827"/>
      <c r="J86" s="827"/>
      <c r="K86" s="827"/>
      <c r="L86" s="827"/>
      <c r="M86" s="828"/>
      <c r="N86" s="52">
        <f>L83+L84+L85</f>
        <v>364.74443324268219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1580.5592107182895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1556</v>
      </c>
      <c r="C31" s="81" t="s">
        <v>1557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7"/>
      <c r="J36" s="268"/>
      <c r="K36" s="269">
        <f>VLOOKUP(A36,EQUIPOS!A6:D163,4,FALSE)</f>
        <v>87668.933436850159</v>
      </c>
      <c r="L36" s="270"/>
      <c r="M36" s="271">
        <v>400</v>
      </c>
      <c r="N36" s="272">
        <f>K36/M36</f>
        <v>219.1723335921254</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126356.77692282847</v>
      </c>
      <c r="L37" s="270"/>
      <c r="M37" s="271">
        <v>400</v>
      </c>
      <c r="N37" s="272">
        <f>K37/M37</f>
        <v>315.89194230707119</v>
      </c>
    </row>
    <row r="38" spans="1:14">
      <c r="A38" t="s">
        <v>176</v>
      </c>
      <c r="B38" s="875" t="str">
        <f>VLOOKUP(A38,EQUIPOS!A8:D154,3,FALSE)</f>
        <v xml:space="preserve">Compresor (barrido y soplado)
</v>
      </c>
      <c r="C38" s="876"/>
      <c r="D38" s="876"/>
      <c r="E38" s="876"/>
      <c r="F38" s="876"/>
      <c r="G38" s="876"/>
      <c r="H38" s="877"/>
      <c r="I38" s="267"/>
      <c r="J38" s="268"/>
      <c r="K38" s="269">
        <f>VLOOKUP(A38,EQUIPOS!A8:D165,4,FALSE)</f>
        <v>69071.374584940946</v>
      </c>
      <c r="L38" s="270"/>
      <c r="M38" s="271">
        <v>400</v>
      </c>
      <c r="N38" s="272">
        <f>K38/M38</f>
        <v>172.67843646235235</v>
      </c>
    </row>
    <row r="39" spans="1:14">
      <c r="A39" t="s">
        <v>225</v>
      </c>
      <c r="B39" s="875" t="str">
        <f>VLOOKUP(A39,EQUIPOS!A9:D154,3,FALSE)</f>
        <v>Esparcidor de gravilla, Ancho de esparcimiento 3100mm, Velocidad de trabajo 10—20km2/h</v>
      </c>
      <c r="C39" s="876"/>
      <c r="D39" s="876"/>
      <c r="E39" s="876"/>
      <c r="F39" s="876"/>
      <c r="G39" s="876"/>
      <c r="H39" s="877"/>
      <c r="I39" s="878"/>
      <c r="J39" s="879"/>
      <c r="K39" s="269">
        <f>VLOOKUP(A39,EQUIPOS!A9:D166,4,FALSE)</f>
        <v>89833.18077623166</v>
      </c>
      <c r="L39" s="880">
        <v>400</v>
      </c>
      <c r="M39" s="881"/>
      <c r="N39" s="272">
        <f>K39/L39</f>
        <v>224.58295194057916</v>
      </c>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N75*M41</f>
        <v>1.010032011295025</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933.33569631342311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860</v>
      </c>
      <c r="B48" s="43" t="str">
        <f>VLOOKUP(A48,MATERIALES!A5:D372,3,FALSE)</f>
        <v>Emulsión CRR-2</v>
      </c>
      <c r="C48" s="281"/>
      <c r="D48" s="281"/>
      <c r="E48" s="281"/>
      <c r="F48" s="281"/>
      <c r="G48" s="281"/>
      <c r="H48" s="281"/>
      <c r="I48" s="268"/>
      <c r="J48" s="224" t="str">
        <f>VLOOKUP(A48,MATERIALES!A4:D372,2,FALSE)</f>
        <v>lt</v>
      </c>
      <c r="K48" s="282">
        <v>1.83</v>
      </c>
      <c r="L48" s="267"/>
      <c r="M48" s="402">
        <f>VLOOKUP(A48,MATERIALES!A5:D395,4,FALSE)</f>
        <v>1808.4300863415679</v>
      </c>
      <c r="N48" s="272">
        <f>K48*M48</f>
        <v>3309.4270580050693</v>
      </c>
    </row>
    <row r="49" spans="1:14">
      <c r="A49" s="108" t="s">
        <v>761</v>
      </c>
      <c r="B49" s="43" t="str">
        <f>VLOOKUP(A49,MATERIALES!A6:D372,3,FALSE)</f>
        <v>Agregado para tratamiento superf. Simple</v>
      </c>
      <c r="C49" s="281"/>
      <c r="D49" s="281"/>
      <c r="E49" s="281"/>
      <c r="F49" s="281"/>
      <c r="G49" s="281"/>
      <c r="H49" s="281"/>
      <c r="I49" s="268"/>
      <c r="J49" s="224" t="str">
        <f>VLOOKUP(A49,MATERIALES!A5:D372,2,FALSE)</f>
        <v>m3</v>
      </c>
      <c r="K49" s="282">
        <v>1.9E-2</v>
      </c>
      <c r="L49" s="267"/>
      <c r="M49" s="402">
        <f>VLOOKUP(A49,MATERIALES!A6:D396,4,FALSE)</f>
        <v>57889.903543493179</v>
      </c>
      <c r="N49" s="272">
        <f>K49*M49</f>
        <v>1099.9081673263704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4">
        <f>SUM(N48:N52)</f>
        <v>4409.3352253314397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913">
        <f>VLOOKUP(A58,TRANSPORTE!A5:D117,4,FALSE)</f>
        <v>1139.1256047770109</v>
      </c>
      <c r="M58" s="914"/>
      <c r="N58" s="287">
        <f>K58*L58</f>
        <v>21.643386490763209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21.643386490763209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1">
        <f>SUM(N69:N74)</f>
        <v>101.00320112950249</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5465.3175092651281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1093.0635018530256</v>
      </c>
      <c r="M82" s="862"/>
      <c r="N82" s="51"/>
    </row>
    <row r="83" spans="1:14">
      <c r="B83" s="89" t="s">
        <v>973</v>
      </c>
      <c r="C83" s="90"/>
      <c r="D83" s="90"/>
      <c r="E83" s="90"/>
      <c r="F83" s="90"/>
      <c r="G83" s="90"/>
      <c r="H83" s="90"/>
      <c r="I83" s="87"/>
      <c r="J83" s="88"/>
      <c r="K83" s="304">
        <v>0.05</v>
      </c>
      <c r="L83" s="861">
        <f>N77*K83</f>
        <v>273.26587546325641</v>
      </c>
      <c r="M83" s="862"/>
      <c r="N83" s="51"/>
    </row>
    <row r="84" spans="1:14" ht="15.75" thickBot="1">
      <c r="B84" s="91" t="s">
        <v>974</v>
      </c>
      <c r="C84" s="92"/>
      <c r="D84" s="92"/>
      <c r="E84" s="92"/>
      <c r="F84" s="92"/>
      <c r="G84" s="92"/>
      <c r="H84" s="92"/>
      <c r="I84" s="93"/>
      <c r="J84" s="94"/>
      <c r="K84" s="305">
        <v>0.05</v>
      </c>
      <c r="L84" s="863">
        <f>N77*K84</f>
        <v>273.26587546325641</v>
      </c>
      <c r="M84" s="864"/>
      <c r="N84" s="51"/>
    </row>
    <row r="85" spans="1:14" ht="15.75" thickBot="1">
      <c r="B85" s="826" t="s">
        <v>953</v>
      </c>
      <c r="C85" s="827"/>
      <c r="D85" s="827"/>
      <c r="E85" s="827"/>
      <c r="F85" s="827"/>
      <c r="G85" s="827"/>
      <c r="H85" s="827"/>
      <c r="I85" s="827"/>
      <c r="J85" s="827"/>
      <c r="K85" s="827"/>
      <c r="L85" s="827"/>
      <c r="M85" s="828"/>
      <c r="N85" s="52">
        <f>L82+L83+L84</f>
        <v>1639.5952527795384</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7104.912762044667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9" t="s">
        <v>2218</v>
      </c>
      <c r="C104" s="830"/>
      <c r="D104" s="830"/>
      <c r="E104" s="830"/>
      <c r="F104" s="830"/>
      <c r="G104" s="830"/>
      <c r="H104" s="830"/>
      <c r="I104" s="830"/>
      <c r="J104" s="830"/>
      <c r="K104" s="830"/>
      <c r="L104" s="830"/>
      <c r="M104" s="830"/>
      <c r="N104" s="831"/>
    </row>
    <row r="105" spans="2:14" ht="15" customHeight="1">
      <c r="B105" s="829"/>
      <c r="C105" s="830"/>
      <c r="D105" s="830"/>
      <c r="E105" s="830"/>
      <c r="F105" s="830"/>
      <c r="G105" s="830"/>
      <c r="H105" s="830"/>
      <c r="I105" s="830"/>
      <c r="J105" s="830"/>
      <c r="K105" s="830"/>
      <c r="L105" s="830"/>
      <c r="M105" s="830"/>
      <c r="N105" s="831"/>
    </row>
    <row r="106" spans="2:14" ht="30" customHeight="1">
      <c r="B106" s="832" t="s">
        <v>2219</v>
      </c>
      <c r="C106" s="833"/>
      <c r="D106" s="833"/>
      <c r="E106" s="833"/>
      <c r="F106" s="833"/>
      <c r="G106" s="833"/>
      <c r="H106" s="833"/>
      <c r="I106" s="833"/>
      <c r="J106" s="833"/>
      <c r="K106" s="833"/>
      <c r="L106" s="833"/>
      <c r="M106" s="833"/>
      <c r="N106" s="834"/>
    </row>
    <row r="107" spans="2:14">
      <c r="B107" s="832"/>
      <c r="C107" s="833"/>
      <c r="D107" s="833"/>
      <c r="E107" s="833"/>
      <c r="F107" s="833"/>
      <c r="G107" s="833"/>
      <c r="H107" s="833"/>
      <c r="I107" s="833"/>
      <c r="J107" s="833"/>
      <c r="K107" s="833"/>
      <c r="L107" s="833"/>
      <c r="M107" s="833"/>
      <c r="N107" s="834"/>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2"/>
      <c r="K117" s="892"/>
      <c r="L117" s="892"/>
      <c r="M117" s="892"/>
      <c r="N117" s="893"/>
    </row>
    <row r="118" spans="2:14" ht="15.75" thickBot="1">
      <c r="B118" s="261" t="s">
        <v>2221</v>
      </c>
      <c r="C118" s="393"/>
      <c r="D118" s="393"/>
      <c r="E118" s="57"/>
      <c r="F118" s="57"/>
      <c r="G118" s="57"/>
      <c r="H118" s="57"/>
      <c r="I118" s="57"/>
      <c r="J118" s="894"/>
      <c r="K118" s="894"/>
      <c r="L118" s="894"/>
      <c r="M118" s="894"/>
      <c r="N118" s="895"/>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1558</v>
      </c>
      <c r="C31" s="81" t="s">
        <v>1559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7"/>
      <c r="J36" s="268"/>
      <c r="K36" s="269">
        <f>VLOOKUP(A36,EQUIPOS!A6:D163,4,FALSE)</f>
        <v>87668.933436850159</v>
      </c>
      <c r="L36" s="270"/>
      <c r="M36" s="271">
        <v>400</v>
      </c>
      <c r="N36" s="272">
        <f>K36/M36</f>
        <v>219.1723335921254</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126356.77692282847</v>
      </c>
      <c r="L37" s="270"/>
      <c r="M37" s="271">
        <v>400</v>
      </c>
      <c r="N37" s="272">
        <f>K37/M37</f>
        <v>315.89194230707119</v>
      </c>
    </row>
    <row r="38" spans="1:14">
      <c r="A38" t="s">
        <v>176</v>
      </c>
      <c r="B38" s="875" t="str">
        <f>VLOOKUP(A38,EQUIPOS!A8:D154,3,FALSE)</f>
        <v xml:space="preserve">Compresor (barrido y soplado)
</v>
      </c>
      <c r="C38" s="876"/>
      <c r="D38" s="876"/>
      <c r="E38" s="876"/>
      <c r="F38" s="876"/>
      <c r="G38" s="876"/>
      <c r="H38" s="877"/>
      <c r="I38" s="267"/>
      <c r="J38" s="268"/>
      <c r="K38" s="269">
        <f>VLOOKUP(A38,EQUIPOS!A8:D165,4,FALSE)</f>
        <v>69071.374584940946</v>
      </c>
      <c r="L38" s="270"/>
      <c r="M38" s="271">
        <v>400</v>
      </c>
      <c r="N38" s="272">
        <f>K38/M38</f>
        <v>172.67843646235235</v>
      </c>
    </row>
    <row r="39" spans="1:14">
      <c r="A39" t="s">
        <v>225</v>
      </c>
      <c r="B39" s="875" t="str">
        <f>VLOOKUP(A39,EQUIPOS!A9:D154,3,FALSE)</f>
        <v>Esparcidor de gravilla, Ancho de esparcimiento 3100mm, Velocidad de trabajo 10—20km2/h</v>
      </c>
      <c r="C39" s="876"/>
      <c r="D39" s="876"/>
      <c r="E39" s="876"/>
      <c r="F39" s="876"/>
      <c r="G39" s="876"/>
      <c r="H39" s="877"/>
      <c r="I39" s="878"/>
      <c r="J39" s="879"/>
      <c r="K39" s="269">
        <f>VLOOKUP(A39,EQUIPOS!A9:D166,4,FALSE)</f>
        <v>89833.18077623166</v>
      </c>
      <c r="L39" s="880">
        <v>400</v>
      </c>
      <c r="M39" s="881"/>
      <c r="N39" s="272">
        <f>K39/L39</f>
        <v>224.58295194057916</v>
      </c>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1.010032011295025</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933.33569631342311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860</v>
      </c>
      <c r="B48" s="43" t="str">
        <f>VLOOKUP(A48,MATERIALES!A5:D372,3,FALSE)</f>
        <v>Emulsión CRR-2</v>
      </c>
      <c r="C48" s="281"/>
      <c r="D48" s="281"/>
      <c r="E48" s="281"/>
      <c r="F48" s="281"/>
      <c r="G48" s="281"/>
      <c r="H48" s="281"/>
      <c r="I48" s="268"/>
      <c r="J48" s="224" t="str">
        <f>VLOOKUP(A48,MATERIALES!A4:D372,2,FALSE)</f>
        <v>lt</v>
      </c>
      <c r="K48" s="282">
        <v>1.5</v>
      </c>
      <c r="L48" s="267"/>
      <c r="M48" s="402">
        <f>VLOOKUP(A48,MATERIALES!A5:D395,4,FALSE)</f>
        <v>1808.4300863415679</v>
      </c>
      <c r="N48" s="272">
        <f>K48*M48</f>
        <v>2712.6451295123516</v>
      </c>
    </row>
    <row r="49" spans="1:14">
      <c r="A49" s="108" t="s">
        <v>761</v>
      </c>
      <c r="B49" s="43" t="str">
        <f>VLOOKUP(A49,MATERIALES!A6:D372,3,FALSE)</f>
        <v>Agregado para tratamiento superf. Simple</v>
      </c>
      <c r="C49" s="281"/>
      <c r="D49" s="281"/>
      <c r="E49" s="281"/>
      <c r="F49" s="281"/>
      <c r="G49" s="281"/>
      <c r="H49" s="281"/>
      <c r="I49" s="268"/>
      <c r="J49" s="224" t="str">
        <f>VLOOKUP(A49,MATERIALES!A5:D372,2,FALSE)</f>
        <v>m3</v>
      </c>
      <c r="K49" s="282">
        <v>1.2999999999999999E-2</v>
      </c>
      <c r="L49" s="267"/>
      <c r="M49" s="402">
        <f>VLOOKUP(A49,MATERIALES!A6:D396,4,FALSE)</f>
        <v>57889.903543493179</v>
      </c>
      <c r="N49" s="272">
        <f>K49*M49</f>
        <v>752.56874606541135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4">
        <f>SUM(N48:N52)</f>
        <v>3465.2138755777628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913">
        <f>VLOOKUP(A58,TRANSPORTE!A5:D117,4,FALSE)</f>
        <v>1139.1256047770109</v>
      </c>
      <c r="M58" s="914"/>
      <c r="N58" s="287">
        <f>K58*L58</f>
        <v>14.808632862101142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14.808632862101142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SUM(N69:N75)</f>
        <v>101.00320112950249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4514.3614058827898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902.87228117655798</v>
      </c>
      <c r="M83" s="862"/>
      <c r="N83" s="51"/>
    </row>
    <row r="84" spans="1:14">
      <c r="B84" s="89" t="s">
        <v>973</v>
      </c>
      <c r="C84" s="90"/>
      <c r="D84" s="90"/>
      <c r="E84" s="90"/>
      <c r="F84" s="90"/>
      <c r="G84" s="90"/>
      <c r="H84" s="90"/>
      <c r="I84" s="87"/>
      <c r="J84" s="88"/>
      <c r="K84" s="304">
        <v>0.05</v>
      </c>
      <c r="L84" s="861">
        <f>N78*K84</f>
        <v>225.71807029413949</v>
      </c>
      <c r="M84" s="862"/>
      <c r="N84" s="51"/>
    </row>
    <row r="85" spans="1:14" ht="15.75" thickBot="1">
      <c r="B85" s="91" t="s">
        <v>974</v>
      </c>
      <c r="C85" s="92"/>
      <c r="D85" s="92"/>
      <c r="E85" s="92"/>
      <c r="F85" s="92"/>
      <c r="G85" s="92"/>
      <c r="H85" s="92"/>
      <c r="I85" s="93"/>
      <c r="J85" s="94"/>
      <c r="K85" s="305">
        <v>0.05</v>
      </c>
      <c r="L85" s="863">
        <f>N78*K85</f>
        <v>225.71807029413949</v>
      </c>
      <c r="M85" s="864"/>
      <c r="N85" s="51"/>
    </row>
    <row r="86" spans="1:14" ht="15.75" thickBot="1">
      <c r="B86" s="826" t="s">
        <v>953</v>
      </c>
      <c r="C86" s="827"/>
      <c r="D86" s="827"/>
      <c r="E86" s="827"/>
      <c r="F86" s="827"/>
      <c r="G86" s="827"/>
      <c r="H86" s="827"/>
      <c r="I86" s="827"/>
      <c r="J86" s="827"/>
      <c r="K86" s="827"/>
      <c r="L86" s="827"/>
      <c r="M86" s="828"/>
      <c r="N86" s="52">
        <f>L83+L84+L85</f>
        <v>1354.308421764837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5868.6698276476272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1560</v>
      </c>
      <c r="C31" s="81" t="s">
        <v>1561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7"/>
      <c r="J36" s="268"/>
      <c r="K36" s="269">
        <f>VLOOKUP(A36,EQUIPOS!A6:D163,4,FALSE)</f>
        <v>87668.933436850159</v>
      </c>
      <c r="L36" s="270"/>
      <c r="M36" s="271">
        <v>400</v>
      </c>
      <c r="N36" s="272">
        <f>K36/M36</f>
        <v>219.1723335921254</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126356.77692282847</v>
      </c>
      <c r="L37" s="270"/>
      <c r="M37" s="271">
        <v>400</v>
      </c>
      <c r="N37" s="272">
        <f>K37/M37</f>
        <v>315.89194230707119</v>
      </c>
    </row>
    <row r="38" spans="1:14">
      <c r="A38" t="s">
        <v>176</v>
      </c>
      <c r="B38" s="875" t="str">
        <f>VLOOKUP(A38,EQUIPOS!A8:D154,3,FALSE)</f>
        <v xml:space="preserve">Compresor (barrido y soplado)
</v>
      </c>
      <c r="C38" s="876"/>
      <c r="D38" s="876"/>
      <c r="E38" s="876"/>
      <c r="F38" s="876"/>
      <c r="G38" s="876"/>
      <c r="H38" s="877"/>
      <c r="I38" s="267"/>
      <c r="J38" s="268"/>
      <c r="K38" s="269">
        <f>VLOOKUP(A38,EQUIPOS!A8:D165,4,FALSE)</f>
        <v>69071.374584940946</v>
      </c>
      <c r="L38" s="270"/>
      <c r="M38" s="271">
        <v>400</v>
      </c>
      <c r="N38" s="272">
        <f>K38/M38</f>
        <v>172.67843646235235</v>
      </c>
    </row>
    <row r="39" spans="1:14">
      <c r="A39" t="s">
        <v>225</v>
      </c>
      <c r="B39" s="875" t="str">
        <f>VLOOKUP(A39,EQUIPOS!A9:D154,3,FALSE)</f>
        <v>Esparcidor de gravilla, Ancho de esparcimiento 3100mm, Velocidad de trabajo 10—20km2/h</v>
      </c>
      <c r="C39" s="876"/>
      <c r="D39" s="876"/>
      <c r="E39" s="876"/>
      <c r="F39" s="876"/>
      <c r="G39" s="876"/>
      <c r="H39" s="877"/>
      <c r="I39" s="878"/>
      <c r="J39" s="879"/>
      <c r="K39" s="269">
        <f>VLOOKUP(A39,EQUIPOS!A9:D166,4,FALSE)</f>
        <v>89833.18077623166</v>
      </c>
      <c r="L39" s="880">
        <v>400</v>
      </c>
      <c r="M39" s="881"/>
      <c r="N39" s="272">
        <f>K39/L39</f>
        <v>224.58295194057916</v>
      </c>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1.010032011295025</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933.33569631342311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860</v>
      </c>
      <c r="B48" s="43" t="str">
        <f>VLOOKUP(A48,MATERIALES!A5:D372,3,FALSE)</f>
        <v>Emulsión CRR-2</v>
      </c>
      <c r="C48" s="281"/>
      <c r="D48" s="281"/>
      <c r="E48" s="281"/>
      <c r="F48" s="281"/>
      <c r="G48" s="281"/>
      <c r="H48" s="281"/>
      <c r="I48" s="268"/>
      <c r="J48" s="224" t="str">
        <f>VLOOKUP(A48,MATERIALES!A4:D372,2,FALSE)</f>
        <v>lt</v>
      </c>
      <c r="K48" s="282">
        <v>1.83</v>
      </c>
      <c r="L48" s="267"/>
      <c r="M48" s="402">
        <f>VLOOKUP(A48,MATERIALES!A5:D395,4,FALSE)</f>
        <v>1808.4300863415679</v>
      </c>
      <c r="N48" s="272">
        <f>K48*M48</f>
        <v>3309.4270580050693</v>
      </c>
    </row>
    <row r="49" spans="1:14">
      <c r="A49" s="108" t="s">
        <v>761</v>
      </c>
      <c r="B49" s="43" t="str">
        <f>VLOOKUP(A49,MATERIALES!A6:D372,3,FALSE)</f>
        <v>Agregado para tratamiento superf. Simple</v>
      </c>
      <c r="C49" s="281"/>
      <c r="D49" s="281"/>
      <c r="E49" s="281"/>
      <c r="F49" s="281"/>
      <c r="G49" s="281"/>
      <c r="H49" s="281"/>
      <c r="I49" s="268"/>
      <c r="J49" s="224" t="str">
        <f>VLOOKUP(A49,MATERIALES!A5:D372,2,FALSE)</f>
        <v>m3</v>
      </c>
      <c r="K49" s="282">
        <v>1.9E-2</v>
      </c>
      <c r="L49" s="267"/>
      <c r="M49" s="402">
        <f>VLOOKUP(A49,MATERIALES!A6:D396,4,FALSE)</f>
        <v>57889.903543493179</v>
      </c>
      <c r="N49" s="272">
        <f>K49*M49</f>
        <v>1099.9081673263704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4">
        <f>SUM(N48:N52)</f>
        <v>4409.3352253314397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913">
        <f>VLOOKUP(A58,TRANSPORTE!A5:D117,4,FALSE)</f>
        <v>1139.1256047770109</v>
      </c>
      <c r="M58" s="914"/>
      <c r="N58" s="287">
        <f>K58*L58</f>
        <v>21.643386490763209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21.643386490763209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66">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67">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SUM(N69:N75)</f>
        <v>101.00320112950249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5465.3175092651281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1093.0635018530256</v>
      </c>
      <c r="M83" s="862"/>
      <c r="N83" s="51"/>
    </row>
    <row r="84" spans="1:14">
      <c r="B84" s="89" t="s">
        <v>973</v>
      </c>
      <c r="C84" s="90"/>
      <c r="D84" s="90"/>
      <c r="E84" s="90"/>
      <c r="F84" s="90"/>
      <c r="G84" s="90"/>
      <c r="H84" s="90"/>
      <c r="I84" s="87"/>
      <c r="J84" s="88"/>
      <c r="K84" s="304">
        <v>0.05</v>
      </c>
      <c r="L84" s="861">
        <f>N78*K84</f>
        <v>273.26587546325641</v>
      </c>
      <c r="M84" s="862"/>
      <c r="N84" s="51"/>
    </row>
    <row r="85" spans="1:14" ht="15.75" thickBot="1">
      <c r="B85" s="91" t="s">
        <v>974</v>
      </c>
      <c r="C85" s="92"/>
      <c r="D85" s="92"/>
      <c r="E85" s="92"/>
      <c r="F85" s="92"/>
      <c r="G85" s="92"/>
      <c r="H85" s="92"/>
      <c r="I85" s="93"/>
      <c r="J85" s="94"/>
      <c r="K85" s="305">
        <v>0.05</v>
      </c>
      <c r="L85" s="863">
        <f>N78*K85</f>
        <v>273.26587546325641</v>
      </c>
      <c r="M85" s="864"/>
      <c r="N85" s="51"/>
    </row>
    <row r="86" spans="1:14" ht="15.75" thickBot="1">
      <c r="B86" s="826" t="s">
        <v>953</v>
      </c>
      <c r="C86" s="827"/>
      <c r="D86" s="827"/>
      <c r="E86" s="827"/>
      <c r="F86" s="827"/>
      <c r="G86" s="827"/>
      <c r="H86" s="827"/>
      <c r="I86" s="827"/>
      <c r="J86" s="827"/>
      <c r="K86" s="827"/>
      <c r="L86" s="827"/>
      <c r="M86" s="828"/>
      <c r="N86" s="52">
        <f>L83+L84+L85</f>
        <v>1639.5952527795384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7104.912762044667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1562</v>
      </c>
      <c r="C31" s="81" t="s">
        <v>2059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7"/>
      <c r="J36" s="268"/>
      <c r="K36" s="269">
        <f>VLOOKUP(A36,EQUIPOS!A6:D163,4,FALSE)</f>
        <v>87668.933436850159</v>
      </c>
      <c r="L36" s="270"/>
      <c r="M36" s="271">
        <v>400</v>
      </c>
      <c r="N36" s="272">
        <f>K36/M36</f>
        <v>219.1723335921254</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126356.77692282847</v>
      </c>
      <c r="L37" s="270"/>
      <c r="M37" s="271">
        <v>400</v>
      </c>
      <c r="N37" s="272">
        <f>K37/M37</f>
        <v>315.89194230707119</v>
      </c>
    </row>
    <row r="38" spans="1:14">
      <c r="A38" t="s">
        <v>176</v>
      </c>
      <c r="B38" s="875" t="str">
        <f>VLOOKUP(A38,EQUIPOS!A8:D154,3,FALSE)</f>
        <v xml:space="preserve">Compresor (barrido y soplado)
</v>
      </c>
      <c r="C38" s="876"/>
      <c r="D38" s="876"/>
      <c r="E38" s="876"/>
      <c r="F38" s="876"/>
      <c r="G38" s="876"/>
      <c r="H38" s="877"/>
      <c r="I38" s="267"/>
      <c r="J38" s="268"/>
      <c r="K38" s="269">
        <f>VLOOKUP(A38,EQUIPOS!A8:D165,4,FALSE)</f>
        <v>69071.374584940946</v>
      </c>
      <c r="L38" s="270"/>
      <c r="M38" s="271">
        <v>400</v>
      </c>
      <c r="N38" s="272">
        <f>K38/M38</f>
        <v>172.67843646235235</v>
      </c>
    </row>
    <row r="39" spans="1:14">
      <c r="A39" t="s">
        <v>225</v>
      </c>
      <c r="B39" s="875" t="str">
        <f>VLOOKUP(A39,EQUIPOS!A9:D154,3,FALSE)</f>
        <v>Esparcidor de gravilla, Ancho de esparcimiento 3100mm, Velocidad de trabajo 10—20km2/h</v>
      </c>
      <c r="C39" s="876"/>
      <c r="D39" s="876"/>
      <c r="E39" s="876"/>
      <c r="F39" s="876"/>
      <c r="G39" s="876"/>
      <c r="H39" s="877"/>
      <c r="I39" s="878"/>
      <c r="J39" s="879"/>
      <c r="K39" s="269">
        <f>VLOOKUP(A39,EQUIPOS!A9:D166,4,FALSE)</f>
        <v>89833.18077623166</v>
      </c>
      <c r="L39" s="880">
        <v>400</v>
      </c>
      <c r="M39" s="881"/>
      <c r="N39" s="272">
        <f>K39/L39</f>
        <v>224.58295194057916</v>
      </c>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1.010032011295025</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933.33569631342311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761</v>
      </c>
      <c r="B48" s="43" t="str">
        <f>VLOOKUP(A48,MATERIALES!A5:D372,3,FALSE)</f>
        <v>Agregado para tratamiento superf. Simple</v>
      </c>
      <c r="C48" s="281"/>
      <c r="D48" s="281"/>
      <c r="E48" s="281"/>
      <c r="F48" s="281"/>
      <c r="G48" s="281"/>
      <c r="H48" s="281"/>
      <c r="I48" s="268"/>
      <c r="J48" s="224" t="str">
        <f>VLOOKUP(A48,MATERIALES!A4:D372,2,FALSE)</f>
        <v>m3</v>
      </c>
      <c r="K48" s="282">
        <v>1.2999999999999999E-2</v>
      </c>
      <c r="L48" s="267"/>
      <c r="M48" s="402">
        <f>VLOOKUP(A48,MATERIALES!A5:D395,4,FALSE)</f>
        <v>57889.903543493179</v>
      </c>
      <c r="N48" s="272">
        <f>K48*M48</f>
        <v>752.56874606541135</v>
      </c>
    </row>
    <row r="49" spans="1:14">
      <c r="A49" s="108" t="s">
        <v>860</v>
      </c>
      <c r="B49" s="43" t="str">
        <f>VLOOKUP(A49,MATERIALES!A6:D372,3,FALSE)</f>
        <v>Emulsión CRR-2</v>
      </c>
      <c r="C49" s="281"/>
      <c r="D49" s="281"/>
      <c r="E49" s="281"/>
      <c r="F49" s="281"/>
      <c r="G49" s="281"/>
      <c r="H49" s="281"/>
      <c r="I49" s="268"/>
      <c r="J49" s="224" t="str">
        <f>VLOOKUP(A49,MATERIALES!A5:D372,2,FALSE)</f>
        <v>lt</v>
      </c>
      <c r="K49" s="282">
        <v>1.5</v>
      </c>
      <c r="L49" s="267"/>
      <c r="M49" s="402">
        <f>VLOOKUP(A49,MATERIALES!A6:D396,4,FALSE)</f>
        <v>1808.4300863415679</v>
      </c>
      <c r="N49" s="272">
        <f>K49*M49</f>
        <v>2712.6451295123516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4">
        <f>SUM(N48:N52)</f>
        <v>3465.2138755777628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913">
        <f>VLOOKUP(A58,TRANSPORTE!A5:D117,4,FALSE)</f>
        <v>1139.1256047770109</v>
      </c>
      <c r="M58" s="914"/>
      <c r="N58" s="287">
        <f>K58*L58</f>
        <v>14.808632862101142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14.808632862101142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5">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SUM(N69:N75)</f>
        <v>101.00320112950249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4514.3614058827898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902.87228117655798</v>
      </c>
      <c r="M83" s="862"/>
      <c r="N83" s="51"/>
    </row>
    <row r="84" spans="1:14">
      <c r="B84" s="89" t="s">
        <v>973</v>
      </c>
      <c r="C84" s="90"/>
      <c r="D84" s="90"/>
      <c r="E84" s="90"/>
      <c r="F84" s="90"/>
      <c r="G84" s="90"/>
      <c r="H84" s="90"/>
      <c r="I84" s="87"/>
      <c r="J84" s="88"/>
      <c r="K84" s="304">
        <v>0.05</v>
      </c>
      <c r="L84" s="861">
        <f>N78*K84</f>
        <v>225.71807029413949</v>
      </c>
      <c r="M84" s="862"/>
      <c r="N84" s="51"/>
    </row>
    <row r="85" spans="1:14" ht="15.75" thickBot="1">
      <c r="B85" s="91" t="s">
        <v>974</v>
      </c>
      <c r="C85" s="92"/>
      <c r="D85" s="92"/>
      <c r="E85" s="92"/>
      <c r="F85" s="92"/>
      <c r="G85" s="92"/>
      <c r="H85" s="92"/>
      <c r="I85" s="93"/>
      <c r="J85" s="94"/>
      <c r="K85" s="305">
        <v>0.05</v>
      </c>
      <c r="L85" s="863">
        <f>N78*K85</f>
        <v>225.71807029413949</v>
      </c>
      <c r="M85" s="864"/>
      <c r="N85" s="51"/>
    </row>
    <row r="86" spans="1:14" ht="15.75" thickBot="1">
      <c r="B86" s="826" t="s">
        <v>953</v>
      </c>
      <c r="C86" s="827"/>
      <c r="D86" s="827"/>
      <c r="E86" s="827"/>
      <c r="F86" s="827"/>
      <c r="G86" s="827"/>
      <c r="H86" s="827"/>
      <c r="I86" s="827"/>
      <c r="J86" s="827"/>
      <c r="K86" s="827"/>
      <c r="L86" s="827"/>
      <c r="M86" s="828"/>
      <c r="N86" s="52">
        <f>L83+L84+L85</f>
        <v>1354.308421764837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5868.6698276476272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1563</v>
      </c>
      <c r="C31" s="81" t="s">
        <v>1564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7"/>
      <c r="J36" s="268"/>
      <c r="K36" s="269">
        <f>VLOOKUP(A36,EQUIPOS!A6:D163,4,FALSE)</f>
        <v>87668.933436850159</v>
      </c>
      <c r="L36" s="270"/>
      <c r="M36" s="283">
        <v>275</v>
      </c>
      <c r="N36" s="272">
        <f>K36/M36</f>
        <v>318.79612158854604</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126356.77692282847</v>
      </c>
      <c r="L37" s="270"/>
      <c r="M37" s="283">
        <f>M36</f>
        <v>275</v>
      </c>
      <c r="N37" s="272">
        <f>K37/M37</f>
        <v>459.47918881028534</v>
      </c>
    </row>
    <row r="38" spans="1:14">
      <c r="A38" t="s">
        <v>176</v>
      </c>
      <c r="B38" s="875" t="str">
        <f>VLOOKUP(A38,EQUIPOS!A8:D154,3,FALSE)</f>
        <v xml:space="preserve">Compresor (barrido y soplado)
</v>
      </c>
      <c r="C38" s="876"/>
      <c r="D38" s="876"/>
      <c r="E38" s="876"/>
      <c r="F38" s="876"/>
      <c r="G38" s="876"/>
      <c r="H38" s="877"/>
      <c r="I38" s="267"/>
      <c r="J38" s="268"/>
      <c r="K38" s="269">
        <f>VLOOKUP(A38,EQUIPOS!A8:D165,4,FALSE)</f>
        <v>69071.374584940946</v>
      </c>
      <c r="L38" s="270"/>
      <c r="M38" s="283">
        <v>275</v>
      </c>
      <c r="N38" s="272">
        <f>K38/M38</f>
        <v>251.16863485433072</v>
      </c>
    </row>
    <row r="39" spans="1:14">
      <c r="A39" t="s">
        <v>225</v>
      </c>
      <c r="B39" s="875" t="str">
        <f>VLOOKUP(A39,EQUIPOS!A9:D154,3,FALSE)</f>
        <v>Esparcidor de gravilla, Ancho de esparcimiento 3100mm, Velocidad de trabajo 10—20km2/h</v>
      </c>
      <c r="C39" s="876"/>
      <c r="D39" s="876"/>
      <c r="E39" s="876"/>
      <c r="F39" s="876"/>
      <c r="G39" s="876"/>
      <c r="H39" s="877"/>
      <c r="I39" s="878"/>
      <c r="J39" s="879"/>
      <c r="K39" s="269">
        <f>VLOOKUP(A39,EQUIPOS!A9:D166,4,FALSE)</f>
        <v>89833.18077623166</v>
      </c>
      <c r="L39" s="956">
        <v>275</v>
      </c>
      <c r="M39" s="957"/>
      <c r="N39" s="272">
        <f>K39/L39</f>
        <v>326.66611191356969</v>
      </c>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1.4691374709745819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1357.5791946377065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759</v>
      </c>
      <c r="B48" s="43" t="str">
        <f>VLOOKUP(A48,MATERIALES!A5:D372,3,FALSE)</f>
        <v>Agregado para tratamiento superficial doble (primer riego)</v>
      </c>
      <c r="C48" s="281"/>
      <c r="D48" s="281"/>
      <c r="E48" s="281"/>
      <c r="F48" s="281"/>
      <c r="G48" s="281"/>
      <c r="H48" s="281"/>
      <c r="I48" s="268"/>
      <c r="J48" s="224" t="str">
        <f>VLOOKUP(A48,MATERIALES!A4:D372,2,FALSE)</f>
        <v>m3</v>
      </c>
      <c r="K48" s="282">
        <v>2.5000000000000001E-2</v>
      </c>
      <c r="L48" s="267"/>
      <c r="M48" s="402">
        <f>VLOOKUP(A48,MATERIALES!A5:D395,4,FALSE)</f>
        <v>58005.448021459895</v>
      </c>
      <c r="N48" s="272">
        <f>K48*M48</f>
        <v>1450.1362005364974</v>
      </c>
    </row>
    <row r="49" spans="1:14">
      <c r="A49" s="108" t="s">
        <v>760</v>
      </c>
      <c r="B49" s="43" t="str">
        <f>VLOOKUP(A49,MATERIALES!A6:D372,3,FALSE)</f>
        <v>Agregado para tratamiento superficial doble (segundo riego)</v>
      </c>
      <c r="C49" s="281"/>
      <c r="D49" s="281"/>
      <c r="E49" s="281"/>
      <c r="F49" s="281"/>
      <c r="G49" s="281"/>
      <c r="H49" s="281"/>
      <c r="I49" s="268"/>
      <c r="J49" s="224" t="str">
        <f>VLOOKUP(A49,MATERIALES!A5:D372,2,FALSE)</f>
        <v>m3</v>
      </c>
      <c r="K49" s="282">
        <v>1.2999999999999999E-2</v>
      </c>
      <c r="L49" s="267"/>
      <c r="M49" s="402">
        <f>VLOOKUP(A49,MATERIALES!A6:D396,4,FALSE)</f>
        <v>58812.13928506244</v>
      </c>
      <c r="N49" s="272">
        <f>K49*M49</f>
        <v>764.55781070581168</v>
      </c>
    </row>
    <row r="50" spans="1:14">
      <c r="A50" t="s">
        <v>860</v>
      </c>
      <c r="B50" s="43" t="str">
        <f>VLOOKUP(A50,MATERIALES!A6:D372,3,FALSE)</f>
        <v>Emulsión CRR-2</v>
      </c>
      <c r="C50" s="281"/>
      <c r="D50" s="281"/>
      <c r="E50" s="281"/>
      <c r="F50" s="281"/>
      <c r="G50" s="281"/>
      <c r="H50" s="281"/>
      <c r="I50" s="268"/>
      <c r="J50" s="224" t="str">
        <f>VLOOKUP(A50,MATERIALES!A6:D372,2,FALSE)</f>
        <v>lt</v>
      </c>
      <c r="K50" s="282">
        <v>4.24</v>
      </c>
      <c r="L50" s="267"/>
      <c r="M50" s="402">
        <f>VLOOKUP(A50,MATERIALES!A6:D397,4,FALSE)</f>
        <v>1808.4300863415679</v>
      </c>
      <c r="N50" s="272">
        <f>K50*M50</f>
        <v>7667.7435660882484</v>
      </c>
    </row>
    <row r="51" spans="1:14">
      <c r="B51" s="43"/>
      <c r="C51" s="281"/>
      <c r="D51" s="281"/>
      <c r="E51" s="281"/>
      <c r="F51" s="281"/>
      <c r="G51" s="281"/>
      <c r="H51" s="281"/>
      <c r="I51" s="268"/>
      <c r="J51" s="224"/>
      <c r="K51" s="282"/>
      <c r="L51" s="267"/>
      <c r="M51" s="283"/>
      <c r="N51" s="284"/>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4">
        <f>SUM(N48:N52)</f>
        <v>9882.4375773305583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913">
        <f>VLOOKUP(A58,TRANSPORTE!A5:D117,4,FALSE)</f>
        <v>1139.1256047770109</v>
      </c>
      <c r="M58" s="914"/>
      <c r="N58" s="287">
        <f>K58*L58</f>
        <v>43.286772981526418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43.286772981526418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04">
        <v>2200</v>
      </c>
      <c r="N69" s="395">
        <f>K69/M69</f>
        <v>48.493747097458176</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05">
        <v>2200</v>
      </c>
      <c r="N70" s="395">
        <f>K70/M70</f>
        <v>98.42</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915" t="s">
        <v>953</v>
      </c>
      <c r="C76" s="869"/>
      <c r="D76" s="869"/>
      <c r="E76" s="869"/>
      <c r="F76" s="869"/>
      <c r="G76" s="869"/>
      <c r="H76" s="869"/>
      <c r="I76" s="869"/>
      <c r="J76" s="869"/>
      <c r="K76" s="869"/>
      <c r="L76" s="869"/>
      <c r="M76" s="870"/>
      <c r="N76" s="460">
        <f>SUM(N69:N75)</f>
        <v>146.91374709745818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11430.217292047249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2286.0434584094501</v>
      </c>
      <c r="M83" s="862"/>
      <c r="N83" s="51"/>
    </row>
    <row r="84" spans="1:14">
      <c r="B84" s="89" t="s">
        <v>973</v>
      </c>
      <c r="C84" s="90"/>
      <c r="D84" s="90"/>
      <c r="E84" s="90"/>
      <c r="F84" s="90"/>
      <c r="G84" s="90"/>
      <c r="H84" s="90"/>
      <c r="I84" s="87"/>
      <c r="J84" s="88"/>
      <c r="K84" s="304">
        <v>0.05</v>
      </c>
      <c r="L84" s="861">
        <f>N78*K84</f>
        <v>571.51086460236252</v>
      </c>
      <c r="M84" s="862"/>
      <c r="N84" s="51"/>
    </row>
    <row r="85" spans="1:14" ht="15.75" thickBot="1">
      <c r="B85" s="91" t="s">
        <v>974</v>
      </c>
      <c r="C85" s="92"/>
      <c r="D85" s="92"/>
      <c r="E85" s="92"/>
      <c r="F85" s="92"/>
      <c r="G85" s="92"/>
      <c r="H85" s="92"/>
      <c r="I85" s="93"/>
      <c r="J85" s="94"/>
      <c r="K85" s="305">
        <v>0.05</v>
      </c>
      <c r="L85" s="863">
        <f>N78*K85</f>
        <v>571.51086460236252</v>
      </c>
      <c r="M85" s="864"/>
      <c r="N85" s="51"/>
    </row>
    <row r="86" spans="1:14" ht="15.75" thickBot="1">
      <c r="B86" s="826" t="s">
        <v>953</v>
      </c>
      <c r="C86" s="827"/>
      <c r="D86" s="827"/>
      <c r="E86" s="827"/>
      <c r="F86" s="827"/>
      <c r="G86" s="827"/>
      <c r="H86" s="827"/>
      <c r="I86" s="827"/>
      <c r="J86" s="827"/>
      <c r="K86" s="827"/>
      <c r="L86" s="827"/>
      <c r="M86" s="828"/>
      <c r="N86" s="52">
        <f>L83+L84+L85</f>
        <v>3429.0651876141756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14859.282479661426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1565</v>
      </c>
      <c r="C31" s="81" t="s">
        <v>1566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7"/>
      <c r="J36" s="268"/>
      <c r="K36" s="269">
        <f>VLOOKUP(A36,EQUIPOS!A6:D163,4,FALSE)</f>
        <v>87668.933436850159</v>
      </c>
      <c r="L36" s="270"/>
      <c r="M36" s="283">
        <v>275</v>
      </c>
      <c r="N36" s="272">
        <f>K36/M36</f>
        <v>318.79612158854604</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126356.77692282847</v>
      </c>
      <c r="L37" s="270"/>
      <c r="M37" s="283">
        <v>275</v>
      </c>
      <c r="N37" s="272">
        <f>K37/M37</f>
        <v>459.47918881028534</v>
      </c>
    </row>
    <row r="38" spans="1:14">
      <c r="A38" t="s">
        <v>176</v>
      </c>
      <c r="B38" s="875" t="str">
        <f>VLOOKUP(A38,EQUIPOS!A8:D154,3,FALSE)</f>
        <v xml:space="preserve">Compresor (barrido y soplado)
</v>
      </c>
      <c r="C38" s="876"/>
      <c r="D38" s="876"/>
      <c r="E38" s="876"/>
      <c r="F38" s="876"/>
      <c r="G38" s="876"/>
      <c r="H38" s="877"/>
      <c r="I38" s="267"/>
      <c r="J38" s="268"/>
      <c r="K38" s="269">
        <f>VLOOKUP(A38,EQUIPOS!A8:D165,4,FALSE)</f>
        <v>69071.374584940946</v>
      </c>
      <c r="L38" s="270"/>
      <c r="M38" s="283">
        <v>275</v>
      </c>
      <c r="N38" s="272">
        <f>K38/M38</f>
        <v>251.16863485433072</v>
      </c>
    </row>
    <row r="39" spans="1:14">
      <c r="A39" t="s">
        <v>225</v>
      </c>
      <c r="B39" s="875" t="str">
        <f>VLOOKUP(A39,EQUIPOS!A9:D154,3,FALSE)</f>
        <v>Esparcidor de gravilla, Ancho de esparcimiento 3100mm, Velocidad de trabajo 10—20km2/h</v>
      </c>
      <c r="C39" s="876"/>
      <c r="D39" s="876"/>
      <c r="E39" s="876"/>
      <c r="F39" s="876"/>
      <c r="G39" s="876"/>
      <c r="H39" s="877"/>
      <c r="I39" s="878"/>
      <c r="J39" s="879"/>
      <c r="K39" s="269">
        <f>VLOOKUP(A39,EQUIPOS!A9:D166,4,FALSE)</f>
        <v>89833.18077623166</v>
      </c>
      <c r="L39" s="956">
        <v>275</v>
      </c>
      <c r="M39" s="957"/>
      <c r="N39" s="272">
        <f>K39/L39</f>
        <v>326.66611191356969</v>
      </c>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1.4691374709745819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1357.5791946377065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759</v>
      </c>
      <c r="B48" s="43" t="str">
        <f>VLOOKUP(A48,MATERIALES!A5:D372,3,FALSE)</f>
        <v>Agregado para tratamiento superficial doble (primer riego)</v>
      </c>
      <c r="C48" s="281"/>
      <c r="D48" s="281"/>
      <c r="E48" s="281"/>
      <c r="F48" s="281"/>
      <c r="G48" s="281"/>
      <c r="H48" s="281"/>
      <c r="I48" s="268"/>
      <c r="J48" s="224" t="str">
        <f>VLOOKUP(A48,MATERIALES!A4:D372,2,FALSE)</f>
        <v>m3</v>
      </c>
      <c r="K48" s="282">
        <v>1.9E-2</v>
      </c>
      <c r="L48" s="267"/>
      <c r="M48" s="402">
        <f>VLOOKUP(A48,MATERIALES!A5:D395,4,FALSE)</f>
        <v>58005.448021459895</v>
      </c>
      <c r="N48" s="272">
        <f>K48*M48</f>
        <v>1102.103512407738</v>
      </c>
    </row>
    <row r="49" spans="1:14">
      <c r="A49" s="108" t="s">
        <v>760</v>
      </c>
      <c r="B49" s="43" t="str">
        <f>VLOOKUP(A49,MATERIALES!A6:D372,3,FALSE)</f>
        <v>Agregado para tratamiento superficial doble (segundo riego)</v>
      </c>
      <c r="C49" s="281"/>
      <c r="D49" s="281"/>
      <c r="E49" s="281"/>
      <c r="F49" s="281"/>
      <c r="G49" s="281"/>
      <c r="H49" s="281"/>
      <c r="I49" s="268"/>
      <c r="J49" s="224" t="str">
        <f>VLOOKUP(A49,MATERIALES!A5:D372,2,FALSE)</f>
        <v>m3</v>
      </c>
      <c r="K49" s="282">
        <v>0.01</v>
      </c>
      <c r="L49" s="267"/>
      <c r="M49" s="402">
        <f>VLOOKUP(A49,MATERIALES!A6:D396,4,FALSE)</f>
        <v>58812.13928506244</v>
      </c>
      <c r="N49" s="272">
        <f>K49*M49</f>
        <v>588.12139285062437</v>
      </c>
    </row>
    <row r="50" spans="1:14">
      <c r="A50" t="s">
        <v>860</v>
      </c>
      <c r="B50" s="43" t="str">
        <f>VLOOKUP(A50,MATERIALES!A6:D372,3,FALSE)</f>
        <v>Emulsión CRR-2</v>
      </c>
      <c r="C50" s="281"/>
      <c r="D50" s="281"/>
      <c r="E50" s="281"/>
      <c r="F50" s="281"/>
      <c r="G50" s="281"/>
      <c r="H50" s="281"/>
      <c r="I50" s="268"/>
      <c r="J50" s="224" t="str">
        <f>VLOOKUP(A50,MATERIALES!A6:D372,2,FALSE)</f>
        <v>lt</v>
      </c>
      <c r="K50" s="282">
        <v>3.24</v>
      </c>
      <c r="L50" s="267"/>
      <c r="M50" s="402">
        <f>VLOOKUP(A50,MATERIALES!A6:D397,4,FALSE)</f>
        <v>1808.4300863415679</v>
      </c>
      <c r="N50" s="272">
        <f>K50*M50</f>
        <v>5859.3134797466801</v>
      </c>
    </row>
    <row r="51" spans="1:14">
      <c r="B51" s="43"/>
      <c r="C51" s="281"/>
      <c r="D51" s="281"/>
      <c r="E51" s="281"/>
      <c r="F51" s="281"/>
      <c r="G51" s="281"/>
      <c r="H51" s="281"/>
      <c r="I51" s="268"/>
      <c r="J51" s="224"/>
      <c r="K51" s="282"/>
      <c r="L51" s="267"/>
      <c r="M51" s="283"/>
      <c r="N51" s="284"/>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4">
        <f>SUM(N48:N52)</f>
        <v>7549.5383850050421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913">
        <f>VLOOKUP(A58,TRANSPORTE!A5:D117,4,FALSE)</f>
        <v>1139.1256047770109</v>
      </c>
      <c r="M58" s="914"/>
      <c r="N58" s="287">
        <f>K58*L58</f>
        <v>33.034642538533319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33.034642538533319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06">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SUM(N69:N75)</f>
        <v>146.91374709745818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9087.0659692787412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1817.4131938557484</v>
      </c>
      <c r="M83" s="862"/>
      <c r="N83" s="51"/>
    </row>
    <row r="84" spans="1:14">
      <c r="B84" s="89" t="s">
        <v>973</v>
      </c>
      <c r="C84" s="90"/>
      <c r="D84" s="90"/>
      <c r="E84" s="90"/>
      <c r="F84" s="90"/>
      <c r="G84" s="90"/>
      <c r="H84" s="90"/>
      <c r="I84" s="87"/>
      <c r="J84" s="88"/>
      <c r="K84" s="304">
        <v>0.05</v>
      </c>
      <c r="L84" s="861">
        <f>N78*K84</f>
        <v>454.35329846393711</v>
      </c>
      <c r="M84" s="862"/>
      <c r="N84" s="51"/>
    </row>
    <row r="85" spans="1:14" ht="15.75" thickBot="1">
      <c r="B85" s="91" t="s">
        <v>974</v>
      </c>
      <c r="C85" s="92"/>
      <c r="D85" s="92"/>
      <c r="E85" s="92"/>
      <c r="F85" s="92"/>
      <c r="G85" s="92"/>
      <c r="H85" s="92"/>
      <c r="I85" s="93"/>
      <c r="J85" s="94"/>
      <c r="K85" s="305">
        <v>0.05</v>
      </c>
      <c r="L85" s="863">
        <f>N78*K85</f>
        <v>454.35329846393711</v>
      </c>
      <c r="M85" s="864"/>
      <c r="N85" s="51"/>
    </row>
    <row r="86" spans="1:14" ht="15.75" thickBot="1">
      <c r="B86" s="826" t="s">
        <v>953</v>
      </c>
      <c r="C86" s="827"/>
      <c r="D86" s="827"/>
      <c r="E86" s="827"/>
      <c r="F86" s="827"/>
      <c r="G86" s="827"/>
      <c r="H86" s="827"/>
      <c r="I86" s="827"/>
      <c r="J86" s="827"/>
      <c r="K86" s="827"/>
      <c r="L86" s="827"/>
      <c r="M86" s="828"/>
      <c r="N86" s="52">
        <f>L83+L84+L85</f>
        <v>2726.1197907836222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11813.185760062363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1568</v>
      </c>
      <c r="C31" s="81" t="s">
        <v>1567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7"/>
      <c r="J36" s="268"/>
      <c r="K36" s="269">
        <f>VLOOKUP(A36,EQUIPOS!A6:D163,4,FALSE)</f>
        <v>87668.933436850159</v>
      </c>
      <c r="L36" s="270"/>
      <c r="M36" s="271">
        <v>275</v>
      </c>
      <c r="N36" s="272">
        <f>K36/M36</f>
        <v>318.79612158854604</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126356.77692282847</v>
      </c>
      <c r="L37" s="270"/>
      <c r="M37" s="271">
        <v>275</v>
      </c>
      <c r="N37" s="272">
        <f>K37/M37</f>
        <v>459.47918881028534</v>
      </c>
    </row>
    <row r="38" spans="1:14">
      <c r="A38" t="s">
        <v>176</v>
      </c>
      <c r="B38" s="875" t="str">
        <f>VLOOKUP(A38,EQUIPOS!A8:D154,3,FALSE)</f>
        <v xml:space="preserve">Compresor (barrido y soplado)
</v>
      </c>
      <c r="C38" s="876"/>
      <c r="D38" s="876"/>
      <c r="E38" s="876"/>
      <c r="F38" s="876"/>
      <c r="G38" s="876"/>
      <c r="H38" s="877"/>
      <c r="I38" s="267"/>
      <c r="J38" s="268"/>
      <c r="K38" s="269">
        <f>VLOOKUP(A38,EQUIPOS!A8:D165,4,FALSE)</f>
        <v>69071.374584940946</v>
      </c>
      <c r="L38" s="270"/>
      <c r="M38" s="271">
        <v>275</v>
      </c>
      <c r="N38" s="272">
        <f>K38/M38</f>
        <v>251.16863485433072</v>
      </c>
    </row>
    <row r="39" spans="1:14">
      <c r="A39" t="s">
        <v>225</v>
      </c>
      <c r="B39" s="875" t="str">
        <f>VLOOKUP(A39,EQUIPOS!A9:D154,3,FALSE)</f>
        <v>Esparcidor de gravilla, Ancho de esparcimiento 3100mm, Velocidad de trabajo 10—20km2/h</v>
      </c>
      <c r="C39" s="876"/>
      <c r="D39" s="876"/>
      <c r="E39" s="876"/>
      <c r="F39" s="876"/>
      <c r="G39" s="876"/>
      <c r="H39" s="877"/>
      <c r="I39" s="878"/>
      <c r="J39" s="879"/>
      <c r="K39" s="269">
        <f>VLOOKUP(A39,EQUIPOS!A9:D166,4,FALSE)</f>
        <v>89833.18077623166</v>
      </c>
      <c r="L39" s="880">
        <v>275</v>
      </c>
      <c r="M39" s="881"/>
      <c r="N39" s="272">
        <f>K39/L39</f>
        <v>326.66611191356969</v>
      </c>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1.4691374709745819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1357.5791946377065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759</v>
      </c>
      <c r="B48" s="43" t="str">
        <f>VLOOKUP(A48,MATERIALES!A5:D372,3,FALSE)</f>
        <v>Agregado para tratamiento superficial doble (primer riego)</v>
      </c>
      <c r="C48" s="281"/>
      <c r="D48" s="281"/>
      <c r="E48" s="281"/>
      <c r="F48" s="281"/>
      <c r="G48" s="281"/>
      <c r="H48" s="281"/>
      <c r="I48" s="268"/>
      <c r="J48" s="224" t="str">
        <f>VLOOKUP(A48,MATERIALES!A4:D639,2,FALSE)</f>
        <v>m3</v>
      </c>
      <c r="K48" s="282">
        <v>2.5000000000000001E-2</v>
      </c>
      <c r="L48" s="267"/>
      <c r="M48" s="402">
        <f>VLOOKUP(A48,MATERIALES!A5:D395,4,FALSE)</f>
        <v>58005.448021459895</v>
      </c>
      <c r="N48" s="272">
        <f>K48*M48</f>
        <v>1450.1362005364974</v>
      </c>
    </row>
    <row r="49" spans="1:14">
      <c r="A49" s="108" t="s">
        <v>760</v>
      </c>
      <c r="B49" s="43" t="str">
        <f>VLOOKUP(A49,MATERIALES!A6:D372,3,FALSE)</f>
        <v>Agregado para tratamiento superficial doble (segundo riego)</v>
      </c>
      <c r="C49" s="281"/>
      <c r="D49" s="281"/>
      <c r="E49" s="281"/>
      <c r="F49" s="281"/>
      <c r="G49" s="281"/>
      <c r="H49" s="281"/>
      <c r="I49" s="268"/>
      <c r="J49" s="224" t="str">
        <f>VLOOKUP(A49,MATERIALES!A5:D640,2,FALSE)</f>
        <v>m3</v>
      </c>
      <c r="K49" s="282">
        <v>1.2999999999999999E-2</v>
      </c>
      <c r="L49" s="267"/>
      <c r="M49" s="402">
        <f>VLOOKUP(A49,MATERIALES!A6:D396,4,FALSE)</f>
        <v>58812.13928506244</v>
      </c>
      <c r="N49" s="272">
        <f>K49*M49</f>
        <v>764.55781070581168</v>
      </c>
    </row>
    <row r="50" spans="1:14">
      <c r="A50" t="s">
        <v>862</v>
      </c>
      <c r="B50" s="43" t="str">
        <f>VLOOKUP(A50,MATERIALES!A6:D372,3,FALSE)</f>
        <v>Emulsión CRR-2m</v>
      </c>
      <c r="C50" s="281"/>
      <c r="D50" s="281"/>
      <c r="E50" s="281"/>
      <c r="F50" s="281"/>
      <c r="G50" s="281"/>
      <c r="H50" s="281"/>
      <c r="I50" s="268"/>
      <c r="J50" s="224" t="str">
        <f>VLOOKUP(A50,MATERIALES!A6:D641,2,FALSE)</f>
        <v>lt</v>
      </c>
      <c r="K50" s="282">
        <v>4.24</v>
      </c>
      <c r="L50" s="267"/>
      <c r="M50" s="402">
        <f>VLOOKUP(A50,MATERIALES!A6:D397,4,FALSE)</f>
        <v>1883.6930031822778</v>
      </c>
      <c r="N50" s="272">
        <f>K50*M50</f>
        <v>7986.858333492858</v>
      </c>
    </row>
    <row r="51" spans="1:14">
      <c r="B51" s="43"/>
      <c r="C51" s="281"/>
      <c r="D51" s="281"/>
      <c r="E51" s="281"/>
      <c r="F51" s="281"/>
      <c r="G51" s="281"/>
      <c r="H51" s="281"/>
      <c r="I51" s="268"/>
      <c r="J51" s="224"/>
      <c r="K51" s="282"/>
      <c r="L51" s="267"/>
      <c r="M51" s="283"/>
      <c r="N51" s="284"/>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4">
        <f>SUM(N48:N52)</f>
        <v>10201.552344735166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913">
        <f>VLOOKUP(A58,TRANSPORTE!A5:D117,4,FALSE)</f>
        <v>1139.1256047770109</v>
      </c>
      <c r="M58" s="914"/>
      <c r="N58" s="287">
        <f>K58*L58</f>
        <v>43.286772981526418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43.286772981526418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SUM(N69:N75)</f>
        <v>146.91374709745818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11749.332059451857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2349.8664118903716</v>
      </c>
      <c r="M83" s="862"/>
      <c r="N83" s="51"/>
    </row>
    <row r="84" spans="1:14">
      <c r="B84" s="89" t="s">
        <v>973</v>
      </c>
      <c r="C84" s="90"/>
      <c r="D84" s="90"/>
      <c r="E84" s="90"/>
      <c r="F84" s="90"/>
      <c r="G84" s="90"/>
      <c r="H84" s="90"/>
      <c r="I84" s="87"/>
      <c r="J84" s="88"/>
      <c r="K84" s="304">
        <v>0.05</v>
      </c>
      <c r="L84" s="861">
        <f>N78*K84</f>
        <v>587.46660297259291</v>
      </c>
      <c r="M84" s="862"/>
      <c r="N84" s="51"/>
    </row>
    <row r="85" spans="1:14" ht="15.75" thickBot="1">
      <c r="B85" s="91" t="s">
        <v>974</v>
      </c>
      <c r="C85" s="92"/>
      <c r="D85" s="92"/>
      <c r="E85" s="92"/>
      <c r="F85" s="92"/>
      <c r="G85" s="92"/>
      <c r="H85" s="92"/>
      <c r="I85" s="93"/>
      <c r="J85" s="94"/>
      <c r="K85" s="305">
        <v>0.05</v>
      </c>
      <c r="L85" s="863">
        <f>N78*K85</f>
        <v>587.46660297259291</v>
      </c>
      <c r="M85" s="864"/>
      <c r="N85" s="51"/>
    </row>
    <row r="86" spans="1:14" ht="15.75" thickBot="1">
      <c r="B86" s="826" t="s">
        <v>953</v>
      </c>
      <c r="C86" s="827"/>
      <c r="D86" s="827"/>
      <c r="E86" s="827"/>
      <c r="F86" s="827"/>
      <c r="G86" s="827"/>
      <c r="H86" s="827"/>
      <c r="I86" s="827"/>
      <c r="J86" s="827"/>
      <c r="K86" s="827"/>
      <c r="L86" s="827"/>
      <c r="M86" s="828"/>
      <c r="N86" s="52">
        <f>L83+L84+L85</f>
        <v>3524.7996178355579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15274.131677287416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1569</v>
      </c>
      <c r="C31" s="81" t="s">
        <v>1570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7"/>
      <c r="J36" s="268"/>
      <c r="K36" s="269">
        <f>VLOOKUP(A36,EQUIPOS!A6:D163,4,FALSE)</f>
        <v>87668.933436850159</v>
      </c>
      <c r="L36" s="270"/>
      <c r="M36" s="271">
        <v>275</v>
      </c>
      <c r="N36" s="272">
        <f>K36/M36</f>
        <v>318.79612158854604</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126356.77692282847</v>
      </c>
      <c r="L37" s="270"/>
      <c r="M37" s="271">
        <v>275</v>
      </c>
      <c r="N37" s="272">
        <f>K37/M37</f>
        <v>459.47918881028534</v>
      </c>
    </row>
    <row r="38" spans="1:14">
      <c r="A38" t="s">
        <v>176</v>
      </c>
      <c r="B38" s="875" t="str">
        <f>VLOOKUP(A38,EQUIPOS!A8:D154,3,FALSE)</f>
        <v xml:space="preserve">Compresor (barrido y soplado)
</v>
      </c>
      <c r="C38" s="876"/>
      <c r="D38" s="876"/>
      <c r="E38" s="876"/>
      <c r="F38" s="876"/>
      <c r="G38" s="876"/>
      <c r="H38" s="877"/>
      <c r="I38" s="267"/>
      <c r="J38" s="268"/>
      <c r="K38" s="269">
        <f>VLOOKUP(A38,EQUIPOS!A8:D165,4,FALSE)</f>
        <v>69071.374584940946</v>
      </c>
      <c r="L38" s="270"/>
      <c r="M38" s="271">
        <v>275</v>
      </c>
      <c r="N38" s="272">
        <f>K38/M38</f>
        <v>251.16863485433072</v>
      </c>
    </row>
    <row r="39" spans="1:14">
      <c r="A39" t="s">
        <v>225</v>
      </c>
      <c r="B39" s="875" t="str">
        <f>VLOOKUP(A39,EQUIPOS!A9:D154,3,FALSE)</f>
        <v>Esparcidor de gravilla, Ancho de esparcimiento 3100mm, Velocidad de trabajo 10—20km2/h</v>
      </c>
      <c r="C39" s="876"/>
      <c r="D39" s="876"/>
      <c r="E39" s="876"/>
      <c r="F39" s="876"/>
      <c r="G39" s="876"/>
      <c r="H39" s="877"/>
      <c r="I39" s="878"/>
      <c r="J39" s="879"/>
      <c r="K39" s="269">
        <f>VLOOKUP(A39,EQUIPOS!A9:D166,4,FALSE)</f>
        <v>89833.18077623166</v>
      </c>
      <c r="L39" s="880">
        <v>275</v>
      </c>
      <c r="M39" s="881"/>
      <c r="N39" s="272">
        <f>K39/L39</f>
        <v>326.66611191356969</v>
      </c>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1.4691374709745819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1357.5791946377065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759</v>
      </c>
      <c r="B48" s="43" t="str">
        <f>VLOOKUP(A48,MATERIALES!A5:D372,3,FALSE)</f>
        <v>Agregado para tratamiento superficial doble (primer riego)</v>
      </c>
      <c r="C48" s="281"/>
      <c r="D48" s="281"/>
      <c r="E48" s="281"/>
      <c r="F48" s="281"/>
      <c r="G48" s="281"/>
      <c r="H48" s="281"/>
      <c r="I48" s="268"/>
      <c r="J48" s="224" t="str">
        <f>VLOOKUP(A48,MATERIALES!A4:D639,2,FALSE)</f>
        <v>m3</v>
      </c>
      <c r="K48" s="282">
        <v>1.9E-2</v>
      </c>
      <c r="L48" s="267"/>
      <c r="M48" s="402">
        <f>VLOOKUP(A48,MATERIALES!A5:D395,4,FALSE)</f>
        <v>58005.448021459895</v>
      </c>
      <c r="N48" s="272">
        <f>K48*M48</f>
        <v>1102.103512407738</v>
      </c>
    </row>
    <row r="49" spans="1:14">
      <c r="A49" s="108" t="s">
        <v>760</v>
      </c>
      <c r="B49" s="43" t="str">
        <f>VLOOKUP(A49,MATERIALES!A6:D372,3,FALSE)</f>
        <v>Agregado para tratamiento superficial doble (segundo riego)</v>
      </c>
      <c r="C49" s="281"/>
      <c r="D49" s="281"/>
      <c r="E49" s="281"/>
      <c r="F49" s="281"/>
      <c r="G49" s="281"/>
      <c r="H49" s="281"/>
      <c r="I49" s="268"/>
      <c r="J49" s="224" t="str">
        <f>VLOOKUP(A49,MATERIALES!A5:D640,2,FALSE)</f>
        <v>m3</v>
      </c>
      <c r="K49" s="282">
        <v>0.01</v>
      </c>
      <c r="L49" s="267"/>
      <c r="M49" s="402">
        <f>VLOOKUP(A49,MATERIALES!A6:D396,4,FALSE)</f>
        <v>58812.13928506244</v>
      </c>
      <c r="N49" s="272">
        <f>K49*M49</f>
        <v>588.12139285062437</v>
      </c>
    </row>
    <row r="50" spans="1:14">
      <c r="A50" t="s">
        <v>862</v>
      </c>
      <c r="B50" s="43" t="str">
        <f>VLOOKUP(A50,MATERIALES!A6:D372,3,FALSE)</f>
        <v>Emulsión CRR-2m</v>
      </c>
      <c r="C50" s="281"/>
      <c r="D50" s="281"/>
      <c r="E50" s="281"/>
      <c r="F50" s="281"/>
      <c r="G50" s="281"/>
      <c r="H50" s="281"/>
      <c r="I50" s="268"/>
      <c r="J50" s="224" t="str">
        <f>VLOOKUP(A50,MATERIALES!A6:D641,2,FALSE)</f>
        <v>lt</v>
      </c>
      <c r="K50" s="282">
        <v>3.24</v>
      </c>
      <c r="L50" s="267"/>
      <c r="M50" s="402">
        <f>VLOOKUP(A50,MATERIALES!A6:D397,4,FALSE)</f>
        <v>1883.6930031822778</v>
      </c>
      <c r="N50" s="272">
        <f>K50*M50</f>
        <v>6103.1653303105804</v>
      </c>
    </row>
    <row r="51" spans="1:14">
      <c r="B51" s="43"/>
      <c r="C51" s="281"/>
      <c r="D51" s="281"/>
      <c r="E51" s="281"/>
      <c r="F51" s="281"/>
      <c r="G51" s="281"/>
      <c r="H51" s="281"/>
      <c r="I51" s="268"/>
      <c r="J51" s="224"/>
      <c r="K51" s="282"/>
      <c r="L51" s="267"/>
      <c r="M51" s="283"/>
      <c r="N51" s="284"/>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4">
        <f>SUM(N48:N52)</f>
        <v>7793.3902355689424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913">
        <f>VLOOKUP(A58,TRANSPORTE!A5:D117,4,FALSE)</f>
        <v>1139.1256047770109</v>
      </c>
      <c r="M58" s="914"/>
      <c r="N58" s="287">
        <f>K58*L58</f>
        <v>33.034642538533319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33.034642538533319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SUM(N69:N75)</f>
        <v>146.91374709745818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9330.9178198426416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1866.1835639685285</v>
      </c>
      <c r="M83" s="862"/>
      <c r="N83" s="51"/>
    </row>
    <row r="84" spans="1:14">
      <c r="B84" s="89" t="s">
        <v>973</v>
      </c>
      <c r="C84" s="90"/>
      <c r="D84" s="90"/>
      <c r="E84" s="90"/>
      <c r="F84" s="90"/>
      <c r="G84" s="90"/>
      <c r="H84" s="90"/>
      <c r="I84" s="87"/>
      <c r="J84" s="88"/>
      <c r="K84" s="304">
        <v>0.05</v>
      </c>
      <c r="L84" s="861">
        <f>N78*K84</f>
        <v>466.54589099213212</v>
      </c>
      <c r="M84" s="862"/>
      <c r="N84" s="51"/>
    </row>
    <row r="85" spans="1:14" ht="15.75" thickBot="1">
      <c r="B85" s="91" t="s">
        <v>974</v>
      </c>
      <c r="C85" s="92"/>
      <c r="D85" s="92"/>
      <c r="E85" s="92"/>
      <c r="F85" s="92"/>
      <c r="G85" s="92"/>
      <c r="H85" s="92"/>
      <c r="I85" s="93"/>
      <c r="J85" s="94"/>
      <c r="K85" s="305">
        <v>0.05</v>
      </c>
      <c r="L85" s="863">
        <f>N78*K85</f>
        <v>466.54589099213212</v>
      </c>
      <c r="M85" s="864"/>
      <c r="N85" s="51"/>
    </row>
    <row r="86" spans="1:14" ht="15.75" thickBot="1">
      <c r="B86" s="826" t="s">
        <v>953</v>
      </c>
      <c r="C86" s="827"/>
      <c r="D86" s="827"/>
      <c r="E86" s="827"/>
      <c r="F86" s="827"/>
      <c r="G86" s="827"/>
      <c r="H86" s="827"/>
      <c r="I86" s="827"/>
      <c r="J86" s="827"/>
      <c r="K86" s="827"/>
      <c r="L86" s="827"/>
      <c r="M86" s="828"/>
      <c r="N86" s="52">
        <f>L83+L84+L85</f>
        <v>2799.2753459527926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12130.193165795434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1050</v>
      </c>
      <c r="C31" s="81" t="s">
        <v>1571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7"/>
      <c r="J36" s="268"/>
      <c r="K36" s="269">
        <f>VLOOKUP(A36,EQUIPOS!A6:D163,4,FALSE)</f>
        <v>87668.933436850159</v>
      </c>
      <c r="L36" s="270"/>
      <c r="M36" s="271">
        <v>418</v>
      </c>
      <c r="N36" s="272">
        <f>K36/M36</f>
        <v>209.73429051878028</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126356.77692282847</v>
      </c>
      <c r="L37" s="270"/>
      <c r="M37" s="271">
        <v>418</v>
      </c>
      <c r="N37" s="272">
        <f>K37/M37</f>
        <v>302.28894000676667</v>
      </c>
    </row>
    <row r="38" spans="1:14">
      <c r="A38" t="s">
        <v>225</v>
      </c>
      <c r="B38" s="875" t="str">
        <f>VLOOKUP(A38,EQUIPOS!A8:D154,3,FALSE)</f>
        <v>Esparcidor de gravilla, Ancho de esparcimiento 3100mm, Velocidad de trabajo 10—20km2/h</v>
      </c>
      <c r="C38" s="876"/>
      <c r="D38" s="876"/>
      <c r="E38" s="876"/>
      <c r="F38" s="876"/>
      <c r="G38" s="876"/>
      <c r="H38" s="877"/>
      <c r="I38" s="267"/>
      <c r="J38" s="268"/>
      <c r="K38" s="269">
        <f>VLOOKUP(A38,EQUIPOS!A8:D165,4,FALSE)</f>
        <v>89833.18077623166</v>
      </c>
      <c r="L38" s="270"/>
      <c r="M38" s="271">
        <v>418</v>
      </c>
      <c r="N38" s="272">
        <f>K38/M38</f>
        <v>214.91191573261162</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0.96653780985169846</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727.90168406801035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796</v>
      </c>
      <c r="B48" s="43" t="str">
        <f>VLOOKUP(A48,MATERIALES!A5:D372,3,FALSE)</f>
        <v>Arena de trituración (sellos de arena-afalto)</v>
      </c>
      <c r="C48" s="281"/>
      <c r="D48" s="281"/>
      <c r="E48" s="281"/>
      <c r="F48" s="281"/>
      <c r="G48" s="281"/>
      <c r="H48" s="281"/>
      <c r="I48" s="268"/>
      <c r="J48" s="224" t="str">
        <f>VLOOKUP(A48,MATERIALES!A4:D639,2,FALSE)</f>
        <v>m3</v>
      </c>
      <c r="K48" s="282">
        <v>0.01</v>
      </c>
      <c r="L48" s="267"/>
      <c r="M48" s="402">
        <f>VLOOKUP(A48,MATERIALES!A5:D395,4,FALSE)</f>
        <v>46923.77854747705</v>
      </c>
      <c r="N48" s="272">
        <f>K48*M48</f>
        <v>469.23778547477053</v>
      </c>
    </row>
    <row r="49" spans="1:14">
      <c r="A49" s="108" t="s">
        <v>860</v>
      </c>
      <c r="B49" s="43" t="str">
        <f>VLOOKUP(A49,MATERIALES!A6:D372,3,FALSE)</f>
        <v>Emulsión CRR-2</v>
      </c>
      <c r="C49" s="281"/>
      <c r="D49" s="281"/>
      <c r="E49" s="281"/>
      <c r="F49" s="281"/>
      <c r="G49" s="281"/>
      <c r="H49" s="281"/>
      <c r="I49" s="268"/>
      <c r="J49" s="224" t="str">
        <f>VLOOKUP(A49,MATERIALES!A5:D640,2,FALSE)</f>
        <v>lt</v>
      </c>
      <c r="K49" s="282">
        <v>1.25</v>
      </c>
      <c r="L49" s="267"/>
      <c r="M49" s="402">
        <f>VLOOKUP(A49,MATERIALES!A6:D396,4,FALSE)</f>
        <v>1808.4300863415679</v>
      </c>
      <c r="N49" s="272">
        <f>K49*M49</f>
        <v>2260.5376079269599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4">
        <f>SUM(N48:N52)</f>
        <v>2729.7753934017305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1227</v>
      </c>
      <c r="B58" s="46" t="str">
        <f>VLOOKUP(A58,TRANSPORTE!A5:D117,3,FALSE)</f>
        <v>Transporte de Arena</v>
      </c>
      <c r="C58" s="317"/>
      <c r="D58" s="317"/>
      <c r="E58" s="317"/>
      <c r="F58" s="317"/>
      <c r="G58" s="317"/>
      <c r="H58" s="311" t="s">
        <v>1468</v>
      </c>
      <c r="I58" s="279">
        <v>0.01</v>
      </c>
      <c r="J58" s="286">
        <v>1</v>
      </c>
      <c r="K58" s="279">
        <f>I58*J58</f>
        <v>0.01</v>
      </c>
      <c r="L58" s="913">
        <f>VLOOKUP(A58,TRANSPORTE!A5:D117,4,FALSE)</f>
        <v>1139.1256047770109</v>
      </c>
      <c r="M58" s="914"/>
      <c r="N58" s="287">
        <f>K58*L58</f>
        <v>11.39125604777011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11.39125604777011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SUM(N69:N75)</f>
        <v>96.653780985169846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3565.7221145026806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713.14442290053614</v>
      </c>
      <c r="M83" s="862"/>
      <c r="N83" s="51"/>
    </row>
    <row r="84" spans="1:14">
      <c r="B84" s="89" t="s">
        <v>973</v>
      </c>
      <c r="C84" s="90"/>
      <c r="D84" s="90"/>
      <c r="E84" s="90"/>
      <c r="F84" s="90"/>
      <c r="G84" s="90"/>
      <c r="H84" s="90"/>
      <c r="I84" s="87"/>
      <c r="J84" s="88"/>
      <c r="K84" s="304">
        <v>0.05</v>
      </c>
      <c r="L84" s="861">
        <f>N78*K84</f>
        <v>178.28610572513404</v>
      </c>
      <c r="M84" s="862"/>
      <c r="N84" s="51"/>
    </row>
    <row r="85" spans="1:14" ht="15.75" thickBot="1">
      <c r="B85" s="91" t="s">
        <v>974</v>
      </c>
      <c r="C85" s="92"/>
      <c r="D85" s="92"/>
      <c r="E85" s="92"/>
      <c r="F85" s="92"/>
      <c r="G85" s="92"/>
      <c r="H85" s="92"/>
      <c r="I85" s="93"/>
      <c r="J85" s="94"/>
      <c r="K85" s="305">
        <v>0.05</v>
      </c>
      <c r="L85" s="863">
        <f>N78*K85</f>
        <v>178.28610572513404</v>
      </c>
      <c r="M85" s="864"/>
      <c r="N85" s="51"/>
    </row>
    <row r="86" spans="1:14" ht="15.75" thickBot="1">
      <c r="B86" s="826" t="s">
        <v>953</v>
      </c>
      <c r="C86" s="827"/>
      <c r="D86" s="827"/>
      <c r="E86" s="827"/>
      <c r="F86" s="827"/>
      <c r="G86" s="827"/>
      <c r="H86" s="827"/>
      <c r="I86" s="827"/>
      <c r="J86" s="827"/>
      <c r="K86" s="827"/>
      <c r="L86" s="827"/>
      <c r="M86" s="828"/>
      <c r="N86" s="52">
        <f>L83+L84+L85</f>
        <v>1069.7166343508043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4635.4387488534849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1051</v>
      </c>
      <c r="C31" s="81" t="s">
        <v>1572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7"/>
      <c r="J36" s="268"/>
      <c r="K36" s="269">
        <f>VLOOKUP(A36,EQUIPOS!A6:D163,4,FALSE)</f>
        <v>87668.933436850159</v>
      </c>
      <c r="L36" s="270"/>
      <c r="M36" s="271">
        <v>418</v>
      </c>
      <c r="N36" s="272">
        <f>K36/M36</f>
        <v>209.73429051878028</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126356.77692282847</v>
      </c>
      <c r="L37" s="270"/>
      <c r="M37" s="271">
        <v>418</v>
      </c>
      <c r="N37" s="272">
        <f>K37/M37</f>
        <v>302.28894000676667</v>
      </c>
    </row>
    <row r="38" spans="1:14">
      <c r="A38" t="s">
        <v>225</v>
      </c>
      <c r="B38" s="875" t="str">
        <f>VLOOKUP(A38,EQUIPOS!A8:D154,3,FALSE)</f>
        <v>Esparcidor de gravilla, Ancho de esparcimiento 3100mm, Velocidad de trabajo 10—20km2/h</v>
      </c>
      <c r="C38" s="876"/>
      <c r="D38" s="876"/>
      <c r="E38" s="876"/>
      <c r="F38" s="876"/>
      <c r="G38" s="876"/>
      <c r="H38" s="877"/>
      <c r="I38" s="267"/>
      <c r="J38" s="268"/>
      <c r="K38" s="269">
        <f>VLOOKUP(A38,EQUIPOS!A8:D165,4,FALSE)</f>
        <v>89833.18077623166</v>
      </c>
      <c r="L38" s="270"/>
      <c r="M38" s="271">
        <v>418</v>
      </c>
      <c r="N38" s="272">
        <f>K38/M38</f>
        <v>214.91191573261162</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0.96653780985169846</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727.90168406801035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796</v>
      </c>
      <c r="B48" s="43" t="str">
        <f>VLOOKUP(A48,MATERIALES!A5:D372,3,FALSE)</f>
        <v>Arena de trituración (sellos de arena-afalto)</v>
      </c>
      <c r="C48" s="281"/>
      <c r="D48" s="281"/>
      <c r="E48" s="281"/>
      <c r="F48" s="281"/>
      <c r="G48" s="281"/>
      <c r="H48" s="281"/>
      <c r="I48" s="268"/>
      <c r="J48" s="224" t="str">
        <f>VLOOKUP(A48,MATERIALES!A4:D639,2,FALSE)</f>
        <v>m3</v>
      </c>
      <c r="K48" s="282">
        <v>0.01</v>
      </c>
      <c r="L48" s="267"/>
      <c r="M48" s="402">
        <f>VLOOKUP(A48,MATERIALES!A5:D395,4,FALSE)</f>
        <v>46923.77854747705</v>
      </c>
      <c r="N48" s="272">
        <f>K48*M48</f>
        <v>469.23778547477053</v>
      </c>
    </row>
    <row r="49" spans="1:72">
      <c r="A49" s="108" t="s">
        <v>858</v>
      </c>
      <c r="B49" s="43" t="str">
        <f>VLOOKUP(A49,MATERIALES!A6:D372,3,FALSE)</f>
        <v>Emulsión CRR-1</v>
      </c>
      <c r="C49" s="281"/>
      <c r="D49" s="281"/>
      <c r="E49" s="281"/>
      <c r="F49" s="281"/>
      <c r="G49" s="281"/>
      <c r="H49" s="281"/>
      <c r="I49" s="268"/>
      <c r="J49" s="268" t="s">
        <v>980</v>
      </c>
      <c r="K49" s="282">
        <v>1.25</v>
      </c>
      <c r="L49" s="267"/>
      <c r="M49" s="402">
        <f>VLOOKUP(A49,MATERIALES!A6:D396,4,FALSE)</f>
        <v>2454.2913672177801</v>
      </c>
      <c r="N49" s="272">
        <f>K49*M49</f>
        <v>3067.8642090222252</v>
      </c>
      <c r="BT49">
        <v>1111</v>
      </c>
    </row>
    <row r="50" spans="1:72">
      <c r="B50" s="43"/>
      <c r="C50" s="281"/>
      <c r="D50" s="281"/>
      <c r="E50" s="281"/>
      <c r="F50" s="281"/>
      <c r="G50" s="281"/>
      <c r="H50" s="281"/>
      <c r="I50" s="268"/>
      <c r="J50" s="224"/>
      <c r="K50" s="282"/>
      <c r="L50" s="267"/>
      <c r="M50" s="283"/>
      <c r="N50" s="284"/>
    </row>
    <row r="51" spans="1:72">
      <c r="B51" s="43"/>
      <c r="C51" s="281"/>
      <c r="D51" s="281"/>
      <c r="E51" s="281"/>
      <c r="F51" s="281"/>
      <c r="G51" s="281"/>
      <c r="H51" s="281"/>
      <c r="I51" s="268"/>
      <c r="J51" s="224"/>
      <c r="K51" s="282"/>
      <c r="L51" s="267"/>
      <c r="M51" s="283"/>
      <c r="N51" s="284"/>
    </row>
    <row r="52" spans="1:72" ht="15.75" thickBot="1">
      <c r="B52" s="908"/>
      <c r="C52" s="909"/>
      <c r="D52" s="909"/>
      <c r="E52" s="909"/>
      <c r="F52" s="909"/>
      <c r="G52" s="909"/>
      <c r="H52" s="909"/>
      <c r="I52" s="879"/>
      <c r="J52" s="42"/>
      <c r="K52" s="44"/>
      <c r="L52" s="910"/>
      <c r="M52" s="911"/>
      <c r="N52" s="45"/>
    </row>
    <row r="53" spans="1:72" ht="15.75" thickBot="1">
      <c r="B53" s="826" t="s">
        <v>953</v>
      </c>
      <c r="C53" s="827"/>
      <c r="D53" s="827"/>
      <c r="E53" s="827"/>
      <c r="F53" s="827"/>
      <c r="G53" s="827"/>
      <c r="H53" s="827"/>
      <c r="I53" s="827"/>
      <c r="J53" s="827"/>
      <c r="K53" s="827"/>
      <c r="L53" s="827"/>
      <c r="M53" s="828"/>
      <c r="N53" s="394">
        <f>SUM(N48:N52)</f>
        <v>3537.1019944969958</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3" t="s">
        <v>957</v>
      </c>
      <c r="C57" s="314"/>
      <c r="D57" s="314"/>
      <c r="E57" s="314"/>
      <c r="F57" s="314"/>
      <c r="G57" s="314"/>
      <c r="H57" s="73" t="s">
        <v>945</v>
      </c>
      <c r="I57" s="74" t="s">
        <v>958</v>
      </c>
      <c r="J57" s="75" t="s">
        <v>959</v>
      </c>
      <c r="K57" s="73" t="s">
        <v>960</v>
      </c>
      <c r="L57" s="912" t="s">
        <v>961</v>
      </c>
      <c r="M57" s="891"/>
      <c r="N57" s="76" t="s">
        <v>951</v>
      </c>
    </row>
    <row r="58" spans="1:72">
      <c r="A58" t="s">
        <v>1227</v>
      </c>
      <c r="B58" s="46" t="str">
        <f>VLOOKUP(A58,TRANSPORTE!A5:D117,3,FALSE)</f>
        <v>Transporte de Arena</v>
      </c>
      <c r="C58" s="317"/>
      <c r="D58" s="317"/>
      <c r="E58" s="317"/>
      <c r="F58" s="317"/>
      <c r="G58" s="317"/>
      <c r="H58" s="311" t="s">
        <v>1468</v>
      </c>
      <c r="I58" s="279">
        <v>0.01</v>
      </c>
      <c r="J58" s="286">
        <v>1</v>
      </c>
      <c r="K58" s="279">
        <f>I58*J58</f>
        <v>0.01</v>
      </c>
      <c r="L58" s="913">
        <f>VLOOKUP(A58,TRANSPORTE!A5:D117,4,FALSE)</f>
        <v>1139.1256047770109</v>
      </c>
      <c r="M58" s="914"/>
      <c r="N58" s="287">
        <f>K58*L58</f>
        <v>11.39125604777011</v>
      </c>
    </row>
    <row r="59" spans="1:72">
      <c r="B59" s="46"/>
      <c r="C59" s="47"/>
      <c r="D59" s="47"/>
      <c r="E59" s="47"/>
      <c r="F59" s="47"/>
      <c r="G59" s="47"/>
      <c r="H59" s="288"/>
      <c r="I59" s="279"/>
      <c r="J59" s="279"/>
      <c r="K59" s="279"/>
      <c r="L59" s="289"/>
      <c r="M59" s="290"/>
      <c r="N59" s="291"/>
    </row>
    <row r="60" spans="1:72">
      <c r="B60" s="46"/>
      <c r="C60" s="47"/>
      <c r="D60" s="47"/>
      <c r="E60" s="47"/>
      <c r="F60" s="47"/>
      <c r="G60" s="47"/>
      <c r="H60" s="288"/>
      <c r="I60" s="279"/>
      <c r="J60" s="279"/>
      <c r="K60" s="279"/>
      <c r="L60" s="289"/>
      <c r="M60" s="290"/>
      <c r="N60" s="291"/>
    </row>
    <row r="61" spans="1:72">
      <c r="B61" s="46"/>
      <c r="C61" s="47"/>
      <c r="D61" s="47"/>
      <c r="E61" s="47"/>
      <c r="F61" s="47"/>
      <c r="G61" s="47"/>
      <c r="H61" s="288"/>
      <c r="I61" s="279"/>
      <c r="J61" s="279"/>
      <c r="K61" s="279"/>
      <c r="L61" s="289"/>
      <c r="M61" s="290"/>
      <c r="N61" s="291"/>
    </row>
    <row r="62" spans="1:72">
      <c r="B62" s="46"/>
      <c r="C62" s="47"/>
      <c r="D62" s="47"/>
      <c r="E62" s="47"/>
      <c r="F62" s="47"/>
      <c r="G62" s="47"/>
      <c r="H62" s="288"/>
      <c r="I62" s="279"/>
      <c r="J62" s="279"/>
      <c r="K62" s="279"/>
      <c r="L62" s="289"/>
      <c r="M62" s="290"/>
      <c r="N62" s="291"/>
    </row>
    <row r="63" spans="1:72" ht="15.75" thickBot="1">
      <c r="B63" s="447"/>
      <c r="C63" s="448"/>
      <c r="D63" s="448"/>
      <c r="E63" s="448"/>
      <c r="F63" s="448"/>
      <c r="G63" s="448"/>
      <c r="H63" s="48"/>
      <c r="I63" s="126"/>
      <c r="J63" s="126"/>
      <c r="K63" s="126"/>
      <c r="L63" s="904"/>
      <c r="M63" s="905"/>
      <c r="N63" s="127"/>
    </row>
    <row r="64" spans="1:72" ht="15.75" thickBot="1">
      <c r="B64" s="915" t="s">
        <v>953</v>
      </c>
      <c r="C64" s="869"/>
      <c r="D64" s="869"/>
      <c r="E64" s="869"/>
      <c r="F64" s="869"/>
      <c r="G64" s="869"/>
      <c r="H64" s="869"/>
      <c r="I64" s="869"/>
      <c r="J64" s="869"/>
      <c r="K64" s="869"/>
      <c r="L64" s="869"/>
      <c r="M64" s="870"/>
      <c r="N64" s="104">
        <f>N58+N59+N60+N61+N62</f>
        <v>11.39125604777011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SUM(N69:N75)</f>
        <v>96.653780985169846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4373.0487155979463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874.60974311958933</v>
      </c>
      <c r="M83" s="862"/>
      <c r="N83" s="51"/>
    </row>
    <row r="84" spans="1:14">
      <c r="B84" s="89" t="s">
        <v>973</v>
      </c>
      <c r="C84" s="90"/>
      <c r="D84" s="90"/>
      <c r="E84" s="90"/>
      <c r="F84" s="90"/>
      <c r="G84" s="90"/>
      <c r="H84" s="90"/>
      <c r="I84" s="87"/>
      <c r="J84" s="88"/>
      <c r="K84" s="304">
        <v>0.05</v>
      </c>
      <c r="L84" s="861">
        <f>N78*K84</f>
        <v>218.65243577989733</v>
      </c>
      <c r="M84" s="862"/>
      <c r="N84" s="51"/>
    </row>
    <row r="85" spans="1:14" ht="15.75" thickBot="1">
      <c r="B85" s="91" t="s">
        <v>974</v>
      </c>
      <c r="C85" s="92"/>
      <c r="D85" s="92"/>
      <c r="E85" s="92"/>
      <c r="F85" s="92"/>
      <c r="G85" s="92"/>
      <c r="H85" s="92"/>
      <c r="I85" s="93"/>
      <c r="J85" s="94"/>
      <c r="K85" s="305">
        <v>0.05</v>
      </c>
      <c r="L85" s="863">
        <f>N78*K85</f>
        <v>218.65243577989733</v>
      </c>
      <c r="M85" s="864"/>
      <c r="N85" s="51"/>
    </row>
    <row r="86" spans="1:14" ht="15.75" thickBot="1">
      <c r="B86" s="826" t="s">
        <v>953</v>
      </c>
      <c r="C86" s="827"/>
      <c r="D86" s="827"/>
      <c r="E86" s="827"/>
      <c r="F86" s="827"/>
      <c r="G86" s="827"/>
      <c r="H86" s="827"/>
      <c r="I86" s="827"/>
      <c r="J86" s="827"/>
      <c r="K86" s="827"/>
      <c r="L86" s="827"/>
      <c r="M86" s="828"/>
      <c r="N86" s="52">
        <f>L83+L84+L85</f>
        <v>1311.9146146793839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5684.96333027733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1052</v>
      </c>
      <c r="C31" s="81" t="s">
        <v>1529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136</v>
      </c>
      <c r="B36" s="875" t="str">
        <f>VLOOKUP(A36,EQUIPOS!A6:D154,3,FALSE)</f>
        <v>Camión de Slurry</v>
      </c>
      <c r="C36" s="876"/>
      <c r="D36" s="876"/>
      <c r="E36" s="876"/>
      <c r="F36" s="876"/>
      <c r="G36" s="876"/>
      <c r="H36" s="877"/>
      <c r="I36" s="267"/>
      <c r="J36" s="268"/>
      <c r="K36" s="269">
        <f>VLOOKUP(A36,EQUIPOS!A6:D163,4,FALSE)</f>
        <v>154866.19900407939</v>
      </c>
      <c r="L36" s="270"/>
      <c r="M36" s="271">
        <v>600</v>
      </c>
      <c r="N36" s="272">
        <f>K36/M36</f>
        <v>258.11033167346562</v>
      </c>
    </row>
    <row r="37" spans="1:14">
      <c r="A37" s="113" t="s">
        <v>176</v>
      </c>
      <c r="B37" s="875" t="str">
        <f>VLOOKUP(A37,EQUIPOS!A7:D154,3,FALSE)</f>
        <v xml:space="preserve">Compresor (barrido y soplado)
</v>
      </c>
      <c r="C37" s="876"/>
      <c r="D37" s="876"/>
      <c r="E37" s="876"/>
      <c r="F37" s="876"/>
      <c r="G37" s="876"/>
      <c r="H37" s="877"/>
      <c r="I37" s="267"/>
      <c r="J37" s="268"/>
      <c r="K37" s="269">
        <f>VLOOKUP(A37,EQUIPOS!A7:D164,4,FALSE)</f>
        <v>69071.374584940946</v>
      </c>
      <c r="L37" s="270"/>
      <c r="M37" s="271">
        <v>600</v>
      </c>
      <c r="N37" s="272">
        <f>K37/M37</f>
        <v>115.11895764156824</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0.67335467419668338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373.90264398923051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767</v>
      </c>
      <c r="B48" s="43" t="str">
        <f>VLOOKUP(A48,MATERIALES!A5:D372,3,FALSE)</f>
        <v>Agregado tipo LA 13 (lechadas)</v>
      </c>
      <c r="C48" s="281"/>
      <c r="D48" s="281"/>
      <c r="E48" s="281"/>
      <c r="F48" s="281"/>
      <c r="G48" s="281"/>
      <c r="H48" s="281"/>
      <c r="I48" s="268"/>
      <c r="J48" s="224" t="str">
        <f>VLOOKUP(A48,MATERIALES!A4:D639,2,FALSE)</f>
        <v>m3</v>
      </c>
      <c r="K48" s="407">
        <v>1.2500000000000001E-2</v>
      </c>
      <c r="L48" s="267"/>
      <c r="M48" s="402">
        <f>VLOOKUP(A48,MATERIALES!A5:D395,4,FALSE)</f>
        <v>48792.630975507636</v>
      </c>
      <c r="N48" s="272">
        <f>K48*M48</f>
        <v>609.90788719384545</v>
      </c>
    </row>
    <row r="49" spans="1:14">
      <c r="A49" s="108" t="s">
        <v>850</v>
      </c>
      <c r="B49" s="43" t="str">
        <f>VLOOKUP(A49,MATERIALES!A6:D372,3,FALSE)</f>
        <v>Emulsión CRL-1h</v>
      </c>
      <c r="C49" s="281"/>
      <c r="D49" s="281"/>
      <c r="E49" s="281"/>
      <c r="F49" s="281"/>
      <c r="G49" s="281"/>
      <c r="H49" s="281"/>
      <c r="I49" s="268"/>
      <c r="J49" s="224" t="str">
        <f>VLOOKUP(A49,MATERIALES!A5:D640,2,FALSE)</f>
        <v>lt</v>
      </c>
      <c r="K49" s="407">
        <v>1.4625000000000001</v>
      </c>
      <c r="L49" s="267"/>
      <c r="M49" s="402">
        <f>VLOOKUP(A49,MATERIALES!A6:D396,4,FALSE)</f>
        <v>1801.0097987657232</v>
      </c>
      <c r="N49" s="272">
        <f>K49*M49</f>
        <v>2633.9768306948704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4">
        <f>SUM(N48:N52)</f>
        <v>3243.8847178887158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913">
        <f>VLOOKUP(A58,TRANSPORTE!A5:D117,4,FALSE)</f>
        <v>1139.1256047770109</v>
      </c>
      <c r="M58" s="914"/>
      <c r="N58" s="287">
        <f>K58*L58</f>
        <v>14.239070059712638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14.239070059712638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SUM(N69:N75)</f>
        <v>67.335467419668333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3699.3618993573273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739.87237987146545</v>
      </c>
      <c r="M83" s="862"/>
      <c r="N83" s="51"/>
    </row>
    <row r="84" spans="1:14">
      <c r="B84" s="89" t="s">
        <v>973</v>
      </c>
      <c r="C84" s="90"/>
      <c r="D84" s="90"/>
      <c r="E84" s="90"/>
      <c r="F84" s="90"/>
      <c r="G84" s="90"/>
      <c r="H84" s="90"/>
      <c r="I84" s="87"/>
      <c r="J84" s="88"/>
      <c r="K84" s="304">
        <v>0.05</v>
      </c>
      <c r="L84" s="861">
        <f>N78*K84</f>
        <v>184.96809496786636</v>
      </c>
      <c r="M84" s="862"/>
      <c r="N84" s="51"/>
    </row>
    <row r="85" spans="1:14" ht="15.75" thickBot="1">
      <c r="B85" s="91" t="s">
        <v>974</v>
      </c>
      <c r="C85" s="92"/>
      <c r="D85" s="92"/>
      <c r="E85" s="92"/>
      <c r="F85" s="92"/>
      <c r="G85" s="92"/>
      <c r="H85" s="92"/>
      <c r="I85" s="93"/>
      <c r="J85" s="94"/>
      <c r="K85" s="305">
        <v>0.05</v>
      </c>
      <c r="L85" s="863">
        <f>N78*K85</f>
        <v>184.96809496786636</v>
      </c>
      <c r="M85" s="864"/>
      <c r="N85" s="51"/>
    </row>
    <row r="86" spans="1:14" ht="15.75" thickBot="1">
      <c r="B86" s="826" t="s">
        <v>953</v>
      </c>
      <c r="C86" s="827"/>
      <c r="D86" s="827"/>
      <c r="E86" s="827"/>
      <c r="F86" s="827"/>
      <c r="G86" s="827"/>
      <c r="H86" s="827"/>
      <c r="I86" s="827"/>
      <c r="J86" s="827"/>
      <c r="K86" s="827"/>
      <c r="L86" s="827"/>
      <c r="M86" s="828"/>
      <c r="N86" s="52">
        <f>L83+L84+L85</f>
        <v>1109.8085698071982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4809.1704691645255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1053</v>
      </c>
      <c r="C31" s="81" t="s">
        <v>2060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136</v>
      </c>
      <c r="B36" s="875" t="str">
        <f>VLOOKUP(A36,EQUIPOS!A6:D154,3,FALSE)</f>
        <v>Camión de Slurry</v>
      </c>
      <c r="C36" s="876"/>
      <c r="D36" s="876"/>
      <c r="E36" s="876"/>
      <c r="F36" s="876"/>
      <c r="G36" s="876"/>
      <c r="H36" s="877"/>
      <c r="I36" s="267"/>
      <c r="J36" s="268"/>
      <c r="K36" s="269">
        <f>VLOOKUP(A36,EQUIPOS!A6:D163,4,FALSE)</f>
        <v>154866.19900407939</v>
      </c>
      <c r="L36" s="270"/>
      <c r="M36" s="271">
        <v>600</v>
      </c>
      <c r="N36" s="272">
        <f>K36/M36</f>
        <v>258.11033167346562</v>
      </c>
    </row>
    <row r="37" spans="1:14">
      <c r="A37" s="113" t="s">
        <v>176</v>
      </c>
      <c r="B37" s="875" t="str">
        <f>VLOOKUP(A37,EQUIPOS!A7:D154,3,FALSE)</f>
        <v xml:space="preserve">Compresor (barrido y soplado)
</v>
      </c>
      <c r="C37" s="876"/>
      <c r="D37" s="876"/>
      <c r="E37" s="876"/>
      <c r="F37" s="876"/>
      <c r="G37" s="876"/>
      <c r="H37" s="877"/>
      <c r="I37" s="267"/>
      <c r="J37" s="268"/>
      <c r="K37" s="269">
        <f>VLOOKUP(A37,EQUIPOS!A7:D164,4,FALSE)</f>
        <v>69071.374584940946</v>
      </c>
      <c r="L37" s="270"/>
      <c r="M37" s="271">
        <v>600</v>
      </c>
      <c r="N37" s="272">
        <f>K37/M37</f>
        <v>115.11895764156824</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0.67335467419668338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373.90264398923051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768</v>
      </c>
      <c r="B48" s="43" t="str">
        <f>VLOOKUP(A48,MATERIALES!A5:D372,3,FALSE)</f>
        <v>Agregado tipo LA 10 (lechadas)</v>
      </c>
      <c r="C48" s="281"/>
      <c r="D48" s="281"/>
      <c r="E48" s="281"/>
      <c r="F48" s="281"/>
      <c r="G48" s="281"/>
      <c r="H48" s="281"/>
      <c r="I48" s="268"/>
      <c r="J48" s="224" t="str">
        <f>VLOOKUP(A48,MATERIALES!A4:D639,2,FALSE)</f>
        <v>m3</v>
      </c>
      <c r="K48" s="407">
        <v>9.4999999999999998E-3</v>
      </c>
      <c r="L48" s="267"/>
      <c r="M48" s="402">
        <f>VLOOKUP(A48,MATERIALES!A5:D395,4,FALSE)</f>
        <v>49705.32634733653</v>
      </c>
      <c r="N48" s="272">
        <f>K48*M48</f>
        <v>472.20060029969704</v>
      </c>
    </row>
    <row r="49" spans="1:14">
      <c r="A49" s="108" t="s">
        <v>850</v>
      </c>
      <c r="B49" s="43" t="str">
        <f>VLOOKUP(A49,MATERIALES!A6:D372,3,FALSE)</f>
        <v>Emulsión CRL-1h</v>
      </c>
      <c r="C49" s="281"/>
      <c r="D49" s="281"/>
      <c r="E49" s="281"/>
      <c r="F49" s="281"/>
      <c r="G49" s="281"/>
      <c r="H49" s="281"/>
      <c r="I49" s="268"/>
      <c r="J49" s="224" t="str">
        <f>VLOOKUP(A49,MATERIALES!A5:D640,2,FALSE)</f>
        <v>lt</v>
      </c>
      <c r="K49" s="409">
        <v>1.4107499999999999</v>
      </c>
      <c r="L49" s="267"/>
      <c r="M49" s="402">
        <f>VLOOKUP(A49,MATERIALES!A6:D396,4,FALSE)</f>
        <v>1801.0097987657232</v>
      </c>
      <c r="N49" s="272">
        <f>K49*M49</f>
        <v>2540.774573608744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4">
        <f>SUM(N48:N52)</f>
        <v>3012.9751739084413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913">
        <f>VLOOKUP(A58,TRANSPORTE!A5:D117,4,FALSE)</f>
        <v>1139.1256047770109</v>
      </c>
      <c r="M58" s="914"/>
      <c r="N58" s="287">
        <f>K58*L58</f>
        <v>10.821693245381605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10.821693245381605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SUM(N69:N75)</f>
        <v>67.335467419668333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3465.0349785627218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693.00699571254438</v>
      </c>
      <c r="M83" s="862"/>
      <c r="N83" s="51"/>
    </row>
    <row r="84" spans="1:14">
      <c r="B84" s="89" t="s">
        <v>973</v>
      </c>
      <c r="C84" s="90"/>
      <c r="D84" s="90"/>
      <c r="E84" s="90"/>
      <c r="F84" s="90"/>
      <c r="G84" s="90"/>
      <c r="H84" s="90"/>
      <c r="I84" s="87"/>
      <c r="J84" s="88"/>
      <c r="K84" s="304">
        <v>0.05</v>
      </c>
      <c r="L84" s="861">
        <f>N78*K84</f>
        <v>173.2517489281361</v>
      </c>
      <c r="M84" s="862"/>
      <c r="N84" s="51"/>
    </row>
    <row r="85" spans="1:14" ht="15.75" thickBot="1">
      <c r="B85" s="91" t="s">
        <v>974</v>
      </c>
      <c r="C85" s="92"/>
      <c r="D85" s="92"/>
      <c r="E85" s="92"/>
      <c r="F85" s="92"/>
      <c r="G85" s="92"/>
      <c r="H85" s="92"/>
      <c r="I85" s="93"/>
      <c r="J85" s="94"/>
      <c r="K85" s="305">
        <v>0.05</v>
      </c>
      <c r="L85" s="863">
        <f>N78*K85</f>
        <v>173.2517489281361</v>
      </c>
      <c r="M85" s="864"/>
      <c r="N85" s="51"/>
    </row>
    <row r="86" spans="1:14" ht="15.75" thickBot="1">
      <c r="B86" s="826" t="s">
        <v>953</v>
      </c>
      <c r="C86" s="827"/>
      <c r="D86" s="827"/>
      <c r="E86" s="827"/>
      <c r="F86" s="827"/>
      <c r="G86" s="827"/>
      <c r="H86" s="827"/>
      <c r="I86" s="827"/>
      <c r="J86" s="827"/>
      <c r="K86" s="827"/>
      <c r="L86" s="827"/>
      <c r="M86" s="828"/>
      <c r="N86" s="52">
        <f>L83+L84+L85</f>
        <v>1039.5104935688166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4504.5454721315382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1054</v>
      </c>
      <c r="C31" s="81" t="s">
        <v>2061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136</v>
      </c>
      <c r="B36" s="875" t="str">
        <f>VLOOKUP(A36,EQUIPOS!A6:D154,3,FALSE)</f>
        <v>Camión de Slurry</v>
      </c>
      <c r="C36" s="876"/>
      <c r="D36" s="876"/>
      <c r="E36" s="876"/>
      <c r="F36" s="876"/>
      <c r="G36" s="876"/>
      <c r="H36" s="877"/>
      <c r="I36" s="267"/>
      <c r="J36" s="268"/>
      <c r="K36" s="269">
        <f>VLOOKUP(A36,EQUIPOS!A6:D163,4,FALSE)</f>
        <v>154866.19900407939</v>
      </c>
      <c r="L36" s="270"/>
      <c r="M36" s="271">
        <v>600</v>
      </c>
      <c r="N36" s="272">
        <f>K36/M36</f>
        <v>258.11033167346562</v>
      </c>
    </row>
    <row r="37" spans="1:14">
      <c r="A37" s="113" t="s">
        <v>176</v>
      </c>
      <c r="B37" s="875" t="str">
        <f>VLOOKUP(A37,EQUIPOS!A7:D154,3,FALSE)</f>
        <v xml:space="preserve">Compresor (barrido y soplado)
</v>
      </c>
      <c r="C37" s="876"/>
      <c r="D37" s="876"/>
      <c r="E37" s="876"/>
      <c r="F37" s="876"/>
      <c r="G37" s="876"/>
      <c r="H37" s="877"/>
      <c r="I37" s="267"/>
      <c r="J37" s="268"/>
      <c r="K37" s="269">
        <f>VLOOKUP(A37,EQUIPOS!A7:D164,4,FALSE)</f>
        <v>69071.374584940946</v>
      </c>
      <c r="L37" s="270"/>
      <c r="M37" s="271">
        <v>600</v>
      </c>
      <c r="N37" s="272">
        <f>K37/M37</f>
        <v>115.11895764156824</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0.67335467419668338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373.90264398923051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769</v>
      </c>
      <c r="B48" s="43" t="str">
        <f>VLOOKUP(A48,MATERIALES!A5:D372,3,FALSE)</f>
        <v>Agregado tipo LA 5 (lechadas)</v>
      </c>
      <c r="C48" s="281"/>
      <c r="D48" s="281"/>
      <c r="E48" s="281"/>
      <c r="F48" s="281"/>
      <c r="G48" s="281"/>
      <c r="H48" s="281"/>
      <c r="I48" s="268"/>
      <c r="J48" s="224" t="str">
        <f>VLOOKUP(A48,MATERIALES!A4:D639,2,FALSE)</f>
        <v>m3</v>
      </c>
      <c r="K48" s="407">
        <v>9.4999999999999998E-3</v>
      </c>
      <c r="L48" s="267"/>
      <c r="M48" s="402">
        <f>VLOOKUP(A48,MATERIALES!A5:D395,4,FALSE)</f>
        <v>50660.423362455964</v>
      </c>
      <c r="N48" s="272">
        <f>K48*M48</f>
        <v>481.27402194333166</v>
      </c>
    </row>
    <row r="49" spans="1:14">
      <c r="A49" s="108" t="s">
        <v>850</v>
      </c>
      <c r="B49" s="43" t="str">
        <f>VLOOKUP(A49,MATERIALES!A6:D372,3,FALSE)</f>
        <v>Emulsión CRL-1h</v>
      </c>
      <c r="C49" s="281"/>
      <c r="D49" s="281"/>
      <c r="E49" s="281"/>
      <c r="F49" s="281"/>
      <c r="G49" s="281"/>
      <c r="H49" s="281"/>
      <c r="I49" s="268"/>
      <c r="J49" s="224" t="str">
        <f>VLOOKUP(A49,MATERIALES!A5:D640,2,FALSE)</f>
        <v>lt</v>
      </c>
      <c r="K49" s="282">
        <v>1.71</v>
      </c>
      <c r="L49" s="267"/>
      <c r="M49" s="402">
        <f>VLOOKUP(A49,MATERIALES!A6:D396,4,FALSE)</f>
        <v>1801.0097987657232</v>
      </c>
      <c r="N49" s="272">
        <f>K49*M49</f>
        <v>3079.7267558893864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SUM(N48:N53)</f>
        <v>3561.0007778327181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1333</v>
      </c>
      <c r="B59" s="46" t="str">
        <f>VLOOKUP(A59,TRANSPORTE!A5:D117,3,FALSE)</f>
        <v>Transporte de agregado tipo LA-3</v>
      </c>
      <c r="C59" s="317"/>
      <c r="D59" s="317"/>
      <c r="E59" s="317"/>
      <c r="F59" s="317"/>
      <c r="G59" s="317"/>
      <c r="H59" s="311" t="s">
        <v>1468</v>
      </c>
      <c r="I59" s="408">
        <v>9.4999999999999998E-3</v>
      </c>
      <c r="J59" s="286">
        <v>1</v>
      </c>
      <c r="K59" s="408">
        <f>I59*J59</f>
        <v>9.4999999999999998E-3</v>
      </c>
      <c r="L59" s="913">
        <f>VLOOKUP(A59,TRANSPORTE!A5:D117,4,FALSE)</f>
        <v>1139.1256047770109</v>
      </c>
      <c r="M59" s="914"/>
      <c r="N59" s="287">
        <f>K59*L59</f>
        <v>10.821693245381605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10.821693245381605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4800</v>
      </c>
      <c r="N70" s="395">
        <f>K70/M70</f>
        <v>45.109166666666667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4800</v>
      </c>
      <c r="N71" s="395">
        <f>K71/M71</f>
        <v>22.226300753001663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SUM(N70:N75)</f>
        <v>67.335467419668333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4013.0605824869986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802.61211649739971</v>
      </c>
      <c r="M83" s="862"/>
      <c r="N83" s="51"/>
    </row>
    <row r="84" spans="1:14">
      <c r="B84" s="89" t="s">
        <v>973</v>
      </c>
      <c r="C84" s="90"/>
      <c r="D84" s="90"/>
      <c r="E84" s="90"/>
      <c r="F84" s="90"/>
      <c r="G84" s="90"/>
      <c r="H84" s="90"/>
      <c r="I84" s="87"/>
      <c r="J84" s="88"/>
      <c r="K84" s="304">
        <v>0.05</v>
      </c>
      <c r="L84" s="861">
        <f>N78*K84</f>
        <v>200.65302912434993</v>
      </c>
      <c r="M84" s="862"/>
      <c r="N84" s="51"/>
    </row>
    <row r="85" spans="1:14" ht="15.75" thickBot="1">
      <c r="B85" s="91" t="s">
        <v>974</v>
      </c>
      <c r="C85" s="92"/>
      <c r="D85" s="92"/>
      <c r="E85" s="92"/>
      <c r="F85" s="92"/>
      <c r="G85" s="92"/>
      <c r="H85" s="92"/>
      <c r="I85" s="93"/>
      <c r="J85" s="94"/>
      <c r="K85" s="305">
        <v>0.05</v>
      </c>
      <c r="L85" s="863">
        <f>N78*K85</f>
        <v>200.65302912434993</v>
      </c>
      <c r="M85" s="864"/>
      <c r="N85" s="51"/>
    </row>
    <row r="86" spans="1:14" ht="15.75" thickBot="1">
      <c r="B86" s="826" t="s">
        <v>953</v>
      </c>
      <c r="C86" s="827"/>
      <c r="D86" s="827"/>
      <c r="E86" s="827"/>
      <c r="F86" s="827"/>
      <c r="G86" s="827"/>
      <c r="H86" s="827"/>
      <c r="I86" s="827"/>
      <c r="J86" s="827"/>
      <c r="K86" s="827"/>
      <c r="L86" s="827"/>
      <c r="M86" s="828"/>
      <c r="N86" s="52">
        <f>L83+L84+L85</f>
        <v>1203.9181747460996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5216.9787572330979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1055</v>
      </c>
      <c r="C31" s="81" t="s">
        <v>2062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136</v>
      </c>
      <c r="B36" s="875" t="str">
        <f>VLOOKUP(A36,EQUIPOS!A6:D154,3,FALSE)</f>
        <v>Camión de Slurry</v>
      </c>
      <c r="C36" s="876"/>
      <c r="D36" s="876"/>
      <c r="E36" s="876"/>
      <c r="F36" s="876"/>
      <c r="G36" s="876"/>
      <c r="H36" s="877"/>
      <c r="I36" s="267"/>
      <c r="J36" s="268"/>
      <c r="K36" s="269">
        <f>VLOOKUP(A36,EQUIPOS!A6:D163,4,FALSE)</f>
        <v>154866.19900407939</v>
      </c>
      <c r="L36" s="270"/>
      <c r="M36" s="271">
        <v>600</v>
      </c>
      <c r="N36" s="272">
        <f>K36/M36</f>
        <v>258.11033167346562</v>
      </c>
    </row>
    <row r="37" spans="1:14">
      <c r="A37" s="113" t="s">
        <v>176</v>
      </c>
      <c r="B37" s="875" t="str">
        <f>VLOOKUP(A37,EQUIPOS!A7:D154,3,FALSE)</f>
        <v xml:space="preserve">Compresor (barrido y soplado)
</v>
      </c>
      <c r="C37" s="876"/>
      <c r="D37" s="876"/>
      <c r="E37" s="876"/>
      <c r="F37" s="876"/>
      <c r="G37" s="876"/>
      <c r="H37" s="877"/>
      <c r="I37" s="267"/>
      <c r="J37" s="268"/>
      <c r="K37" s="269">
        <f>VLOOKUP(A37,EQUIPOS!A7:D164,4,FALSE)</f>
        <v>69071.374584940946</v>
      </c>
      <c r="L37" s="270"/>
      <c r="M37" s="271">
        <v>600</v>
      </c>
      <c r="N37" s="272">
        <f>K37/M37</f>
        <v>115.11895764156824</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0.67335467419668338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373.90264398923051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770</v>
      </c>
      <c r="B48" s="43" t="str">
        <f>VLOOKUP(A48,MATERIALES!A5:D372,3,FALSE)</f>
        <v>Agregado tipo LA 4 (lechadas)</v>
      </c>
      <c r="C48" s="281"/>
      <c r="D48" s="281"/>
      <c r="E48" s="281"/>
      <c r="F48" s="281"/>
      <c r="G48" s="281"/>
      <c r="H48" s="281"/>
      <c r="I48" s="268"/>
      <c r="J48" s="224" t="str">
        <f>VLOOKUP(A48,MATERIALES!A4:D639,2,FALSE)</f>
        <v>m3</v>
      </c>
      <c r="K48" s="409">
        <v>4.7499999999999999E-3</v>
      </c>
      <c r="L48" s="267"/>
      <c r="M48" s="402">
        <f>VLOOKUP(A48,MATERIALES!A5:D395,4,FALSE)</f>
        <v>52982.973373695342</v>
      </c>
      <c r="N48" s="272">
        <f>K48*M48</f>
        <v>251.66912352505287</v>
      </c>
    </row>
    <row r="49" spans="1:14">
      <c r="A49" s="108" t="s">
        <v>850</v>
      </c>
      <c r="B49" s="43" t="str">
        <f>VLOOKUP(A49,MATERIALES!A6:D372,3,FALSE)</f>
        <v>Emulsión CRL-1h</v>
      </c>
      <c r="C49" s="281"/>
      <c r="D49" s="281"/>
      <c r="E49" s="281"/>
      <c r="F49" s="281"/>
      <c r="G49" s="281"/>
      <c r="H49" s="281"/>
      <c r="I49" s="268"/>
      <c r="J49" s="224" t="str">
        <f>VLOOKUP(A49,MATERIALES!A5:D640,2,FALSE)</f>
        <v>lt</v>
      </c>
      <c r="K49" s="409">
        <v>1.0687499999999999</v>
      </c>
      <c r="L49" s="267"/>
      <c r="M49" s="402">
        <f>VLOOKUP(A49,MATERIALES!A6:D396,4,FALSE)</f>
        <v>1801.0097987657232</v>
      </c>
      <c r="N49" s="272">
        <f>K49*M49</f>
        <v>1924.8292224308664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4">
        <f>SUM(N48:N52)</f>
        <v>2176.4983459559194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913">
        <f>VLOOKUP(A58,TRANSPORTE!A5:D117,4,FALSE)</f>
        <v>1139.1256047770109</v>
      </c>
      <c r="M58" s="914"/>
      <c r="N58" s="287">
        <f>K58*L58</f>
        <v>5.4108466226908023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5.4108466226908023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SUM(N69:N75)</f>
        <v>67.335467419668333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2623.1473039875091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524.62946079750179</v>
      </c>
      <c r="M83" s="862"/>
      <c r="N83" s="51"/>
    </row>
    <row r="84" spans="1:14">
      <c r="B84" s="89" t="s">
        <v>973</v>
      </c>
      <c r="C84" s="90"/>
      <c r="D84" s="90"/>
      <c r="E84" s="90"/>
      <c r="F84" s="90"/>
      <c r="G84" s="90"/>
      <c r="H84" s="90"/>
      <c r="I84" s="87"/>
      <c r="J84" s="88"/>
      <c r="K84" s="304">
        <v>0.05</v>
      </c>
      <c r="L84" s="861">
        <f>N78*K84</f>
        <v>131.15736519937545</v>
      </c>
      <c r="M84" s="862"/>
      <c r="N84" s="51"/>
    </row>
    <row r="85" spans="1:14" ht="15.75" thickBot="1">
      <c r="B85" s="91" t="s">
        <v>974</v>
      </c>
      <c r="C85" s="92"/>
      <c r="D85" s="92"/>
      <c r="E85" s="92"/>
      <c r="F85" s="92"/>
      <c r="G85" s="92"/>
      <c r="H85" s="92"/>
      <c r="I85" s="93"/>
      <c r="J85" s="94"/>
      <c r="K85" s="305">
        <v>0.05</v>
      </c>
      <c r="L85" s="863">
        <f>N78*K85</f>
        <v>131.15736519937545</v>
      </c>
      <c r="M85" s="864"/>
      <c r="N85" s="51"/>
    </row>
    <row r="86" spans="1:14" ht="15.75" thickBot="1">
      <c r="B86" s="826" t="s">
        <v>953</v>
      </c>
      <c r="C86" s="827"/>
      <c r="D86" s="827"/>
      <c r="E86" s="827"/>
      <c r="F86" s="827"/>
      <c r="G86" s="827"/>
      <c r="H86" s="827"/>
      <c r="I86" s="827"/>
      <c r="J86" s="827"/>
      <c r="K86" s="827"/>
      <c r="L86" s="827"/>
      <c r="M86" s="828"/>
      <c r="N86" s="52">
        <f>L83+L84+L85</f>
        <v>786.94419119625275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3410.0914951837617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1056</v>
      </c>
      <c r="C31" s="81" t="s">
        <v>2063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136</v>
      </c>
      <c r="B36" s="875" t="str">
        <f>VLOOKUP(A36,EQUIPOS!A6:D154,3,FALSE)</f>
        <v>Camión de Slurry</v>
      </c>
      <c r="C36" s="876"/>
      <c r="D36" s="876"/>
      <c r="E36" s="876"/>
      <c r="F36" s="876"/>
      <c r="G36" s="876"/>
      <c r="H36" s="877"/>
      <c r="I36" s="267"/>
      <c r="J36" s="268"/>
      <c r="K36" s="269">
        <f>VLOOKUP(A36,EQUIPOS!A6:D163,4,FALSE)</f>
        <v>154866.19900407939</v>
      </c>
      <c r="L36" s="270"/>
      <c r="M36" s="271">
        <v>600</v>
      </c>
      <c r="N36" s="272">
        <f>K36/M36</f>
        <v>258.11033167346562</v>
      </c>
    </row>
    <row r="37" spans="1:14">
      <c r="A37" s="113" t="s">
        <v>176</v>
      </c>
      <c r="B37" s="875" t="str">
        <f>VLOOKUP(A37,EQUIPOS!A7:D154,3,FALSE)</f>
        <v xml:space="preserve">Compresor (barrido y soplado)
</v>
      </c>
      <c r="C37" s="876"/>
      <c r="D37" s="876"/>
      <c r="E37" s="876"/>
      <c r="F37" s="876"/>
      <c r="G37" s="876"/>
      <c r="H37" s="877"/>
      <c r="I37" s="267"/>
      <c r="J37" s="268"/>
      <c r="K37" s="269">
        <f>VLOOKUP(A37,EQUIPOS!A7:D164,4,FALSE)</f>
        <v>69071.374584940946</v>
      </c>
      <c r="L37" s="270"/>
      <c r="M37" s="271">
        <v>600</v>
      </c>
      <c r="N37" s="272">
        <f>K37/M37</f>
        <v>115.11895764156824</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0.67335467419668338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373.90264398923051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767</v>
      </c>
      <c r="B48" s="43" t="str">
        <f>VLOOKUP(A48,MATERIALES!A5:D372,3,FALSE)</f>
        <v>Agregado tipo LA 13 (lechadas)</v>
      </c>
      <c r="C48" s="281"/>
      <c r="D48" s="281"/>
      <c r="E48" s="281"/>
      <c r="F48" s="281"/>
      <c r="G48" s="281"/>
      <c r="H48" s="281"/>
      <c r="I48" s="268"/>
      <c r="J48" s="224" t="str">
        <f>VLOOKUP(A48,MATERIALES!A4:D639,2,FALSE)</f>
        <v>m3</v>
      </c>
      <c r="K48" s="407">
        <v>1.2500000000000001E-2</v>
      </c>
      <c r="L48" s="267"/>
      <c r="M48" s="402">
        <f>VLOOKUP(A48,MATERIALES!A5:D395,4,FALSE)</f>
        <v>48792.630975507636</v>
      </c>
      <c r="N48" s="272">
        <f>K48*M48</f>
        <v>609.90788719384545</v>
      </c>
    </row>
    <row r="49" spans="1:14">
      <c r="A49" s="108" t="s">
        <v>852</v>
      </c>
      <c r="B49" s="43" t="str">
        <f>VLOOKUP(A49,MATERIALES!A6:D372,3,FALSE)</f>
        <v>Emulsión CRL-1hm</v>
      </c>
      <c r="C49" s="281"/>
      <c r="D49" s="281"/>
      <c r="E49" s="281"/>
      <c r="F49" s="281"/>
      <c r="G49" s="281"/>
      <c r="H49" s="281"/>
      <c r="I49" s="268"/>
      <c r="J49" s="224" t="str">
        <f>VLOOKUP(A49,MATERIALES!A5:D640,2,FALSE)</f>
        <v>lt</v>
      </c>
      <c r="K49" s="407">
        <v>1.4625000000000001</v>
      </c>
      <c r="L49" s="267"/>
      <c r="M49" s="402">
        <f>VLOOKUP(A49,MATERIALES!A6:D396,4,FALSE)</f>
        <v>1961.0760021875149</v>
      </c>
      <c r="N49" s="272">
        <f>K49*M49</f>
        <v>2868.0736531992407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4">
        <f>SUM(N48:N52)</f>
        <v>3477.9815403930861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913">
        <f>VLOOKUP(A58,TRANSPORTE!A5:D117,4,FALSE)</f>
        <v>1139.1256047770109</v>
      </c>
      <c r="M58" s="914"/>
      <c r="N58" s="287">
        <f>K58*L58</f>
        <v>14.239070059712638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14.239070059712638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915" t="s">
        <v>953</v>
      </c>
      <c r="C76" s="869"/>
      <c r="D76" s="869"/>
      <c r="E76" s="869"/>
      <c r="F76" s="869"/>
      <c r="G76" s="869"/>
      <c r="H76" s="869"/>
      <c r="I76" s="869"/>
      <c r="J76" s="869"/>
      <c r="K76" s="869"/>
      <c r="L76" s="869"/>
      <c r="M76" s="870"/>
      <c r="N76" s="460">
        <f>SUM(N69:N75)</f>
        <v>67.335467419668333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3933.4587218616975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786.6917443723396</v>
      </c>
      <c r="M83" s="862"/>
      <c r="N83" s="51"/>
    </row>
    <row r="84" spans="1:14">
      <c r="B84" s="89" t="s">
        <v>973</v>
      </c>
      <c r="C84" s="90"/>
      <c r="D84" s="90"/>
      <c r="E84" s="90"/>
      <c r="F84" s="90"/>
      <c r="G84" s="90"/>
      <c r="H84" s="90"/>
      <c r="I84" s="87"/>
      <c r="J84" s="88"/>
      <c r="K84" s="304">
        <v>0.05</v>
      </c>
      <c r="L84" s="861">
        <f>N78*K84</f>
        <v>196.6729360930849</v>
      </c>
      <c r="M84" s="862"/>
      <c r="N84" s="51"/>
    </row>
    <row r="85" spans="1:14" ht="15.75" thickBot="1">
      <c r="B85" s="91" t="s">
        <v>974</v>
      </c>
      <c r="C85" s="92"/>
      <c r="D85" s="92"/>
      <c r="E85" s="92"/>
      <c r="F85" s="92"/>
      <c r="G85" s="92"/>
      <c r="H85" s="92"/>
      <c r="I85" s="93"/>
      <c r="J85" s="94"/>
      <c r="K85" s="305">
        <v>0.05</v>
      </c>
      <c r="L85" s="863">
        <f>N78*K85</f>
        <v>196.6729360930849</v>
      </c>
      <c r="M85" s="864"/>
      <c r="N85" s="51"/>
    </row>
    <row r="86" spans="1:14" ht="15.75" thickBot="1">
      <c r="B86" s="826" t="s">
        <v>953</v>
      </c>
      <c r="C86" s="827"/>
      <c r="D86" s="827"/>
      <c r="E86" s="827"/>
      <c r="F86" s="827"/>
      <c r="G86" s="827"/>
      <c r="H86" s="827"/>
      <c r="I86" s="827"/>
      <c r="J86" s="827"/>
      <c r="K86" s="827"/>
      <c r="L86" s="827"/>
      <c r="M86" s="828"/>
      <c r="N86" s="52">
        <f>L83+L84+L85</f>
        <v>1180.0376165585094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5113.4963384202074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1057</v>
      </c>
      <c r="C31" s="81" t="s">
        <v>2064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136</v>
      </c>
      <c r="B36" s="875" t="str">
        <f>VLOOKUP(A36,EQUIPOS!A6:D154,3,FALSE)</f>
        <v>Camión de Slurry</v>
      </c>
      <c r="C36" s="876"/>
      <c r="D36" s="876"/>
      <c r="E36" s="876"/>
      <c r="F36" s="876"/>
      <c r="G36" s="876"/>
      <c r="H36" s="877"/>
      <c r="I36" s="267"/>
      <c r="J36" s="268"/>
      <c r="K36" s="269">
        <f>VLOOKUP(A36,EQUIPOS!A6:D163,4,FALSE)</f>
        <v>154866.19900407939</v>
      </c>
      <c r="L36" s="270"/>
      <c r="M36" s="271">
        <v>600</v>
      </c>
      <c r="N36" s="272">
        <f>K36/M36</f>
        <v>258.11033167346562</v>
      </c>
    </row>
    <row r="37" spans="1:14">
      <c r="A37" s="113" t="s">
        <v>176</v>
      </c>
      <c r="B37" s="875" t="str">
        <f>VLOOKUP(A37,EQUIPOS!A7:D154,3,FALSE)</f>
        <v xml:space="preserve">Compresor (barrido y soplado)
</v>
      </c>
      <c r="C37" s="876"/>
      <c r="D37" s="876"/>
      <c r="E37" s="876"/>
      <c r="F37" s="876"/>
      <c r="G37" s="876"/>
      <c r="H37" s="877"/>
      <c r="I37" s="267"/>
      <c r="J37" s="268"/>
      <c r="K37" s="269">
        <f>VLOOKUP(A37,EQUIPOS!A7:D164,4,FALSE)</f>
        <v>69071.374584940946</v>
      </c>
      <c r="L37" s="270"/>
      <c r="M37" s="271">
        <v>600</v>
      </c>
      <c r="N37" s="272">
        <f>K37/M37</f>
        <v>115.11895764156824</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0.67335467419668338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373.90264398923051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768</v>
      </c>
      <c r="B48" s="43" t="str">
        <f>VLOOKUP(A48,MATERIALES!A5:D372,3,FALSE)</f>
        <v>Agregado tipo LA 10 (lechadas)</v>
      </c>
      <c r="C48" s="281"/>
      <c r="D48" s="281"/>
      <c r="E48" s="281"/>
      <c r="F48" s="281"/>
      <c r="G48" s="281"/>
      <c r="H48" s="281"/>
      <c r="I48" s="268"/>
      <c r="J48" s="224" t="str">
        <f>VLOOKUP(A48,MATERIALES!A4:D639,2,FALSE)</f>
        <v>m3</v>
      </c>
      <c r="K48" s="407">
        <v>9.4999999999999998E-3</v>
      </c>
      <c r="L48" s="267"/>
      <c r="M48" s="402">
        <f>VLOOKUP(A48,MATERIALES!A5:D395,4,FALSE)</f>
        <v>49705.32634733653</v>
      </c>
      <c r="N48" s="272">
        <f>K48*M48</f>
        <v>472.20060029969704</v>
      </c>
    </row>
    <row r="49" spans="1:14">
      <c r="A49" s="108" t="s">
        <v>852</v>
      </c>
      <c r="B49" s="43" t="str">
        <f>VLOOKUP(A49,MATERIALES!A6:D372,3,FALSE)</f>
        <v>Emulsión CRL-1hm</v>
      </c>
      <c r="C49" s="281"/>
      <c r="D49" s="281"/>
      <c r="E49" s="281"/>
      <c r="F49" s="281"/>
      <c r="G49" s="281"/>
      <c r="H49" s="281"/>
      <c r="I49" s="268"/>
      <c r="J49" s="224" t="str">
        <f>VLOOKUP(A49,MATERIALES!A5:D640,2,FALSE)</f>
        <v>lt</v>
      </c>
      <c r="K49" s="409">
        <v>1.4107499999999999</v>
      </c>
      <c r="L49" s="267"/>
      <c r="M49" s="402">
        <f>VLOOKUP(A49,MATERIALES!A6:D396,4,FALSE)</f>
        <v>1961.0760021875149</v>
      </c>
      <c r="N49" s="272">
        <f>K49*M49</f>
        <v>2766.5879700860364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4">
        <f>SUM(N48:N52)</f>
        <v>3238.7885703857337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913">
        <f>VLOOKUP(A58,TRANSPORTE!A5:D117,4,FALSE)</f>
        <v>1139.1256047770109</v>
      </c>
      <c r="M58" s="914"/>
      <c r="N58" s="287">
        <f>K58*L58</f>
        <v>10.821693245381605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10.821693245381605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SUM(N69:N75)</f>
        <v>67.335467419668333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3690.8483750400142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738.16967500800286</v>
      </c>
      <c r="M83" s="862"/>
      <c r="N83" s="51"/>
    </row>
    <row r="84" spans="1:14">
      <c r="B84" s="89" t="s">
        <v>973</v>
      </c>
      <c r="C84" s="90"/>
      <c r="D84" s="90"/>
      <c r="E84" s="90"/>
      <c r="F84" s="90"/>
      <c r="G84" s="90"/>
      <c r="H84" s="90"/>
      <c r="I84" s="87"/>
      <c r="J84" s="88"/>
      <c r="K84" s="304">
        <v>0.05</v>
      </c>
      <c r="L84" s="861">
        <f>N78*K84</f>
        <v>184.54241875200071</v>
      </c>
      <c r="M84" s="862"/>
      <c r="N84" s="51"/>
    </row>
    <row r="85" spans="1:14" ht="15.75" thickBot="1">
      <c r="B85" s="91" t="s">
        <v>974</v>
      </c>
      <c r="C85" s="92"/>
      <c r="D85" s="92"/>
      <c r="E85" s="92"/>
      <c r="F85" s="92"/>
      <c r="G85" s="92"/>
      <c r="H85" s="92"/>
      <c r="I85" s="93"/>
      <c r="J85" s="94"/>
      <c r="K85" s="305">
        <v>0.05</v>
      </c>
      <c r="L85" s="863">
        <f>N78*K85</f>
        <v>184.54241875200071</v>
      </c>
      <c r="M85" s="864"/>
      <c r="N85" s="51"/>
    </row>
    <row r="86" spans="1:14" ht="15.75" thickBot="1">
      <c r="B86" s="826" t="s">
        <v>953</v>
      </c>
      <c r="C86" s="827"/>
      <c r="D86" s="827"/>
      <c r="E86" s="827"/>
      <c r="F86" s="827"/>
      <c r="G86" s="827"/>
      <c r="H86" s="827"/>
      <c r="I86" s="827"/>
      <c r="J86" s="827"/>
      <c r="K86" s="827"/>
      <c r="L86" s="827"/>
      <c r="M86" s="828"/>
      <c r="N86" s="52">
        <f>L83+L84+L85</f>
        <v>1107.2545125120043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4798.1028875520187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1058</v>
      </c>
      <c r="C31" s="81" t="s">
        <v>2065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136</v>
      </c>
      <c r="B36" s="875" t="str">
        <f>VLOOKUP(A36,EQUIPOS!A6:D154,3,FALSE)</f>
        <v>Camión de Slurry</v>
      </c>
      <c r="C36" s="876"/>
      <c r="D36" s="876"/>
      <c r="E36" s="876"/>
      <c r="F36" s="876"/>
      <c r="G36" s="876"/>
      <c r="H36" s="877"/>
      <c r="I36" s="267"/>
      <c r="J36" s="268"/>
      <c r="K36" s="269">
        <f>VLOOKUP(A36,EQUIPOS!A6:D163,4,FALSE)</f>
        <v>154866.19900407939</v>
      </c>
      <c r="L36" s="270"/>
      <c r="M36" s="271">
        <v>600</v>
      </c>
      <c r="N36" s="272">
        <f>K36/M36</f>
        <v>258.11033167346562</v>
      </c>
    </row>
    <row r="37" spans="1:14">
      <c r="A37" s="113" t="s">
        <v>176</v>
      </c>
      <c r="B37" s="875" t="str">
        <f>VLOOKUP(A37,EQUIPOS!A7:D154,3,FALSE)</f>
        <v xml:space="preserve">Compresor (barrido y soplado)
</v>
      </c>
      <c r="C37" s="876"/>
      <c r="D37" s="876"/>
      <c r="E37" s="876"/>
      <c r="F37" s="876"/>
      <c r="G37" s="876"/>
      <c r="H37" s="877"/>
      <c r="I37" s="267"/>
      <c r="J37" s="268"/>
      <c r="K37" s="269">
        <f>VLOOKUP(A37,EQUIPOS!A7:D164,4,FALSE)</f>
        <v>69071.374584940946</v>
      </c>
      <c r="L37" s="270"/>
      <c r="M37" s="271">
        <v>600</v>
      </c>
      <c r="N37" s="272">
        <f>K37/M37</f>
        <v>115.11895764156824</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0.67335467419668338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373.90264398923051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769</v>
      </c>
      <c r="B48" s="43" t="str">
        <f>VLOOKUP(A48,MATERIALES!A5:D372,3,FALSE)</f>
        <v>Agregado tipo LA 5 (lechadas)</v>
      </c>
      <c r="C48" s="281"/>
      <c r="D48" s="281"/>
      <c r="E48" s="281"/>
      <c r="F48" s="281"/>
      <c r="G48" s="281"/>
      <c r="H48" s="281"/>
      <c r="I48" s="268"/>
      <c r="J48" s="224" t="str">
        <f>VLOOKUP(A48,MATERIALES!A4:D639,2,FALSE)</f>
        <v>m3</v>
      </c>
      <c r="K48" s="407">
        <v>9.4999999999999998E-3</v>
      </c>
      <c r="L48" s="267"/>
      <c r="M48" s="402">
        <f>VLOOKUP(A48,MATERIALES!A5:D395,4,FALSE)</f>
        <v>50660.423362455964</v>
      </c>
      <c r="N48" s="272">
        <f>K48*M48</f>
        <v>481.27402194333166</v>
      </c>
    </row>
    <row r="49" spans="1:14">
      <c r="A49" s="108" t="s">
        <v>852</v>
      </c>
      <c r="B49" s="43" t="str">
        <f>VLOOKUP(A49,MATERIALES!A6:D372,3,FALSE)</f>
        <v>Emulsión CRL-1hm</v>
      </c>
      <c r="C49" s="281"/>
      <c r="D49" s="281"/>
      <c r="E49" s="281"/>
      <c r="F49" s="281"/>
      <c r="G49" s="281"/>
      <c r="H49" s="281"/>
      <c r="I49" s="268"/>
      <c r="J49" s="224" t="str">
        <f>VLOOKUP(A49,MATERIALES!A5:D640,2,FALSE)</f>
        <v>lt</v>
      </c>
      <c r="K49" s="282">
        <v>1.71</v>
      </c>
      <c r="L49" s="267"/>
      <c r="M49" s="402">
        <f>VLOOKUP(A49,MATERIALES!A6:D396,4,FALSE)</f>
        <v>1961.0760021875149</v>
      </c>
      <c r="N49" s="272">
        <f>K49*M49</f>
        <v>3353.4399637406505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4">
        <f>SUM(N48:N52)</f>
        <v>3834.7139856839822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1333</v>
      </c>
      <c r="B58" s="46" t="str">
        <f>VLOOKUP(A58,TRANSPORTE!A5:D117,3,FALSE)</f>
        <v>Transporte de agregado tipo LA-3</v>
      </c>
      <c r="C58" s="317"/>
      <c r="D58" s="317"/>
      <c r="E58" s="317"/>
      <c r="F58" s="317"/>
      <c r="G58" s="317"/>
      <c r="H58" s="311" t="s">
        <v>1468</v>
      </c>
      <c r="I58" s="408">
        <v>9.4999999999999998E-3</v>
      </c>
      <c r="J58" s="286">
        <v>1</v>
      </c>
      <c r="K58" s="408">
        <f>I58*J58</f>
        <v>9.4999999999999998E-3</v>
      </c>
      <c r="L58" s="913">
        <f>VLOOKUP(A58,TRANSPORTE!A5:D117,4,FALSE)</f>
        <v>1139.1256047770109</v>
      </c>
      <c r="M58" s="914"/>
      <c r="N58" s="287">
        <f>K58*L58</f>
        <v>10.821693245381605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10.821693245381605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SUM(N69:N75)</f>
        <v>67.335467419668333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4286.7737903382622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857.35475806765248</v>
      </c>
      <c r="M83" s="862"/>
      <c r="N83" s="51"/>
    </row>
    <row r="84" spans="1:14">
      <c r="B84" s="89" t="s">
        <v>973</v>
      </c>
      <c r="C84" s="90"/>
      <c r="D84" s="90"/>
      <c r="E84" s="90"/>
      <c r="F84" s="90"/>
      <c r="G84" s="90"/>
      <c r="H84" s="90"/>
      <c r="I84" s="87"/>
      <c r="J84" s="88"/>
      <c r="K84" s="304">
        <v>0.05</v>
      </c>
      <c r="L84" s="861">
        <f>N78*K84</f>
        <v>214.33868951691312</v>
      </c>
      <c r="M84" s="862"/>
      <c r="N84" s="51"/>
    </row>
    <row r="85" spans="1:14" ht="15.75" thickBot="1">
      <c r="B85" s="91" t="s">
        <v>974</v>
      </c>
      <c r="C85" s="92"/>
      <c r="D85" s="92"/>
      <c r="E85" s="92"/>
      <c r="F85" s="92"/>
      <c r="G85" s="92"/>
      <c r="H85" s="92"/>
      <c r="I85" s="93"/>
      <c r="J85" s="94"/>
      <c r="K85" s="305">
        <v>0.05</v>
      </c>
      <c r="L85" s="863">
        <f>N78*K85</f>
        <v>214.33868951691312</v>
      </c>
      <c r="M85" s="864"/>
      <c r="N85" s="51"/>
    </row>
    <row r="86" spans="1:14" ht="15.75" thickBot="1">
      <c r="B86" s="826" t="s">
        <v>953</v>
      </c>
      <c r="C86" s="827"/>
      <c r="D86" s="827"/>
      <c r="E86" s="827"/>
      <c r="F86" s="827"/>
      <c r="G86" s="827"/>
      <c r="H86" s="827"/>
      <c r="I86" s="827"/>
      <c r="J86" s="827"/>
      <c r="K86" s="827"/>
      <c r="L86" s="827"/>
      <c r="M86" s="828"/>
      <c r="N86" s="52">
        <f>L83+L84+L85</f>
        <v>1286.0321371014786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5572.805927439741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1059</v>
      </c>
      <c r="C31" s="81" t="s">
        <v>2066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136</v>
      </c>
      <c r="B36" s="875" t="str">
        <f>VLOOKUP(A36,EQUIPOS!A6:D154,3,FALSE)</f>
        <v>Camión de Slurry</v>
      </c>
      <c r="C36" s="876"/>
      <c r="D36" s="876"/>
      <c r="E36" s="876"/>
      <c r="F36" s="876"/>
      <c r="G36" s="876"/>
      <c r="H36" s="877"/>
      <c r="I36" s="267"/>
      <c r="J36" s="268"/>
      <c r="K36" s="269">
        <f>VLOOKUP(A36,EQUIPOS!A6:D163,4,FALSE)</f>
        <v>154866.19900407939</v>
      </c>
      <c r="L36" s="270"/>
      <c r="M36" s="271">
        <v>600</v>
      </c>
      <c r="N36" s="272">
        <f>K36/M36</f>
        <v>258.11033167346562</v>
      </c>
    </row>
    <row r="37" spans="1:14">
      <c r="A37" s="113" t="s">
        <v>176</v>
      </c>
      <c r="B37" s="875" t="str">
        <f>VLOOKUP(A37,EQUIPOS!A7:D154,3,FALSE)</f>
        <v xml:space="preserve">Compresor (barrido y soplado)
</v>
      </c>
      <c r="C37" s="876"/>
      <c r="D37" s="876"/>
      <c r="E37" s="876"/>
      <c r="F37" s="876"/>
      <c r="G37" s="876"/>
      <c r="H37" s="877"/>
      <c r="I37" s="267"/>
      <c r="J37" s="268"/>
      <c r="K37" s="269">
        <f>VLOOKUP(A37,EQUIPOS!A7:D164,4,FALSE)</f>
        <v>69071.374584940946</v>
      </c>
      <c r="L37" s="270"/>
      <c r="M37" s="271">
        <v>600</v>
      </c>
      <c r="N37" s="272">
        <f>K37/M37</f>
        <v>115.11895764156824</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N76*M41</f>
        <v>0.67335467419668338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373.90264398923051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770</v>
      </c>
      <c r="B48" s="43" t="str">
        <f>VLOOKUP(A48,MATERIALES!A5:D372,3,FALSE)</f>
        <v>Agregado tipo LA 4 (lechadas)</v>
      </c>
      <c r="C48" s="281"/>
      <c r="D48" s="281"/>
      <c r="E48" s="281"/>
      <c r="F48" s="281"/>
      <c r="G48" s="281"/>
      <c r="H48" s="281"/>
      <c r="I48" s="268"/>
      <c r="J48" s="224" t="str">
        <f>VLOOKUP(A48,MATERIALES!A4:D639,2,FALSE)</f>
        <v>m3</v>
      </c>
      <c r="K48" s="409">
        <v>4.7499999999999999E-3</v>
      </c>
      <c r="L48" s="267"/>
      <c r="M48" s="402">
        <f>VLOOKUP(A48,MATERIALES!A5:D395,4,FALSE)</f>
        <v>52982.973373695342</v>
      </c>
      <c r="N48" s="272">
        <f>K48*M48</f>
        <v>251.66912352505287</v>
      </c>
    </row>
    <row r="49" spans="1:14">
      <c r="A49" s="108" t="s">
        <v>852</v>
      </c>
      <c r="B49" s="43" t="str">
        <f>VLOOKUP(A49,MATERIALES!A6:D372,3,FALSE)</f>
        <v>Emulsión CRL-1hm</v>
      </c>
      <c r="C49" s="281"/>
      <c r="D49" s="281"/>
      <c r="E49" s="281"/>
      <c r="F49" s="281"/>
      <c r="G49" s="281"/>
      <c r="H49" s="281"/>
      <c r="I49" s="268"/>
      <c r="J49" s="224" t="str">
        <f>VLOOKUP(A49,MATERIALES!A5:D640,2,FALSE)</f>
        <v>lt</v>
      </c>
      <c r="K49" s="409">
        <v>1.0687499999999999</v>
      </c>
      <c r="L49" s="267"/>
      <c r="M49" s="402">
        <f>VLOOKUP(A49,MATERIALES!A6:D396,4,FALSE)</f>
        <v>1961.0760021875149</v>
      </c>
      <c r="N49" s="272">
        <f>K49*M49</f>
        <v>2095.8999773379064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4">
        <f>SUM(N48:N52)</f>
        <v>2347.5691008629592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913">
        <f>VLOOKUP(A58,TRANSPORTE!A5:D117,4,FALSE)</f>
        <v>1139.1256047770109</v>
      </c>
      <c r="M58" s="914"/>
      <c r="N58" s="287">
        <f>K58*L58</f>
        <v>5.4108466226908023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5.4108466226908023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SUM(N69:N75)</f>
        <v>67.335467419668333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2794.2180588945489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558.8436117789098</v>
      </c>
      <c r="M83" s="862"/>
      <c r="N83" s="51"/>
    </row>
    <row r="84" spans="1:14">
      <c r="B84" s="89" t="s">
        <v>973</v>
      </c>
      <c r="C84" s="90"/>
      <c r="D84" s="90"/>
      <c r="E84" s="90"/>
      <c r="F84" s="90"/>
      <c r="G84" s="90"/>
      <c r="H84" s="90"/>
      <c r="I84" s="87"/>
      <c r="J84" s="88"/>
      <c r="K84" s="304">
        <v>0.05</v>
      </c>
      <c r="L84" s="861">
        <f>N78*K84</f>
        <v>139.71090294472745</v>
      </c>
      <c r="M84" s="862"/>
      <c r="N84" s="51"/>
    </row>
    <row r="85" spans="1:14" ht="15.75" thickBot="1">
      <c r="B85" s="91" t="s">
        <v>974</v>
      </c>
      <c r="C85" s="92"/>
      <c r="D85" s="92"/>
      <c r="E85" s="92"/>
      <c r="F85" s="92"/>
      <c r="G85" s="92"/>
      <c r="H85" s="92"/>
      <c r="I85" s="93"/>
      <c r="J85" s="94"/>
      <c r="K85" s="305">
        <v>0.05</v>
      </c>
      <c r="L85" s="863">
        <f>N78*K85</f>
        <v>139.71090294472745</v>
      </c>
      <c r="M85" s="864"/>
      <c r="N85" s="51"/>
    </row>
    <row r="86" spans="1:14" ht="15.75" thickBot="1">
      <c r="B86" s="826" t="s">
        <v>953</v>
      </c>
      <c r="C86" s="827"/>
      <c r="D86" s="827"/>
      <c r="E86" s="827"/>
      <c r="F86" s="827"/>
      <c r="G86" s="827"/>
      <c r="H86" s="827"/>
      <c r="I86" s="827"/>
      <c r="J86" s="827"/>
      <c r="K86" s="827"/>
      <c r="L86" s="827"/>
      <c r="M86" s="828"/>
      <c r="N86" s="52">
        <f>L83+L84+L85</f>
        <v>838.26541766836465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3632.4834765629134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1060</v>
      </c>
      <c r="C31" s="81" t="s">
        <v>1573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171669.61629089265</v>
      </c>
      <c r="L36" s="270"/>
      <c r="M36" s="271">
        <v>30</v>
      </c>
      <c r="N36" s="272">
        <f>K36/M36</f>
        <v>5722.3205430297548</v>
      </c>
    </row>
    <row r="37" spans="1:14">
      <c r="A37" s="113" t="s">
        <v>290</v>
      </c>
      <c r="B37" s="875" t="str">
        <f>VLOOKUP(A37,EQUIPOS!A7:D154,3,FALSE)</f>
        <v>Planta trituradora</v>
      </c>
      <c r="C37" s="876"/>
      <c r="D37" s="876"/>
      <c r="E37" s="876"/>
      <c r="F37" s="876"/>
      <c r="G37" s="876"/>
      <c r="H37" s="877"/>
      <c r="I37" s="267"/>
      <c r="J37" s="268"/>
      <c r="K37" s="269">
        <f>VLOOKUP(A37,EQUIPOS!A7:D164,4,FALSE)</f>
        <v>496702.45356619003</v>
      </c>
      <c r="L37" s="270"/>
      <c r="M37" s="271">
        <v>30</v>
      </c>
      <c r="N37" s="272">
        <f t="shared" ref="N37:N43" si="0">K37/M37</f>
        <v>16556.748452206335</v>
      </c>
    </row>
    <row r="38" spans="1:14">
      <c r="A38" t="s">
        <v>168</v>
      </c>
      <c r="B38" s="875" t="str">
        <f>VLOOKUP(A38,EQUIPOS!A8:D154,3,FALSE)</f>
        <v>Compactador tipo  POTENCIA: 105 HP, PESO: 6 ton</v>
      </c>
      <c r="C38" s="876"/>
      <c r="D38" s="876"/>
      <c r="E38" s="876"/>
      <c r="F38" s="876"/>
      <c r="G38" s="876"/>
      <c r="H38" s="877"/>
      <c r="I38" s="267"/>
      <c r="J38" s="268"/>
      <c r="K38" s="269">
        <f>VLOOKUP(A38,EQUIPOS!A8:D165,4,FALSE)</f>
        <v>93690.072529312281</v>
      </c>
      <c r="L38" s="270"/>
      <c r="M38" s="271">
        <v>9</v>
      </c>
      <c r="N38" s="272">
        <f t="shared" si="0"/>
        <v>10410.008058812477</v>
      </c>
    </row>
    <row r="39" spans="1:14">
      <c r="A39" t="s">
        <v>173</v>
      </c>
      <c r="B39" s="875" t="str">
        <f>VLOOKUP(A39,EQUIPOS!A9:D154,3,FALSE)</f>
        <v>Compactador neumático de Potencia 70 HP, peso de 13 ton</v>
      </c>
      <c r="C39" s="876"/>
      <c r="D39" s="876"/>
      <c r="E39" s="876"/>
      <c r="F39" s="876"/>
      <c r="G39" s="876"/>
      <c r="H39" s="877"/>
      <c r="I39" s="267"/>
      <c r="J39" s="268"/>
      <c r="K39" s="269">
        <f>VLOOKUP(A39,EQUIPOS!A9:D166,4,FALSE)</f>
        <v>126356.77692282847</v>
      </c>
      <c r="L39" s="270"/>
      <c r="M39" s="271">
        <v>9</v>
      </c>
      <c r="N39" s="272">
        <f t="shared" si="0"/>
        <v>14039.641880314275</v>
      </c>
    </row>
    <row r="40" spans="1:14">
      <c r="A40" t="s">
        <v>286</v>
      </c>
      <c r="B40" s="875" t="str">
        <f>VLOOKUP(A40,EQUIPOS!A10:D154,3,FALSE)</f>
        <v>Planta de asfalto en frio</v>
      </c>
      <c r="C40" s="876"/>
      <c r="D40" s="876"/>
      <c r="E40" s="876"/>
      <c r="F40" s="876"/>
      <c r="G40" s="876"/>
      <c r="H40" s="877"/>
      <c r="I40" s="267"/>
      <c r="J40" s="268"/>
      <c r="K40" s="269">
        <f>VLOOKUP(A40,EQUIPOS!A10:D167,4,FALSE)</f>
        <v>261100.9093565428</v>
      </c>
      <c r="L40" s="270"/>
      <c r="M40" s="271">
        <v>9</v>
      </c>
      <c r="N40" s="272">
        <f t="shared" si="0"/>
        <v>29011.212150726977</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182574.92133542179</v>
      </c>
      <c r="L41" s="270"/>
      <c r="M41" s="271">
        <v>30</v>
      </c>
      <c r="N41" s="272">
        <f t="shared" si="0"/>
        <v>6085.8307111807262</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188427.92373264063</v>
      </c>
      <c r="L42" s="270"/>
      <c r="M42" s="271">
        <v>9</v>
      </c>
      <c r="N42" s="272">
        <f t="shared" si="0"/>
        <v>20936.435970293402</v>
      </c>
    </row>
    <row r="43" spans="1:14">
      <c r="A43" t="s">
        <v>373</v>
      </c>
      <c r="B43" s="875" t="str">
        <f>VLOOKUP(A43,EQUIPOS!A13:D157,3,FALSE)</f>
        <v>Volqueta 6 m3</v>
      </c>
      <c r="C43" s="876"/>
      <c r="D43" s="876"/>
      <c r="E43" s="876"/>
      <c r="F43" s="876"/>
      <c r="G43" s="876"/>
      <c r="H43" s="877"/>
      <c r="I43" s="267"/>
      <c r="J43" s="268"/>
      <c r="K43" s="269">
        <f>VLOOKUP(A43,EQUIPOS!A13:D170,4,FALSE)</f>
        <v>67262.879887324176</v>
      </c>
      <c r="L43" s="270"/>
      <c r="M43" s="271">
        <v>9</v>
      </c>
      <c r="N43" s="272">
        <f t="shared" si="0"/>
        <v>7473.6533208137971</v>
      </c>
    </row>
    <row r="44" spans="1:14">
      <c r="B44" s="875"/>
      <c r="C44" s="876"/>
      <c r="D44" s="876"/>
      <c r="E44" s="876"/>
      <c r="F44" s="876"/>
      <c r="G44" s="876"/>
      <c r="H44" s="877"/>
      <c r="I44" s="878"/>
      <c r="J44" s="879"/>
      <c r="K44" s="269"/>
      <c r="L44" s="880"/>
      <c r="M44" s="881"/>
      <c r="N44" s="272"/>
    </row>
    <row r="45" spans="1:14">
      <c r="B45" s="875"/>
      <c r="C45" s="876"/>
      <c r="D45" s="876"/>
      <c r="E45" s="882"/>
      <c r="F45" s="876"/>
      <c r="G45" s="876"/>
      <c r="H45" s="877"/>
      <c r="I45" s="36"/>
      <c r="J45" s="37"/>
      <c r="K45" s="274"/>
      <c r="L45" s="276"/>
      <c r="M45" s="277"/>
      <c r="N45" s="278"/>
    </row>
    <row r="46" spans="1:14">
      <c r="B46" s="883" t="s">
        <v>952</v>
      </c>
      <c r="C46" s="884"/>
      <c r="D46" s="884"/>
      <c r="E46" s="38"/>
      <c r="F46" s="39"/>
      <c r="G46" s="39"/>
      <c r="H46" s="40"/>
      <c r="I46" s="36"/>
      <c r="J46" s="37"/>
      <c r="K46" s="279"/>
      <c r="L46" s="276"/>
      <c r="M46" s="401">
        <v>0.1</v>
      </c>
      <c r="N46" s="344">
        <f>N77*M46</f>
        <v>971.8939014389166</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4">
        <f>SUM(N36:N47)</f>
        <v>111207.74498881666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5" t="s">
        <v>945</v>
      </c>
      <c r="K52" s="85" t="s">
        <v>946</v>
      </c>
      <c r="L52" s="907" t="s">
        <v>955</v>
      </c>
      <c r="M52" s="906"/>
      <c r="N52" s="86" t="s">
        <v>951</v>
      </c>
    </row>
    <row r="53" spans="1:14">
      <c r="A53" t="s">
        <v>772</v>
      </c>
      <c r="B53" s="43" t="str">
        <f>VLOOKUP(A53,MATERIALES!A5:D372,3,FALSE)</f>
        <v>Agregado Petreo para Triturar (Crudo)</v>
      </c>
      <c r="C53" s="281"/>
      <c r="D53" s="281"/>
      <c r="E53" s="281"/>
      <c r="F53" s="281"/>
      <c r="G53" s="281"/>
      <c r="H53" s="281"/>
      <c r="I53" s="268"/>
      <c r="J53" s="224" t="str">
        <f>VLOOKUP(A53,MATERIALES!A4:D639,2,FALSE)</f>
        <v>m3</v>
      </c>
      <c r="K53" s="282">
        <v>1.4</v>
      </c>
      <c r="L53" s="267"/>
      <c r="M53" s="402">
        <f>VLOOKUP(A53,MATERIALES!A5:D395,4,FALSE)</f>
        <v>18320.690024760443</v>
      </c>
      <c r="N53" s="272">
        <f>K53*M53</f>
        <v>25648.96603466462</v>
      </c>
    </row>
    <row r="54" spans="1:14">
      <c r="A54" s="108" t="s">
        <v>774</v>
      </c>
      <c r="B54" s="43" t="str">
        <f>VLOOKUP(A54,MATERIALES!A6:D372,3,FALSE)</f>
        <v>Agua</v>
      </c>
      <c r="C54" s="281"/>
      <c r="D54" s="281"/>
      <c r="E54" s="281"/>
      <c r="F54" s="281"/>
      <c r="G54" s="281"/>
      <c r="H54" s="281"/>
      <c r="I54" s="268"/>
      <c r="J54" s="224" t="str">
        <f>VLOOKUP(A54,MATERIALES!A5:D640,2,FALSE)</f>
        <v>lt</v>
      </c>
      <c r="K54" s="282">
        <v>25</v>
      </c>
      <c r="L54" s="267"/>
      <c r="M54" s="402">
        <f>VLOOKUP(A54,MATERIALES!A6:D396,4,FALSE)</f>
        <v>68.90267034712889</v>
      </c>
      <c r="N54" s="272">
        <f>K54*M54</f>
        <v>1722.5667586782222</v>
      </c>
    </row>
    <row r="55" spans="1:14" ht="15.75" thickBot="1">
      <c r="B55" s="43"/>
      <c r="C55" s="281"/>
      <c r="D55" s="281"/>
      <c r="E55" s="281"/>
      <c r="F55" s="281"/>
      <c r="G55" s="281"/>
      <c r="H55" s="281"/>
      <c r="I55" s="268"/>
      <c r="J55" s="224"/>
      <c r="K55" s="282"/>
      <c r="L55" s="267"/>
      <c r="M55" s="283"/>
      <c r="N55" s="284"/>
    </row>
    <row r="56" spans="1:14" ht="15.75" thickBot="1">
      <c r="B56" s="826" t="s">
        <v>953</v>
      </c>
      <c r="C56" s="827"/>
      <c r="D56" s="827"/>
      <c r="E56" s="827"/>
      <c r="F56" s="827"/>
      <c r="G56" s="827"/>
      <c r="H56" s="827"/>
      <c r="I56" s="827"/>
      <c r="J56" s="827"/>
      <c r="K56" s="827"/>
      <c r="L56" s="827"/>
      <c r="M56" s="828"/>
      <c r="N56" s="394">
        <f>SUM(N53:N55)</f>
        <v>27371.532793342842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2" t="s">
        <v>961</v>
      </c>
      <c r="M60" s="891"/>
      <c r="N60" s="76" t="s">
        <v>951</v>
      </c>
    </row>
    <row r="61" spans="1:14">
      <c r="A61" t="s">
        <v>1347</v>
      </c>
      <c r="B61" s="46" t="str">
        <f>VLOOKUP(A61,TRANSPORTE!A5:D117,3,FALSE)</f>
        <v>Transporte de Mezcla en Frio MDF-38</v>
      </c>
      <c r="C61" s="317"/>
      <c r="D61" s="317"/>
      <c r="E61" s="317"/>
      <c r="F61" s="317"/>
      <c r="G61" s="317"/>
      <c r="H61" s="311" t="s">
        <v>1468</v>
      </c>
      <c r="I61" s="279">
        <v>1.25</v>
      </c>
      <c r="J61" s="286">
        <v>1</v>
      </c>
      <c r="K61" s="279">
        <f>I61*J61</f>
        <v>1.25</v>
      </c>
      <c r="L61" s="913">
        <f>VLOOKUP(A61,TRANSPORTE!A5:D117,4,FALSE)</f>
        <v>1139.1256047770109</v>
      </c>
      <c r="M61" s="914"/>
      <c r="N61" s="287">
        <f>K61*L61</f>
        <v>1423.9070059712637</v>
      </c>
    </row>
    <row r="62" spans="1:14">
      <c r="A62" t="s">
        <v>1269</v>
      </c>
      <c r="B62" s="46" t="str">
        <f>VLOOKUP(A62,TRANSPORTE!A6:D117,3,FALSE)</f>
        <v>Transporte de Material Crudo de Rio</v>
      </c>
      <c r="C62" s="47"/>
      <c r="D62" s="47"/>
      <c r="E62" s="47"/>
      <c r="F62" s="47"/>
      <c r="G62" s="47"/>
      <c r="H62" s="311" t="s">
        <v>1468</v>
      </c>
      <c r="I62" s="279">
        <v>1.4</v>
      </c>
      <c r="J62" s="286">
        <v>1</v>
      </c>
      <c r="K62" s="279">
        <f>I62*J62</f>
        <v>1.4</v>
      </c>
      <c r="L62" s="913">
        <f>VLOOKUP(A62,TRANSPORTE!A6:D117,4,FALSE)</f>
        <v>1139.1256047770109</v>
      </c>
      <c r="M62" s="914"/>
      <c r="N62" s="287">
        <f>K62*L62</f>
        <v>1594.7758466878151</v>
      </c>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f>N61+N62+N63+N64+N65</f>
        <v>3018.6828526590789</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868"/>
      <c r="N71" s="98" t="s">
        <v>951</v>
      </c>
    </row>
    <row r="72" spans="1:15">
      <c r="A72" t="s">
        <v>19</v>
      </c>
      <c r="B72" s="49" t="str">
        <f>VLOOKUP(A72,'MANO DE OBRA'!A8:D68,3,FALSE)</f>
        <v>Obrero (8)</v>
      </c>
      <c r="C72" s="47"/>
      <c r="D72" s="47"/>
      <c r="E72" s="47"/>
      <c r="F72" s="47"/>
      <c r="G72" s="47"/>
      <c r="H72" s="47"/>
      <c r="I72" s="292">
        <f>K72/J72*100</f>
        <v>234080.00000000003</v>
      </c>
      <c r="J72" s="293">
        <v>185</v>
      </c>
      <c r="K72" s="294">
        <f>VLOOKUP(A72,'MANO DE OBRA'!A8:D99,4,FALSE)</f>
        <v>433048</v>
      </c>
      <c r="L72" s="50"/>
      <c r="M72" s="295">
        <f>M38*8</f>
        <v>72</v>
      </c>
      <c r="N72" s="395">
        <f>K72/M72</f>
        <v>6014.5555555555557</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9">
        <f>M72</f>
        <v>72</v>
      </c>
      <c r="N73" s="395">
        <f>K73/M73</f>
        <v>1481.7533835334443</v>
      </c>
    </row>
    <row r="74" spans="1:15">
      <c r="A74" t="s">
        <v>54</v>
      </c>
      <c r="B74" s="49" t="str">
        <f>VLOOKUP(A74,'MANO DE OBRA'!A9:D70,3,FALSE)</f>
        <v>Rastrilleros (2)</v>
      </c>
      <c r="C74" s="47"/>
      <c r="D74" s="47"/>
      <c r="E74" s="47"/>
      <c r="F74" s="47"/>
      <c r="G74" s="47"/>
      <c r="H74" s="47"/>
      <c r="I74" s="292">
        <f>K74/J74*100</f>
        <v>86502.359687357821</v>
      </c>
      <c r="J74" s="293">
        <v>185</v>
      </c>
      <c r="K74" s="294">
        <f>VLOOKUP(A74,'MANO DE OBRA'!A9:D101,4,FALSE)</f>
        <v>160029.36542161196</v>
      </c>
      <c r="L74" s="50"/>
      <c r="M74" s="300">
        <f>M73</f>
        <v>72</v>
      </c>
      <c r="N74" s="395">
        <f>K74/M74</f>
        <v>2222.630075300166</v>
      </c>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SUM(N72:N76)</f>
        <v>9718.9390143891651</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N48+N56+N67+N77</f>
        <v>151316.89964920777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30263.379929841554</v>
      </c>
      <c r="M84" s="862"/>
      <c r="N84" s="51"/>
    </row>
    <row r="85" spans="1:14">
      <c r="B85" s="89" t="s">
        <v>973</v>
      </c>
      <c r="C85" s="90"/>
      <c r="D85" s="90"/>
      <c r="E85" s="90"/>
      <c r="F85" s="90"/>
      <c r="G85" s="90"/>
      <c r="H85" s="90"/>
      <c r="I85" s="87"/>
      <c r="J85" s="88"/>
      <c r="K85" s="304">
        <v>0.05</v>
      </c>
      <c r="L85" s="861">
        <f>N79*K85</f>
        <v>7565.8449824603886</v>
      </c>
      <c r="M85" s="862"/>
      <c r="N85" s="51"/>
    </row>
    <row r="86" spans="1:14" ht="15.75" thickBot="1">
      <c r="B86" s="91" t="s">
        <v>974</v>
      </c>
      <c r="C86" s="92"/>
      <c r="D86" s="92"/>
      <c r="E86" s="92"/>
      <c r="F86" s="92"/>
      <c r="G86" s="92"/>
      <c r="H86" s="92"/>
      <c r="I86" s="93"/>
      <c r="J86" s="94"/>
      <c r="K86" s="305">
        <v>0.05</v>
      </c>
      <c r="L86" s="863">
        <f>N79*K86</f>
        <v>7565.8449824603886</v>
      </c>
      <c r="M86" s="864"/>
      <c r="N86" s="51"/>
    </row>
    <row r="87" spans="1:14" ht="15.75" thickBot="1">
      <c r="B87" s="826" t="s">
        <v>953</v>
      </c>
      <c r="C87" s="827"/>
      <c r="D87" s="827"/>
      <c r="E87" s="827"/>
      <c r="F87" s="827"/>
      <c r="G87" s="827"/>
      <c r="H87" s="827"/>
      <c r="I87" s="827"/>
      <c r="J87" s="827"/>
      <c r="K87" s="827"/>
      <c r="L87" s="827"/>
      <c r="M87" s="828"/>
      <c r="N87" s="52">
        <f>L84+L85+L86</f>
        <v>45395.069894762331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196711.9695439701</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29" t="s">
        <v>2218</v>
      </c>
      <c r="C106" s="830"/>
      <c r="D106" s="830"/>
      <c r="E106" s="830"/>
      <c r="F106" s="830"/>
      <c r="G106" s="830"/>
      <c r="H106" s="830"/>
      <c r="I106" s="830"/>
      <c r="J106" s="830"/>
      <c r="K106" s="830"/>
      <c r="L106" s="830"/>
      <c r="M106" s="830"/>
      <c r="N106" s="831"/>
    </row>
    <row r="107" spans="2:14" ht="15" customHeight="1">
      <c r="B107" s="829"/>
      <c r="C107" s="830"/>
      <c r="D107" s="830"/>
      <c r="E107" s="830"/>
      <c r="F107" s="830"/>
      <c r="G107" s="830"/>
      <c r="H107" s="830"/>
      <c r="I107" s="830"/>
      <c r="J107" s="830"/>
      <c r="K107" s="830"/>
      <c r="L107" s="830"/>
      <c r="M107" s="830"/>
      <c r="N107" s="831"/>
    </row>
    <row r="108" spans="2:14" ht="30" customHeight="1">
      <c r="B108" s="832" t="s">
        <v>2219</v>
      </c>
      <c r="C108" s="833"/>
      <c r="D108" s="833"/>
      <c r="E108" s="833"/>
      <c r="F108" s="833"/>
      <c r="G108" s="833"/>
      <c r="H108" s="833"/>
      <c r="I108" s="833"/>
      <c r="J108" s="833"/>
      <c r="K108" s="833"/>
      <c r="L108" s="833"/>
      <c r="M108" s="833"/>
      <c r="N108" s="834"/>
    </row>
    <row r="109" spans="2:14">
      <c r="B109" s="832"/>
      <c r="C109" s="833"/>
      <c r="D109" s="833"/>
      <c r="E109" s="833"/>
      <c r="F109" s="833"/>
      <c r="G109" s="833"/>
      <c r="H109" s="833"/>
      <c r="I109" s="833"/>
      <c r="J109" s="833"/>
      <c r="K109" s="833"/>
      <c r="L109" s="833"/>
      <c r="M109" s="833"/>
      <c r="N109" s="834"/>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92"/>
      <c r="K119" s="892"/>
      <c r="L119" s="892"/>
      <c r="M119" s="892"/>
      <c r="N119" s="893"/>
    </row>
    <row r="120" spans="2:14" ht="15.75" thickBot="1">
      <c r="B120" s="261" t="s">
        <v>2221</v>
      </c>
      <c r="C120" s="393"/>
      <c r="D120" s="393"/>
      <c r="E120" s="57"/>
      <c r="F120" s="57"/>
      <c r="G120" s="57"/>
      <c r="H120" s="57"/>
      <c r="I120" s="57"/>
      <c r="J120" s="894"/>
      <c r="K120" s="894"/>
      <c r="L120" s="894"/>
      <c r="M120" s="894"/>
      <c r="N120" s="895"/>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1061</v>
      </c>
      <c r="C31" s="81" t="s">
        <v>1574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171669.61629089265</v>
      </c>
      <c r="L36" s="270"/>
      <c r="M36" s="271">
        <v>30</v>
      </c>
      <c r="N36" s="272">
        <f>K36/M36</f>
        <v>5722.3205430297548</v>
      </c>
    </row>
    <row r="37" spans="1:14">
      <c r="A37" s="113" t="s">
        <v>168</v>
      </c>
      <c r="B37" s="875" t="str">
        <f>VLOOKUP(A37,EQUIPOS!A7:D154,3,FALSE)</f>
        <v>Compactador tipo  POTENCIA: 105 HP, PESO: 6 ton</v>
      </c>
      <c r="C37" s="876"/>
      <c r="D37" s="876"/>
      <c r="E37" s="876"/>
      <c r="F37" s="876"/>
      <c r="G37" s="876"/>
      <c r="H37" s="877"/>
      <c r="I37" s="267"/>
      <c r="J37" s="268"/>
      <c r="K37" s="269">
        <f>VLOOKUP(A37,EQUIPOS!A7:D164,4,FALSE)</f>
        <v>93690.072529312281</v>
      </c>
      <c r="L37" s="270"/>
      <c r="M37" s="271">
        <v>9</v>
      </c>
      <c r="N37" s="272">
        <f t="shared" ref="N37:N43" si="0">K37/M37</f>
        <v>10410.008058812477</v>
      </c>
    </row>
    <row r="38" spans="1:14">
      <c r="A38" t="s">
        <v>173</v>
      </c>
      <c r="B38" s="875" t="str">
        <f>VLOOKUP(A38,EQUIPOS!A8:D154,3,FALSE)</f>
        <v>Compactador neumático de Potencia 70 HP, peso de 13 ton</v>
      </c>
      <c r="C38" s="876"/>
      <c r="D38" s="876"/>
      <c r="E38" s="876"/>
      <c r="F38" s="876"/>
      <c r="G38" s="876"/>
      <c r="H38" s="877"/>
      <c r="I38" s="267"/>
      <c r="J38" s="268"/>
      <c r="K38" s="269">
        <f>VLOOKUP(A38,EQUIPOS!A8:D165,4,FALSE)</f>
        <v>126356.77692282847</v>
      </c>
      <c r="L38" s="270"/>
      <c r="M38" s="271">
        <v>9</v>
      </c>
      <c r="N38" s="272">
        <f t="shared" si="0"/>
        <v>14039.641880314275</v>
      </c>
    </row>
    <row r="39" spans="1:14">
      <c r="A39" t="s">
        <v>286</v>
      </c>
      <c r="B39" s="875" t="str">
        <f>VLOOKUP(A39,EQUIPOS!A9:D154,3,FALSE)</f>
        <v>Planta de asfalto en frio</v>
      </c>
      <c r="C39" s="876"/>
      <c r="D39" s="876"/>
      <c r="E39" s="876"/>
      <c r="F39" s="876"/>
      <c r="G39" s="876"/>
      <c r="H39" s="877"/>
      <c r="I39" s="267"/>
      <c r="J39" s="268"/>
      <c r="K39" s="269">
        <f>VLOOKUP(A39,EQUIPOS!A9:D166,4,FALSE)</f>
        <v>261100.9093565428</v>
      </c>
      <c r="L39" s="270"/>
      <c r="M39" s="271">
        <v>9</v>
      </c>
      <c r="N39" s="272">
        <f t="shared" si="0"/>
        <v>29011.212150726977</v>
      </c>
    </row>
    <row r="40" spans="1:14">
      <c r="A40" t="s">
        <v>290</v>
      </c>
      <c r="B40" s="875" t="str">
        <f>VLOOKUP(A40,EQUIPOS!A10:D154,3,FALSE)</f>
        <v>Planta trituradora</v>
      </c>
      <c r="C40" s="876"/>
      <c r="D40" s="876"/>
      <c r="E40" s="876"/>
      <c r="F40" s="876"/>
      <c r="G40" s="876"/>
      <c r="H40" s="877"/>
      <c r="I40" s="267"/>
      <c r="J40" s="268"/>
      <c r="K40" s="269">
        <f>VLOOKUP(A40,EQUIPOS!A10:D167,4,FALSE)</f>
        <v>496702.45356619003</v>
      </c>
      <c r="L40" s="270"/>
      <c r="M40" s="271">
        <v>30</v>
      </c>
      <c r="N40" s="272">
        <f t="shared" si="0"/>
        <v>16556.748452206335</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182574.92133542179</v>
      </c>
      <c r="L41" s="270"/>
      <c r="M41" s="271">
        <v>30</v>
      </c>
      <c r="N41" s="272">
        <f t="shared" si="0"/>
        <v>6085.8307111807262</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188427.92373264063</v>
      </c>
      <c r="L42" s="270"/>
      <c r="M42" s="271">
        <v>9</v>
      </c>
      <c r="N42" s="272">
        <f t="shared" si="0"/>
        <v>20936.435970293402</v>
      </c>
    </row>
    <row r="43" spans="1:14">
      <c r="A43" t="s">
        <v>373</v>
      </c>
      <c r="B43" s="875" t="str">
        <f>VLOOKUP(A43,EQUIPOS!A13:D157,3,FALSE)</f>
        <v>Volqueta 6 m3</v>
      </c>
      <c r="C43" s="876"/>
      <c r="D43" s="876"/>
      <c r="E43" s="876"/>
      <c r="F43" s="876"/>
      <c r="G43" s="876"/>
      <c r="H43" s="877"/>
      <c r="I43" s="267"/>
      <c r="J43" s="268"/>
      <c r="K43" s="269">
        <f>VLOOKUP(A43,EQUIPOS!A13:D170,4,FALSE)</f>
        <v>67262.879887324176</v>
      </c>
      <c r="L43" s="270"/>
      <c r="M43" s="271">
        <v>9</v>
      </c>
      <c r="N43" s="272">
        <f t="shared" si="0"/>
        <v>7473.6533208137971</v>
      </c>
    </row>
    <row r="44" spans="1:14">
      <c r="B44" s="320"/>
      <c r="C44" s="321"/>
      <c r="D44" s="321"/>
      <c r="E44" s="321"/>
      <c r="F44" s="321"/>
      <c r="G44" s="321"/>
      <c r="H44" s="322"/>
      <c r="I44" s="267"/>
      <c r="J44" s="268"/>
      <c r="K44" s="269"/>
      <c r="L44" s="270"/>
      <c r="M44" s="271"/>
      <c r="N44" s="272"/>
    </row>
    <row r="45" spans="1:14">
      <c r="B45" s="875"/>
      <c r="C45" s="876"/>
      <c r="D45" s="876"/>
      <c r="E45" s="876"/>
      <c r="F45" s="876"/>
      <c r="G45" s="876"/>
      <c r="H45" s="877"/>
      <c r="I45" s="878"/>
      <c r="J45" s="879"/>
      <c r="K45" s="269"/>
      <c r="L45" s="880"/>
      <c r="M45" s="881"/>
      <c r="N45" s="272"/>
    </row>
    <row r="46" spans="1:14">
      <c r="B46" s="875"/>
      <c r="C46" s="876"/>
      <c r="D46" s="876"/>
      <c r="E46" s="882"/>
      <c r="F46" s="876"/>
      <c r="G46" s="876"/>
      <c r="H46" s="877"/>
      <c r="I46" s="36"/>
      <c r="J46" s="37"/>
      <c r="K46" s="274"/>
      <c r="L46" s="276"/>
      <c r="M46" s="277"/>
      <c r="N46" s="278"/>
    </row>
    <row r="47" spans="1:14">
      <c r="B47" s="883" t="s">
        <v>952</v>
      </c>
      <c r="C47" s="884"/>
      <c r="D47" s="884"/>
      <c r="E47" s="38"/>
      <c r="F47" s="39"/>
      <c r="G47" s="39"/>
      <c r="H47" s="40"/>
      <c r="I47" s="36"/>
      <c r="J47" s="37"/>
      <c r="K47" s="279"/>
      <c r="L47" s="276"/>
      <c r="M47" s="401">
        <v>0.1</v>
      </c>
      <c r="N47" s="344">
        <f>N81*M47</f>
        <v>971.8939014389166</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4">
        <f>SUM(N36:N48)</f>
        <v>111207.74498881666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5" t="s">
        <v>945</v>
      </c>
      <c r="K53" s="85" t="s">
        <v>946</v>
      </c>
      <c r="L53" s="907" t="s">
        <v>955</v>
      </c>
      <c r="M53" s="906"/>
      <c r="N53" s="86" t="s">
        <v>951</v>
      </c>
    </row>
    <row r="54" spans="1:14">
      <c r="A54" t="s">
        <v>772</v>
      </c>
      <c r="B54" s="43" t="str">
        <f>VLOOKUP(A54,MATERIALES!A5:D372,3,FALSE)</f>
        <v>Agregado Petreo para Triturar (Crudo)</v>
      </c>
      <c r="C54" s="281"/>
      <c r="D54" s="281"/>
      <c r="E54" s="281"/>
      <c r="F54" s="281"/>
      <c r="G54" s="281"/>
      <c r="H54" s="281"/>
      <c r="I54" s="268"/>
      <c r="J54" s="224" t="str">
        <f>VLOOKUP(A54,MATERIALES!A4:D639,2,FALSE)</f>
        <v>m3</v>
      </c>
      <c r="K54" s="282">
        <v>1.4</v>
      </c>
      <c r="L54" s="267"/>
      <c r="M54" s="402">
        <f>VLOOKUP(A54,MATERIALES!A5:D395,4,FALSE)</f>
        <v>18320.690024760443</v>
      </c>
      <c r="N54" s="272">
        <f>K54*M54</f>
        <v>25648.96603466462</v>
      </c>
    </row>
    <row r="55" spans="1:14">
      <c r="A55" s="108" t="s">
        <v>774</v>
      </c>
      <c r="B55" s="43" t="str">
        <f>VLOOKUP(A55,MATERIALES!A6:D372,3,FALSE)</f>
        <v>Agua</v>
      </c>
      <c r="C55" s="281"/>
      <c r="D55" s="281"/>
      <c r="E55" s="281"/>
      <c r="F55" s="281"/>
      <c r="G55" s="281"/>
      <c r="H55" s="281"/>
      <c r="I55" s="268"/>
      <c r="J55" s="224" t="str">
        <f>VLOOKUP(A55,MATERIALES!A5:D640,2,FALSE)</f>
        <v>lt</v>
      </c>
      <c r="K55" s="282">
        <v>25</v>
      </c>
      <c r="L55" s="267"/>
      <c r="M55" s="402">
        <f>VLOOKUP(A55,MATERIALES!A6:D396,4,FALSE)</f>
        <v>68.90267034712889</v>
      </c>
      <c r="N55" s="272">
        <f>K55*M55</f>
        <v>1722.5667586782222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4">
        <f>SUM(N54:N58)</f>
        <v>27371.532793342842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3">
        <f>VLOOKUP(A64,TRANSPORTE!A5:D117,4,FALSE)</f>
        <v>1139.1256047770109</v>
      </c>
      <c r="M64" s="914"/>
      <c r="N64" s="287">
        <f>K64*L64</f>
        <v>1594.7758466878151</v>
      </c>
    </row>
    <row r="65" spans="1:15">
      <c r="A65" t="s">
        <v>1369</v>
      </c>
      <c r="B65" s="46" t="str">
        <f>VLOOKUP(A65,TRANSPORTE!A6:D117,3,FALSE)</f>
        <v>Transporte de Mezcla densa En Frio MDF-25</v>
      </c>
      <c r="C65" s="47"/>
      <c r="D65" s="47"/>
      <c r="E65" s="47"/>
      <c r="F65" s="47"/>
      <c r="G65" s="47"/>
      <c r="H65" s="311" t="s">
        <v>1468</v>
      </c>
      <c r="I65" s="279">
        <v>1.25</v>
      </c>
      <c r="J65" s="286">
        <v>1</v>
      </c>
      <c r="K65" s="279">
        <f>I65*J65</f>
        <v>1.25</v>
      </c>
      <c r="L65" s="913">
        <f>VLOOKUP(A65,TRANSPORTE!A6:D117,4,FALSE)</f>
        <v>1139.1256047770109</v>
      </c>
      <c r="M65" s="914"/>
      <c r="N65" s="287">
        <f>K65*L65</f>
        <v>1423.9070059712637</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3018.6828526590789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1">
        <f>SUM(N75:N80)</f>
        <v>9718.9390143891651</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151316.89964920777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4"/>
      <c r="J87" s="334"/>
      <c r="K87" s="302" t="s">
        <v>970</v>
      </c>
      <c r="L87" s="873" t="s">
        <v>971</v>
      </c>
      <c r="M87" s="874"/>
      <c r="N87" s="303"/>
    </row>
    <row r="88" spans="1:14">
      <c r="B88" s="859" t="s">
        <v>972</v>
      </c>
      <c r="C88" s="860"/>
      <c r="D88" s="860"/>
      <c r="E88" s="860"/>
      <c r="F88" s="860"/>
      <c r="G88" s="860"/>
      <c r="H88" s="860"/>
      <c r="I88" s="87"/>
      <c r="J88" s="88"/>
      <c r="K88" s="304">
        <v>0.2</v>
      </c>
      <c r="L88" s="861">
        <f>N83*K88</f>
        <v>30263.379929841554</v>
      </c>
      <c r="M88" s="862"/>
      <c r="N88" s="51"/>
    </row>
    <row r="89" spans="1:14">
      <c r="B89" s="89" t="s">
        <v>973</v>
      </c>
      <c r="C89" s="90"/>
      <c r="D89" s="90"/>
      <c r="E89" s="90"/>
      <c r="F89" s="90"/>
      <c r="G89" s="90"/>
      <c r="H89" s="90"/>
      <c r="I89" s="87"/>
      <c r="J89" s="88"/>
      <c r="K89" s="304">
        <v>0.05</v>
      </c>
      <c r="L89" s="861">
        <f>N83*K89</f>
        <v>7565.8449824603886</v>
      </c>
      <c r="M89" s="862"/>
      <c r="N89" s="51"/>
    </row>
    <row r="90" spans="1:14" ht="15.75" thickBot="1">
      <c r="B90" s="91" t="s">
        <v>974</v>
      </c>
      <c r="C90" s="92"/>
      <c r="D90" s="92"/>
      <c r="E90" s="92"/>
      <c r="F90" s="92"/>
      <c r="G90" s="92"/>
      <c r="H90" s="92"/>
      <c r="I90" s="93"/>
      <c r="J90" s="94"/>
      <c r="K90" s="305">
        <v>0.05</v>
      </c>
      <c r="L90" s="863">
        <f>N83*K90</f>
        <v>7565.8449824603886</v>
      </c>
      <c r="M90" s="864"/>
      <c r="N90" s="51"/>
    </row>
    <row r="91" spans="1:14" ht="15.75" thickBot="1">
      <c r="B91" s="826" t="s">
        <v>953</v>
      </c>
      <c r="C91" s="827"/>
      <c r="D91" s="827"/>
      <c r="E91" s="827"/>
      <c r="F91" s="827"/>
      <c r="G91" s="827"/>
      <c r="H91" s="827"/>
      <c r="I91" s="827"/>
      <c r="J91" s="827"/>
      <c r="K91" s="827"/>
      <c r="L91" s="827"/>
      <c r="M91" s="828"/>
      <c r="N91" s="52">
        <f>L88+L89+L90</f>
        <v>45395.069894762331</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196711.9695439701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1" t="s">
        <v>2221</v>
      </c>
      <c r="C124" s="393"/>
      <c r="D124" s="393"/>
      <c r="E124" s="57"/>
      <c r="F124" s="57"/>
      <c r="G124" s="57"/>
      <c r="H124" s="57"/>
      <c r="I124" s="57"/>
      <c r="J124" s="894"/>
      <c r="K124" s="894"/>
      <c r="L124" s="894"/>
      <c r="M124" s="894"/>
      <c r="N124" s="89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1062</v>
      </c>
      <c r="C31" s="81" t="s">
        <v>1575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171669.61629089265</v>
      </c>
      <c r="L36" s="270"/>
      <c r="M36" s="271">
        <v>30</v>
      </c>
      <c r="N36" s="272">
        <f>K36/M36</f>
        <v>5722.3205430297548</v>
      </c>
    </row>
    <row r="37" spans="1:14">
      <c r="A37" s="113" t="s">
        <v>168</v>
      </c>
      <c r="B37" s="875" t="str">
        <f>VLOOKUP(A37,EQUIPOS!A7:D154,3,FALSE)</f>
        <v>Compactador tipo  POTENCIA: 105 HP, PESO: 6 ton</v>
      </c>
      <c r="C37" s="876"/>
      <c r="D37" s="876"/>
      <c r="E37" s="876"/>
      <c r="F37" s="876"/>
      <c r="G37" s="876"/>
      <c r="H37" s="877"/>
      <c r="I37" s="267"/>
      <c r="J37" s="268"/>
      <c r="K37" s="269">
        <f>VLOOKUP(A37,EQUIPOS!A7:D164,4,FALSE)</f>
        <v>93690.072529312281</v>
      </c>
      <c r="L37" s="270"/>
      <c r="M37" s="271">
        <v>9</v>
      </c>
      <c r="N37" s="272">
        <f t="shared" ref="N37:N43" si="0">K37/M37</f>
        <v>10410.008058812477</v>
      </c>
    </row>
    <row r="38" spans="1:14">
      <c r="A38" t="s">
        <v>173</v>
      </c>
      <c r="B38" s="875" t="str">
        <f>VLOOKUP(A38,EQUIPOS!A8:D154,3,FALSE)</f>
        <v>Compactador neumático de Potencia 70 HP, peso de 13 ton</v>
      </c>
      <c r="C38" s="876"/>
      <c r="D38" s="876"/>
      <c r="E38" s="876"/>
      <c r="F38" s="876"/>
      <c r="G38" s="876"/>
      <c r="H38" s="877"/>
      <c r="I38" s="267"/>
      <c r="J38" s="268"/>
      <c r="K38" s="269">
        <f>VLOOKUP(A38,EQUIPOS!A8:D165,4,FALSE)</f>
        <v>126356.77692282847</v>
      </c>
      <c r="L38" s="270"/>
      <c r="M38" s="271">
        <v>9</v>
      </c>
      <c r="N38" s="272">
        <f t="shared" si="0"/>
        <v>14039.641880314275</v>
      </c>
    </row>
    <row r="39" spans="1:14">
      <c r="A39" t="s">
        <v>286</v>
      </c>
      <c r="B39" s="875" t="str">
        <f>VLOOKUP(A39,EQUIPOS!A9:D154,3,FALSE)</f>
        <v>Planta de asfalto en frio</v>
      </c>
      <c r="C39" s="876"/>
      <c r="D39" s="876"/>
      <c r="E39" s="876"/>
      <c r="F39" s="876"/>
      <c r="G39" s="876"/>
      <c r="H39" s="877"/>
      <c r="I39" s="267"/>
      <c r="J39" s="268"/>
      <c r="K39" s="269">
        <f>VLOOKUP(A39,EQUIPOS!A9:D166,4,FALSE)</f>
        <v>261100.9093565428</v>
      </c>
      <c r="L39" s="270"/>
      <c r="M39" s="271">
        <v>9</v>
      </c>
      <c r="N39" s="272">
        <f t="shared" si="0"/>
        <v>29011.212150726977</v>
      </c>
    </row>
    <row r="40" spans="1:14">
      <c r="A40" t="s">
        <v>290</v>
      </c>
      <c r="B40" s="875" t="str">
        <f>VLOOKUP(A40,EQUIPOS!A10:D154,3,FALSE)</f>
        <v>Planta trituradora</v>
      </c>
      <c r="C40" s="876"/>
      <c r="D40" s="876"/>
      <c r="E40" s="876"/>
      <c r="F40" s="876"/>
      <c r="G40" s="876"/>
      <c r="H40" s="877"/>
      <c r="I40" s="267"/>
      <c r="J40" s="268"/>
      <c r="K40" s="269">
        <f>VLOOKUP(A40,EQUIPOS!A10:D167,4,FALSE)</f>
        <v>496702.45356619003</v>
      </c>
      <c r="L40" s="270"/>
      <c r="M40" s="271">
        <v>30</v>
      </c>
      <c r="N40" s="272">
        <f t="shared" si="0"/>
        <v>16556.748452206335</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182574.92133542179</v>
      </c>
      <c r="L41" s="270"/>
      <c r="M41" s="271">
        <v>30</v>
      </c>
      <c r="N41" s="272">
        <f t="shared" si="0"/>
        <v>6085.8307111807262</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188427.92373264063</v>
      </c>
      <c r="L42" s="270"/>
      <c r="M42" s="271">
        <v>9</v>
      </c>
      <c r="N42" s="272">
        <f t="shared" si="0"/>
        <v>20936.435970293402</v>
      </c>
    </row>
    <row r="43" spans="1:14">
      <c r="A43" t="s">
        <v>373</v>
      </c>
      <c r="B43" s="875" t="str">
        <f>VLOOKUP(A43,EQUIPOS!A13:D157,3,FALSE)</f>
        <v>Volqueta 6 m3</v>
      </c>
      <c r="C43" s="876"/>
      <c r="D43" s="876"/>
      <c r="E43" s="876"/>
      <c r="F43" s="876"/>
      <c r="G43" s="876"/>
      <c r="H43" s="877"/>
      <c r="I43" s="267"/>
      <c r="J43" s="268"/>
      <c r="K43" s="269">
        <f>VLOOKUP(A43,EQUIPOS!A13:D170,4,FALSE)</f>
        <v>67262.879887324176</v>
      </c>
      <c r="L43" s="270"/>
      <c r="M43" s="271">
        <v>9</v>
      </c>
      <c r="N43" s="272">
        <f t="shared" si="0"/>
        <v>7473.6533208137971</v>
      </c>
    </row>
    <row r="44" spans="1:14">
      <c r="B44" s="320"/>
      <c r="C44" s="321"/>
      <c r="D44" s="321"/>
      <c r="E44" s="321"/>
      <c r="F44" s="321"/>
      <c r="G44" s="321"/>
      <c r="H44" s="322"/>
      <c r="I44" s="267"/>
      <c r="J44" s="268"/>
      <c r="K44" s="269"/>
      <c r="L44" s="270"/>
      <c r="M44" s="271"/>
      <c r="N44" s="272"/>
    </row>
    <row r="45" spans="1:14">
      <c r="B45" s="875"/>
      <c r="C45" s="876"/>
      <c r="D45" s="876"/>
      <c r="E45" s="876"/>
      <c r="F45" s="876"/>
      <c r="G45" s="876"/>
      <c r="H45" s="877"/>
      <c r="I45" s="878"/>
      <c r="J45" s="879"/>
      <c r="K45" s="269"/>
      <c r="L45" s="880"/>
      <c r="M45" s="881"/>
      <c r="N45" s="272"/>
    </row>
    <row r="46" spans="1:14">
      <c r="B46" s="875"/>
      <c r="C46" s="876"/>
      <c r="D46" s="876"/>
      <c r="E46" s="882"/>
      <c r="F46" s="876"/>
      <c r="G46" s="876"/>
      <c r="H46" s="877"/>
      <c r="I46" s="36"/>
      <c r="J46" s="37"/>
      <c r="K46" s="274"/>
      <c r="L46" s="276"/>
      <c r="M46" s="277"/>
      <c r="N46" s="278"/>
    </row>
    <row r="47" spans="1:14">
      <c r="B47" s="883" t="s">
        <v>952</v>
      </c>
      <c r="C47" s="884"/>
      <c r="D47" s="884"/>
      <c r="E47" s="38"/>
      <c r="F47" s="39"/>
      <c r="G47" s="39"/>
      <c r="H47" s="40"/>
      <c r="I47" s="36"/>
      <c r="J47" s="37"/>
      <c r="K47" s="279"/>
      <c r="L47" s="276"/>
      <c r="M47" s="401">
        <v>0.1</v>
      </c>
      <c r="N47" s="344">
        <f>N81*M47</f>
        <v>971.8939014389166</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4">
        <f>SUM(N36:N48)</f>
        <v>111207.74498881666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5" t="s">
        <v>945</v>
      </c>
      <c r="K53" s="85" t="s">
        <v>946</v>
      </c>
      <c r="L53" s="907" t="s">
        <v>955</v>
      </c>
      <c r="M53" s="906"/>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VLOOKUP(A54,MATERIALES!A8:D645,2,FALSE)</f>
        <v>m3</v>
      </c>
      <c r="K54" s="282">
        <v>1.4</v>
      </c>
      <c r="L54" s="267"/>
      <c r="M54" s="402">
        <f>VLOOKUP(A54,MATERIALES!A5:D395,4,FALSE)</f>
        <v>18320.690024760443</v>
      </c>
      <c r="N54" s="272">
        <f>K54*M54</f>
        <v>25648.96603466462</v>
      </c>
    </row>
    <row r="55" spans="1:14">
      <c r="A55" s="108" t="s">
        <v>774</v>
      </c>
      <c r="B55" s="43" t="str">
        <f>VLOOKUP(A55,MATERIALES!A6:D372,3,FALSE)</f>
        <v>Agua</v>
      </c>
      <c r="C55" s="281"/>
      <c r="D55" s="281"/>
      <c r="E55" s="281"/>
      <c r="F55" s="281"/>
      <c r="G55" s="281"/>
      <c r="H55" s="281"/>
      <c r="I55" s="268"/>
      <c r="J55" s="224" t="str">
        <f>VLOOKUP(A55,MATERIALES!A9:D646,2,FALSE)</f>
        <v>lt</v>
      </c>
      <c r="K55" s="282">
        <v>25</v>
      </c>
      <c r="L55" s="267"/>
      <c r="M55" s="402">
        <f>VLOOKUP(A55,MATERIALES!A6:D396,4,FALSE)</f>
        <v>68.90267034712889</v>
      </c>
      <c r="N55" s="272">
        <f>K55*M55</f>
        <v>1722.5667586782222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411">
        <f>SUM(N54:N58)</f>
        <v>27371.532793342842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v>1.4</v>
      </c>
      <c r="L64" s="913">
        <f>VLOOKUP(A64,TRANSPORTE!A5:D117,4,FALSE)</f>
        <v>1139.1256047770109</v>
      </c>
      <c r="M64" s="914"/>
      <c r="N64" s="287">
        <f>K64*L64</f>
        <v>1594.7758466878151</v>
      </c>
    </row>
    <row r="65" spans="1:15">
      <c r="A65" t="s">
        <v>1349</v>
      </c>
      <c r="B65" s="46" t="str">
        <f>VLOOKUP(A65,TRANSPORTE!A6:D117,3,FALSE)</f>
        <v>Transporte de Mezcla en Frio DMF-19</v>
      </c>
      <c r="C65" s="47"/>
      <c r="D65" s="47"/>
      <c r="E65" s="47"/>
      <c r="F65" s="47"/>
      <c r="G65" s="47"/>
      <c r="H65" s="311" t="s">
        <v>1468</v>
      </c>
      <c r="I65" s="279">
        <v>1.25</v>
      </c>
      <c r="J65" s="286">
        <v>1</v>
      </c>
      <c r="K65" s="279">
        <v>1.25</v>
      </c>
      <c r="L65" s="913">
        <f>VLOOKUP(A65,TRANSPORTE!A6:D117,4,FALSE)</f>
        <v>1139.1256047770109</v>
      </c>
      <c r="M65" s="914"/>
      <c r="N65" s="287">
        <f>K65*L65</f>
        <v>1423.9070059712637</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3018.6828526590789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1">
        <f>SUM(N75:N80)</f>
        <v>9718.9390143891651</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151316.89964920777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4"/>
      <c r="J87" s="334"/>
      <c r="K87" s="302" t="s">
        <v>970</v>
      </c>
      <c r="L87" s="873" t="s">
        <v>971</v>
      </c>
      <c r="M87" s="874"/>
      <c r="N87" s="303"/>
    </row>
    <row r="88" spans="1:14">
      <c r="B88" s="859" t="s">
        <v>972</v>
      </c>
      <c r="C88" s="860"/>
      <c r="D88" s="860"/>
      <c r="E88" s="860"/>
      <c r="F88" s="860"/>
      <c r="G88" s="860"/>
      <c r="H88" s="860"/>
      <c r="I88" s="87"/>
      <c r="J88" s="88"/>
      <c r="K88" s="304">
        <v>0.2</v>
      </c>
      <c r="L88" s="861">
        <f>N83*K88</f>
        <v>30263.379929841554</v>
      </c>
      <c r="M88" s="862"/>
      <c r="N88" s="51"/>
    </row>
    <row r="89" spans="1:14">
      <c r="B89" s="89" t="s">
        <v>973</v>
      </c>
      <c r="C89" s="90"/>
      <c r="D89" s="90"/>
      <c r="E89" s="90"/>
      <c r="F89" s="90"/>
      <c r="G89" s="90"/>
      <c r="H89" s="90"/>
      <c r="I89" s="87"/>
      <c r="J89" s="88"/>
      <c r="K89" s="304">
        <v>0.05</v>
      </c>
      <c r="L89" s="861">
        <f>N83*K89</f>
        <v>7565.8449824603886</v>
      </c>
      <c r="M89" s="862"/>
      <c r="N89" s="51"/>
    </row>
    <row r="90" spans="1:14" ht="15.75" thickBot="1">
      <c r="B90" s="91" t="s">
        <v>974</v>
      </c>
      <c r="C90" s="92"/>
      <c r="D90" s="92"/>
      <c r="E90" s="92"/>
      <c r="F90" s="92"/>
      <c r="G90" s="92"/>
      <c r="H90" s="92"/>
      <c r="I90" s="93"/>
      <c r="J90" s="94"/>
      <c r="K90" s="305">
        <v>0.05</v>
      </c>
      <c r="L90" s="863">
        <f>N83*K90</f>
        <v>7565.8449824603886</v>
      </c>
      <c r="M90" s="864"/>
      <c r="N90" s="51"/>
    </row>
    <row r="91" spans="1:14" ht="15.75" thickBot="1">
      <c r="B91" s="826" t="s">
        <v>953</v>
      </c>
      <c r="C91" s="827"/>
      <c r="D91" s="827"/>
      <c r="E91" s="827"/>
      <c r="F91" s="827"/>
      <c r="G91" s="827"/>
      <c r="H91" s="827"/>
      <c r="I91" s="827"/>
      <c r="J91" s="827"/>
      <c r="K91" s="827"/>
      <c r="L91" s="827"/>
      <c r="M91" s="828"/>
      <c r="N91" s="52">
        <f>L88+L89+L90</f>
        <v>45395.069894762331</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52">
        <f>N83+N91</f>
        <v>196711.9695439701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1" t="s">
        <v>2221</v>
      </c>
      <c r="C124" s="393"/>
      <c r="D124" s="393"/>
      <c r="E124" s="57"/>
      <c r="F124" s="57"/>
      <c r="G124" s="57"/>
      <c r="H124" s="57"/>
      <c r="I124" s="57"/>
      <c r="J124" s="894"/>
      <c r="K124" s="894"/>
      <c r="L124" s="894"/>
      <c r="M124" s="894"/>
      <c r="N124" s="89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1063</v>
      </c>
      <c r="C31" s="81" t="s">
        <v>1576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171669.61629089265</v>
      </c>
      <c r="L36" s="270"/>
      <c r="M36" s="271">
        <v>30</v>
      </c>
      <c r="N36" s="272">
        <f>K36/M36</f>
        <v>5722.3205430297548</v>
      </c>
    </row>
    <row r="37" spans="1:14">
      <c r="A37" s="113" t="s">
        <v>168</v>
      </c>
      <c r="B37" s="875" t="str">
        <f>VLOOKUP(A37,EQUIPOS!A7:D154,3,FALSE)</f>
        <v>Compactador tipo  POTENCIA: 105 HP, PESO: 6 ton</v>
      </c>
      <c r="C37" s="876"/>
      <c r="D37" s="876"/>
      <c r="E37" s="876"/>
      <c r="F37" s="876"/>
      <c r="G37" s="876"/>
      <c r="H37" s="877"/>
      <c r="I37" s="267"/>
      <c r="J37" s="268"/>
      <c r="K37" s="269">
        <f>VLOOKUP(A37,EQUIPOS!A7:D164,4,FALSE)</f>
        <v>93690.072529312281</v>
      </c>
      <c r="L37" s="270"/>
      <c r="M37" s="271">
        <v>7</v>
      </c>
      <c r="N37" s="272">
        <f t="shared" ref="N37:N43" si="0">K37/M37</f>
        <v>13384.296075616041</v>
      </c>
    </row>
    <row r="38" spans="1:14">
      <c r="A38" t="s">
        <v>173</v>
      </c>
      <c r="B38" s="875" t="str">
        <f>VLOOKUP(A38,EQUIPOS!A8:D154,3,FALSE)</f>
        <v>Compactador neumático de Potencia 70 HP, peso de 13 ton</v>
      </c>
      <c r="C38" s="876"/>
      <c r="D38" s="876"/>
      <c r="E38" s="876"/>
      <c r="F38" s="876"/>
      <c r="G38" s="876"/>
      <c r="H38" s="877"/>
      <c r="I38" s="267"/>
      <c r="J38" s="268"/>
      <c r="K38" s="269">
        <f>VLOOKUP(A38,EQUIPOS!A8:D165,4,FALSE)</f>
        <v>126356.77692282847</v>
      </c>
      <c r="L38" s="270"/>
      <c r="M38" s="271">
        <v>7</v>
      </c>
      <c r="N38" s="272">
        <f t="shared" si="0"/>
        <v>18050.96813183264</v>
      </c>
    </row>
    <row r="39" spans="1:14">
      <c r="A39" t="s">
        <v>286</v>
      </c>
      <c r="B39" s="875" t="str">
        <f>VLOOKUP(A39,EQUIPOS!A9:D154,3,FALSE)</f>
        <v>Planta de asfalto en frio</v>
      </c>
      <c r="C39" s="876"/>
      <c r="D39" s="876"/>
      <c r="E39" s="876"/>
      <c r="F39" s="876"/>
      <c r="G39" s="876"/>
      <c r="H39" s="877"/>
      <c r="I39" s="267"/>
      <c r="J39" s="268"/>
      <c r="K39" s="269">
        <f>VLOOKUP(A39,EQUIPOS!A9:D166,4,FALSE)</f>
        <v>261100.9093565428</v>
      </c>
      <c r="L39" s="270"/>
      <c r="M39" s="271">
        <v>9</v>
      </c>
      <c r="N39" s="272">
        <f t="shared" si="0"/>
        <v>29011.212150726977</v>
      </c>
    </row>
    <row r="40" spans="1:14">
      <c r="A40" t="s">
        <v>290</v>
      </c>
      <c r="B40" s="875" t="str">
        <f>VLOOKUP(A40,EQUIPOS!A10:D154,3,FALSE)</f>
        <v>Planta trituradora</v>
      </c>
      <c r="C40" s="876"/>
      <c r="D40" s="876"/>
      <c r="E40" s="876"/>
      <c r="F40" s="876"/>
      <c r="G40" s="876"/>
      <c r="H40" s="877"/>
      <c r="I40" s="267"/>
      <c r="J40" s="268"/>
      <c r="K40" s="269">
        <f>VLOOKUP(A40,EQUIPOS!A10:D167,4,FALSE)</f>
        <v>496702.45356619003</v>
      </c>
      <c r="L40" s="270"/>
      <c r="M40" s="271">
        <v>30</v>
      </c>
      <c r="N40" s="272">
        <f t="shared" si="0"/>
        <v>16556.748452206335</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182574.92133542179</v>
      </c>
      <c r="L41" s="270"/>
      <c r="M41" s="271">
        <v>30</v>
      </c>
      <c r="N41" s="272">
        <f t="shared" si="0"/>
        <v>6085.8307111807262</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188427.92373264063</v>
      </c>
      <c r="L42" s="270"/>
      <c r="M42" s="271">
        <v>7</v>
      </c>
      <c r="N42" s="272">
        <f t="shared" si="0"/>
        <v>26918.274818948663</v>
      </c>
    </row>
    <row r="43" spans="1:14">
      <c r="A43" t="s">
        <v>373</v>
      </c>
      <c r="B43" s="875" t="str">
        <f>VLOOKUP(A43,EQUIPOS!A13:D157,3,FALSE)</f>
        <v>Volqueta 6 m3</v>
      </c>
      <c r="C43" s="876"/>
      <c r="D43" s="876"/>
      <c r="E43" s="876"/>
      <c r="F43" s="876"/>
      <c r="G43" s="876"/>
      <c r="H43" s="877"/>
      <c r="I43" s="267"/>
      <c r="J43" s="268"/>
      <c r="K43" s="269">
        <f>VLOOKUP(A43,EQUIPOS!A13:D170,4,FALSE)</f>
        <v>67262.879887324176</v>
      </c>
      <c r="L43" s="270"/>
      <c r="M43" s="271">
        <v>9</v>
      </c>
      <c r="N43" s="272">
        <f t="shared" si="0"/>
        <v>7473.6533208137971</v>
      </c>
    </row>
    <row r="44" spans="1:14">
      <c r="B44" s="320"/>
      <c r="C44" s="321"/>
      <c r="D44" s="321"/>
      <c r="E44" s="321"/>
      <c r="F44" s="321"/>
      <c r="G44" s="321"/>
      <c r="H44" s="322"/>
      <c r="I44" s="267"/>
      <c r="J44" s="268"/>
      <c r="K44" s="269"/>
      <c r="L44" s="270"/>
      <c r="M44" s="271"/>
      <c r="N44" s="272"/>
    </row>
    <row r="45" spans="1:14">
      <c r="B45" s="875"/>
      <c r="C45" s="876"/>
      <c r="D45" s="876"/>
      <c r="E45" s="876"/>
      <c r="F45" s="876"/>
      <c r="G45" s="876"/>
      <c r="H45" s="877"/>
      <c r="I45" s="878"/>
      <c r="J45" s="879"/>
      <c r="K45" s="269"/>
      <c r="L45" s="880"/>
      <c r="M45" s="881"/>
      <c r="N45" s="272"/>
    </row>
    <row r="46" spans="1:14">
      <c r="B46" s="875"/>
      <c r="C46" s="876"/>
      <c r="D46" s="876"/>
      <c r="E46" s="882"/>
      <c r="F46" s="876"/>
      <c r="G46" s="876"/>
      <c r="H46" s="877"/>
      <c r="I46" s="36"/>
      <c r="J46" s="37"/>
      <c r="K46" s="274"/>
      <c r="L46" s="276"/>
      <c r="M46" s="277"/>
      <c r="N46" s="278"/>
    </row>
    <row r="47" spans="1:14">
      <c r="B47" s="883" t="s">
        <v>952</v>
      </c>
      <c r="C47" s="884"/>
      <c r="D47" s="884"/>
      <c r="E47" s="38"/>
      <c r="F47" s="39"/>
      <c r="G47" s="39"/>
      <c r="H47" s="40"/>
      <c r="I47" s="36"/>
      <c r="J47" s="37"/>
      <c r="K47" s="279"/>
      <c r="L47" s="276"/>
      <c r="M47" s="401">
        <v>0.1</v>
      </c>
      <c r="N47" s="344">
        <f>N81*M47</f>
        <v>1110.7358873587618</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4">
        <f>SUM(N36:N48)</f>
        <v>124314.04009171369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5" t="s">
        <v>945</v>
      </c>
      <c r="K53" s="85" t="s">
        <v>946</v>
      </c>
      <c r="L53" s="907" t="s">
        <v>955</v>
      </c>
      <c r="M53" s="906"/>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VLOOKUP(A54,MATERIALES!A8:D645,2,FALSE)</f>
        <v>m3</v>
      </c>
      <c r="K54" s="282">
        <v>1.4</v>
      </c>
      <c r="L54" s="267"/>
      <c r="M54" s="402">
        <f>VLOOKUP(A54,MATERIALES!A5:D395,4,FALSE)</f>
        <v>18320.690024760443</v>
      </c>
      <c r="N54" s="272">
        <f>K54*M54</f>
        <v>25648.96603466462</v>
      </c>
    </row>
    <row r="55" spans="1:14">
      <c r="A55" s="108" t="s">
        <v>774</v>
      </c>
      <c r="B55" s="43" t="str">
        <f>VLOOKUP(A55,MATERIALES!A6:D372,3,FALSE)</f>
        <v>Agua</v>
      </c>
      <c r="C55" s="281"/>
      <c r="D55" s="281"/>
      <c r="E55" s="281"/>
      <c r="F55" s="281"/>
      <c r="G55" s="281"/>
      <c r="H55" s="281"/>
      <c r="I55" s="268"/>
      <c r="J55" s="224" t="str">
        <f>VLOOKUP(A55,MATERIALES!A9:D646,2,FALSE)</f>
        <v>lt</v>
      </c>
      <c r="K55" s="282">
        <v>25</v>
      </c>
      <c r="L55" s="267"/>
      <c r="M55" s="402">
        <f>VLOOKUP(A55,MATERIALES!A6:D396,4,FALSE)</f>
        <v>68.90267034712889</v>
      </c>
      <c r="N55" s="272">
        <f>K55*M55</f>
        <v>1722.5667586782222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4">
        <f>SUM(N54:N58)</f>
        <v>27371.532793342842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3">
        <f>VLOOKUP(A64,TRANSPORTE!A5:D117,4,FALSE)</f>
        <v>1139.1256047770109</v>
      </c>
      <c r="M64" s="914"/>
      <c r="N64" s="287">
        <f>K64*L64</f>
        <v>1594.7758466878151</v>
      </c>
    </row>
    <row r="65" spans="1:15">
      <c r="A65" t="s">
        <v>1343</v>
      </c>
      <c r="B65" s="46" t="str">
        <f>VLOOKUP(A65,TRANSPORTE!A5:D117,3,FALSE)</f>
        <v>Transporte de Mezcla Densa para Bacheo</v>
      </c>
      <c r="C65" s="47"/>
      <c r="D65" s="47"/>
      <c r="E65" s="47"/>
      <c r="F65" s="47"/>
      <c r="G65" s="47"/>
      <c r="H65" s="311" t="s">
        <v>1468</v>
      </c>
      <c r="I65" s="279">
        <v>1.25</v>
      </c>
      <c r="J65" s="279">
        <v>1</v>
      </c>
      <c r="K65" s="279">
        <f>I65*J65</f>
        <v>1.25</v>
      </c>
      <c r="L65" s="289"/>
      <c r="M65" s="290">
        <f>VLOOKUP(A64,TRANSPORTE!A5:D117,4,FALSE)</f>
        <v>1139.1256047770109</v>
      </c>
      <c r="N65" s="412">
        <f>K65*M65</f>
        <v>1423.9070059712637</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3018.6828526590789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63</v>
      </c>
      <c r="N75" s="395">
        <f>K75/M75</f>
        <v>6873.7777777777774</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63</v>
      </c>
      <c r="N76" s="395">
        <f>K76/M76</f>
        <v>1693.4324383239361</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63</v>
      </c>
      <c r="N77" s="395">
        <f>K77/M77</f>
        <v>2540.1486574859041</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1">
        <f>SUM(N75:N80)</f>
        <v>11107.358873587618</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165811.61461130323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4"/>
      <c r="J87" s="334"/>
      <c r="K87" s="302" t="s">
        <v>970</v>
      </c>
      <c r="L87" s="873" t="s">
        <v>971</v>
      </c>
      <c r="M87" s="874"/>
      <c r="N87" s="303"/>
    </row>
    <row r="88" spans="1:14">
      <c r="B88" s="859" t="s">
        <v>972</v>
      </c>
      <c r="C88" s="860"/>
      <c r="D88" s="860"/>
      <c r="E88" s="860"/>
      <c r="F88" s="860"/>
      <c r="G88" s="860"/>
      <c r="H88" s="860"/>
      <c r="I88" s="87"/>
      <c r="J88" s="88"/>
      <c r="K88" s="304">
        <v>0.2</v>
      </c>
      <c r="L88" s="861">
        <f>N83*K88</f>
        <v>33162.322922260646</v>
      </c>
      <c r="M88" s="862"/>
      <c r="N88" s="51"/>
    </row>
    <row r="89" spans="1:14">
      <c r="B89" s="89" t="s">
        <v>973</v>
      </c>
      <c r="C89" s="90"/>
      <c r="D89" s="90"/>
      <c r="E89" s="90"/>
      <c r="F89" s="90"/>
      <c r="G89" s="90"/>
      <c r="H89" s="90"/>
      <c r="I89" s="87"/>
      <c r="J89" s="88"/>
      <c r="K89" s="304">
        <v>0.05</v>
      </c>
      <c r="L89" s="861">
        <f>N83*K89</f>
        <v>8290.5807305651615</v>
      </c>
      <c r="M89" s="862"/>
      <c r="N89" s="51"/>
    </row>
    <row r="90" spans="1:14" ht="15.75" thickBot="1">
      <c r="B90" s="91" t="s">
        <v>974</v>
      </c>
      <c r="C90" s="92"/>
      <c r="D90" s="92"/>
      <c r="E90" s="92"/>
      <c r="F90" s="92"/>
      <c r="G90" s="92"/>
      <c r="H90" s="92"/>
      <c r="I90" s="93"/>
      <c r="J90" s="94"/>
      <c r="K90" s="305">
        <v>0.05</v>
      </c>
      <c r="L90" s="863">
        <f>N83*K90</f>
        <v>8290.5807305651615</v>
      </c>
      <c r="M90" s="864"/>
      <c r="N90" s="51"/>
    </row>
    <row r="91" spans="1:14" ht="15.75" thickBot="1">
      <c r="B91" s="826" t="s">
        <v>953</v>
      </c>
      <c r="C91" s="827"/>
      <c r="D91" s="827"/>
      <c r="E91" s="827"/>
      <c r="F91" s="827"/>
      <c r="G91" s="827"/>
      <c r="H91" s="827"/>
      <c r="I91" s="827"/>
      <c r="J91" s="827"/>
      <c r="K91" s="827"/>
      <c r="L91" s="827"/>
      <c r="M91" s="828"/>
      <c r="N91" s="52">
        <f>L88+L89+L90</f>
        <v>49743.484383390969</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215555.09899469418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1" t="s">
        <v>2221</v>
      </c>
      <c r="C124" s="393"/>
      <c r="D124" s="393"/>
      <c r="E124" s="57"/>
      <c r="F124" s="57"/>
      <c r="G124" s="57"/>
      <c r="H124" s="57"/>
      <c r="I124" s="57"/>
      <c r="J124" s="894"/>
      <c r="K124" s="894"/>
      <c r="L124" s="894"/>
      <c r="M124" s="894"/>
      <c r="N124" s="895"/>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1064</v>
      </c>
      <c r="C31" s="81" t="s">
        <v>1577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171669.61629089265</v>
      </c>
      <c r="L36" s="270"/>
      <c r="M36" s="271">
        <v>30</v>
      </c>
      <c r="N36" s="272">
        <f>K36/M36</f>
        <v>5722.3205430297548</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126356.77692282847</v>
      </c>
      <c r="L37" s="270"/>
      <c r="M37" s="271">
        <v>9</v>
      </c>
      <c r="N37" s="272">
        <f t="shared" ref="N37:N43" si="0">K37/M37</f>
        <v>14039.641880314275</v>
      </c>
    </row>
    <row r="38" spans="1:14">
      <c r="A38" t="s">
        <v>168</v>
      </c>
      <c r="B38" s="875" t="str">
        <f>VLOOKUP(A38,EQUIPOS!A8:D154,3,FALSE)</f>
        <v>Compactador tipo  POTENCIA: 105 HP, PESO: 6 ton</v>
      </c>
      <c r="C38" s="876"/>
      <c r="D38" s="876"/>
      <c r="E38" s="876"/>
      <c r="F38" s="876"/>
      <c r="G38" s="876"/>
      <c r="H38" s="877"/>
      <c r="I38" s="267"/>
      <c r="J38" s="268"/>
      <c r="K38" s="269">
        <f>VLOOKUP(A38,EQUIPOS!A8:D165,4,FALSE)</f>
        <v>93690.072529312281</v>
      </c>
      <c r="L38" s="270"/>
      <c r="M38" s="271">
        <v>9</v>
      </c>
      <c r="N38" s="272">
        <f t="shared" si="0"/>
        <v>10410.008058812477</v>
      </c>
    </row>
    <row r="39" spans="1:14">
      <c r="A39" t="s">
        <v>286</v>
      </c>
      <c r="B39" s="875" t="str">
        <f>VLOOKUP(A39,EQUIPOS!A9:D154,3,FALSE)</f>
        <v>Planta de asfalto en frio</v>
      </c>
      <c r="C39" s="876"/>
      <c r="D39" s="876"/>
      <c r="E39" s="876"/>
      <c r="F39" s="876"/>
      <c r="G39" s="876"/>
      <c r="H39" s="877"/>
      <c r="I39" s="267"/>
      <c r="J39" s="268"/>
      <c r="K39" s="269">
        <f>VLOOKUP(A39,EQUIPOS!A9:D166,4,FALSE)</f>
        <v>261100.9093565428</v>
      </c>
      <c r="L39" s="270"/>
      <c r="M39" s="271">
        <v>9</v>
      </c>
      <c r="N39" s="272">
        <f t="shared" si="0"/>
        <v>29011.212150726977</v>
      </c>
    </row>
    <row r="40" spans="1:14">
      <c r="A40" t="s">
        <v>290</v>
      </c>
      <c r="B40" s="875" t="str">
        <f>VLOOKUP(A40,EQUIPOS!A10:D154,3,FALSE)</f>
        <v>Planta trituradora</v>
      </c>
      <c r="C40" s="876"/>
      <c r="D40" s="876"/>
      <c r="E40" s="876"/>
      <c r="F40" s="876"/>
      <c r="G40" s="876"/>
      <c r="H40" s="877"/>
      <c r="I40" s="267"/>
      <c r="J40" s="268"/>
      <c r="K40" s="269">
        <f>VLOOKUP(A40,EQUIPOS!A10:D167,4,FALSE)</f>
        <v>496702.45356619003</v>
      </c>
      <c r="L40" s="270"/>
      <c r="M40" s="271">
        <v>30</v>
      </c>
      <c r="N40" s="272">
        <f t="shared" si="0"/>
        <v>16556.748452206335</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182574.92133542179</v>
      </c>
      <c r="L41" s="270"/>
      <c r="M41" s="271">
        <v>30</v>
      </c>
      <c r="N41" s="272">
        <f t="shared" si="0"/>
        <v>6085.8307111807262</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188427.92373264063</v>
      </c>
      <c r="L42" s="270"/>
      <c r="M42" s="271">
        <v>9</v>
      </c>
      <c r="N42" s="272">
        <f t="shared" si="0"/>
        <v>20936.435970293402</v>
      </c>
    </row>
    <row r="43" spans="1:14">
      <c r="A43" t="s">
        <v>373</v>
      </c>
      <c r="B43" s="875" t="str">
        <f>VLOOKUP(A43,EQUIPOS!A13:D157,3,FALSE)</f>
        <v>Volqueta 6 m3</v>
      </c>
      <c r="C43" s="876"/>
      <c r="D43" s="876"/>
      <c r="E43" s="876"/>
      <c r="F43" s="876"/>
      <c r="G43" s="876"/>
      <c r="H43" s="877"/>
      <c r="I43" s="267"/>
      <c r="J43" s="268"/>
      <c r="K43" s="269">
        <f>VLOOKUP(A43,EQUIPOS!A13:D170,4,FALSE)</f>
        <v>67262.879887324176</v>
      </c>
      <c r="L43" s="270"/>
      <c r="M43" s="271">
        <v>9</v>
      </c>
      <c r="N43" s="272">
        <f t="shared" si="0"/>
        <v>7473.6533208137971</v>
      </c>
    </row>
    <row r="44" spans="1:14">
      <c r="B44" s="320"/>
      <c r="C44" s="321"/>
      <c r="D44" s="321"/>
      <c r="E44" s="321"/>
      <c r="F44" s="321"/>
      <c r="G44" s="321"/>
      <c r="H44" s="322"/>
      <c r="I44" s="267"/>
      <c r="J44" s="268"/>
      <c r="K44" s="269"/>
      <c r="L44" s="270"/>
      <c r="M44" s="271"/>
      <c r="N44" s="272"/>
    </row>
    <row r="45" spans="1:14">
      <c r="B45" s="875"/>
      <c r="C45" s="876"/>
      <c r="D45" s="876"/>
      <c r="E45" s="876"/>
      <c r="F45" s="876"/>
      <c r="G45" s="876"/>
      <c r="H45" s="877"/>
      <c r="I45" s="878"/>
      <c r="J45" s="879"/>
      <c r="K45" s="269"/>
      <c r="L45" s="880"/>
      <c r="M45" s="881"/>
      <c r="N45" s="272"/>
    </row>
    <row r="46" spans="1:14">
      <c r="B46" s="875"/>
      <c r="C46" s="876"/>
      <c r="D46" s="876"/>
      <c r="E46" s="876"/>
      <c r="F46" s="876"/>
      <c r="G46" s="876"/>
      <c r="H46" s="877"/>
      <c r="I46" s="36"/>
      <c r="J46" s="37"/>
      <c r="K46" s="274"/>
      <c r="L46" s="276"/>
      <c r="M46" s="277"/>
      <c r="N46" s="278"/>
    </row>
    <row r="47" spans="1:14">
      <c r="B47" s="883" t="s">
        <v>952</v>
      </c>
      <c r="C47" s="961"/>
      <c r="D47" s="961"/>
      <c r="E47" s="38"/>
      <c r="F47" s="39"/>
      <c r="G47" s="39"/>
      <c r="H47" s="40"/>
      <c r="I47" s="36"/>
      <c r="J47" s="37"/>
      <c r="K47" s="279"/>
      <c r="L47" s="276"/>
      <c r="M47" s="401">
        <v>0.1</v>
      </c>
      <c r="N47" s="344">
        <f>N81*M47</f>
        <v>971.8939014389166</v>
      </c>
    </row>
    <row r="48" spans="1:14" ht="15.75" thickBot="1">
      <c r="B48" s="962"/>
      <c r="C48" s="963"/>
      <c r="D48" s="963"/>
      <c r="E48" s="963"/>
      <c r="F48" s="963"/>
      <c r="G48" s="963"/>
      <c r="H48" s="964"/>
      <c r="I48" s="885"/>
      <c r="J48" s="886"/>
      <c r="K48" s="41"/>
      <c r="L48" s="887"/>
      <c r="M48" s="965"/>
      <c r="N48" s="105"/>
    </row>
    <row r="49" spans="1:14" ht="15.75" thickBot="1">
      <c r="B49" s="826" t="s">
        <v>953</v>
      </c>
      <c r="C49" s="827"/>
      <c r="D49" s="827"/>
      <c r="E49" s="827"/>
      <c r="F49" s="827"/>
      <c r="G49" s="827"/>
      <c r="H49" s="827"/>
      <c r="I49" s="827"/>
      <c r="J49" s="827"/>
      <c r="K49" s="827"/>
      <c r="L49" s="827"/>
      <c r="M49" s="828"/>
      <c r="N49" s="394">
        <f>SUM(N36:N48)</f>
        <v>111207.74498881666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5" t="s">
        <v>945</v>
      </c>
      <c r="K53" s="85" t="s">
        <v>946</v>
      </c>
      <c r="L53" s="907" t="s">
        <v>955</v>
      </c>
      <c r="M53" s="906"/>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VLOOKUP(A54,MATERIALES!A8:D645,2,FALSE)</f>
        <v>m3</v>
      </c>
      <c r="K54" s="282">
        <v>1.4</v>
      </c>
      <c r="L54" s="267"/>
      <c r="M54" s="402">
        <f>VLOOKUP(A54,MATERIALES!A5:D395,4,FALSE)</f>
        <v>18320.690024760443</v>
      </c>
      <c r="N54" s="272">
        <f>K54*M54</f>
        <v>25648.96603466462</v>
      </c>
    </row>
    <row r="55" spans="1:14">
      <c r="A55" s="108" t="s">
        <v>774</v>
      </c>
      <c r="B55" s="43" t="str">
        <f>VLOOKUP(A55,MATERIALES!A6:D372,3,FALSE)</f>
        <v>Agua</v>
      </c>
      <c r="C55" s="281"/>
      <c r="D55" s="281"/>
      <c r="E55" s="281"/>
      <c r="F55" s="281"/>
      <c r="G55" s="281"/>
      <c r="H55" s="281"/>
      <c r="I55" s="268"/>
      <c r="J55" s="224" t="str">
        <f>VLOOKUP(A55,MATERIALES!A9:D646,2,FALSE)</f>
        <v>lt</v>
      </c>
      <c r="K55" s="282">
        <v>25</v>
      </c>
      <c r="L55" s="267"/>
      <c r="M55" s="402">
        <f>VLOOKUP(A55,MATERIALES!A6:D396,4,FALSE)</f>
        <v>68.90267034712889</v>
      </c>
      <c r="N55" s="272">
        <f>K55*M55</f>
        <v>1722.5667586782222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4">
        <f>SUM(N54:N58)</f>
        <v>27371.532793342842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3">
        <f>VLOOKUP(A64,TRANSPORTE!A5:D117,4,FALSE)</f>
        <v>1139.1256047770109</v>
      </c>
      <c r="M64" s="914"/>
      <c r="N64" s="287">
        <f>K64*L64</f>
        <v>1594.7758466878151</v>
      </c>
    </row>
    <row r="65" spans="1:15">
      <c r="A65" t="s">
        <v>1350</v>
      </c>
      <c r="B65" s="46" t="str">
        <f>VLOOKUP(A65,TRANSPORTE!A6:D117,3,FALSE)</f>
        <v>Transporte de Mezcla en Frio  MAF-19</v>
      </c>
      <c r="C65" s="47"/>
      <c r="D65" s="47"/>
      <c r="E65" s="47"/>
      <c r="F65" s="47"/>
      <c r="G65" s="47"/>
      <c r="H65" s="311" t="s">
        <v>1468</v>
      </c>
      <c r="I65" s="279">
        <v>1.25</v>
      </c>
      <c r="J65" s="286">
        <v>1</v>
      </c>
      <c r="K65" s="279">
        <f>I65*J65</f>
        <v>1.25</v>
      </c>
      <c r="L65" s="913">
        <f>VLOOKUP(A65,TRANSPORTE!A6:D117,4,FALSE)</f>
        <v>1139.1256047770109</v>
      </c>
      <c r="M65" s="914"/>
      <c r="N65" s="287">
        <f>K65*L65</f>
        <v>1423.9070059712637</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3018.6828526590789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1">
        <f>SUM(N75:N80)</f>
        <v>9718.9390143891651</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151316.89964920777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4"/>
      <c r="J87" s="334"/>
      <c r="K87" s="302" t="s">
        <v>970</v>
      </c>
      <c r="L87" s="873" t="s">
        <v>971</v>
      </c>
      <c r="M87" s="874"/>
      <c r="N87" s="303"/>
    </row>
    <row r="88" spans="1:14">
      <c r="B88" s="859" t="s">
        <v>972</v>
      </c>
      <c r="C88" s="860"/>
      <c r="D88" s="860"/>
      <c r="E88" s="860"/>
      <c r="F88" s="860"/>
      <c r="G88" s="860"/>
      <c r="H88" s="860"/>
      <c r="I88" s="87"/>
      <c r="J88" s="88"/>
      <c r="K88" s="304">
        <v>0.2</v>
      </c>
      <c r="L88" s="861">
        <f>N83*K88</f>
        <v>30263.379929841554</v>
      </c>
      <c r="M88" s="862"/>
      <c r="N88" s="51"/>
    </row>
    <row r="89" spans="1:14">
      <c r="B89" s="89" t="s">
        <v>973</v>
      </c>
      <c r="C89" s="90"/>
      <c r="D89" s="90"/>
      <c r="E89" s="90"/>
      <c r="F89" s="90"/>
      <c r="G89" s="90"/>
      <c r="H89" s="90"/>
      <c r="I89" s="87"/>
      <c r="J89" s="88"/>
      <c r="K89" s="304">
        <v>0.05</v>
      </c>
      <c r="L89" s="861">
        <f>N83*K89</f>
        <v>7565.8449824603886</v>
      </c>
      <c r="M89" s="862"/>
      <c r="N89" s="51"/>
    </row>
    <row r="90" spans="1:14" ht="15.75" thickBot="1">
      <c r="B90" s="91" t="s">
        <v>974</v>
      </c>
      <c r="C90" s="92"/>
      <c r="D90" s="92"/>
      <c r="E90" s="92"/>
      <c r="F90" s="92"/>
      <c r="G90" s="92"/>
      <c r="H90" s="92"/>
      <c r="I90" s="93"/>
      <c r="J90" s="94"/>
      <c r="K90" s="305">
        <v>0.05</v>
      </c>
      <c r="L90" s="863">
        <f>N83*K90</f>
        <v>7565.8449824603886</v>
      </c>
      <c r="M90" s="864"/>
      <c r="N90" s="51"/>
    </row>
    <row r="91" spans="1:14" ht="15.75" thickBot="1">
      <c r="B91" s="826" t="s">
        <v>953</v>
      </c>
      <c r="C91" s="827"/>
      <c r="D91" s="827"/>
      <c r="E91" s="827"/>
      <c r="F91" s="827"/>
      <c r="G91" s="827"/>
      <c r="H91" s="827"/>
      <c r="I91" s="827"/>
      <c r="J91" s="827"/>
      <c r="K91" s="827"/>
      <c r="L91" s="827"/>
      <c r="M91" s="828"/>
      <c r="N91" s="52">
        <f>L88+L89+L90</f>
        <v>45395.069894762331</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196711.9695439701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1" t="s">
        <v>2221</v>
      </c>
      <c r="C124" s="393"/>
      <c r="D124" s="393"/>
      <c r="E124" s="57"/>
      <c r="F124" s="57"/>
      <c r="G124" s="57"/>
      <c r="H124" s="57"/>
      <c r="I124" s="57"/>
      <c r="J124" s="894"/>
      <c r="K124" s="894"/>
      <c r="L124" s="894"/>
      <c r="M124" s="894"/>
      <c r="N124" s="89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1065</v>
      </c>
      <c r="C31" s="81" t="s">
        <v>1578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171669.61629089265</v>
      </c>
      <c r="L36" s="270"/>
      <c r="M36" s="271">
        <v>30</v>
      </c>
      <c r="N36" s="272">
        <f>K36/M36</f>
        <v>5722.3205430297548</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126356.77692282847</v>
      </c>
      <c r="L37" s="270"/>
      <c r="M37" s="271">
        <v>9</v>
      </c>
      <c r="N37" s="272">
        <f t="shared" ref="N37:N43" si="0">K37/M37</f>
        <v>14039.641880314275</v>
      </c>
    </row>
    <row r="38" spans="1:14">
      <c r="A38" t="s">
        <v>168</v>
      </c>
      <c r="B38" s="875" t="str">
        <f>VLOOKUP(A38,EQUIPOS!A8:D154,3,FALSE)</f>
        <v>Compactador tipo  POTENCIA: 105 HP, PESO: 6 ton</v>
      </c>
      <c r="C38" s="876"/>
      <c r="D38" s="876"/>
      <c r="E38" s="876"/>
      <c r="F38" s="876"/>
      <c r="G38" s="876"/>
      <c r="H38" s="877"/>
      <c r="I38" s="267"/>
      <c r="J38" s="268"/>
      <c r="K38" s="269">
        <f>VLOOKUP(A38,EQUIPOS!A8:D165,4,FALSE)</f>
        <v>93690.072529312281</v>
      </c>
      <c r="L38" s="270"/>
      <c r="M38" s="271">
        <v>9</v>
      </c>
      <c r="N38" s="272">
        <f t="shared" si="0"/>
        <v>10410.008058812477</v>
      </c>
    </row>
    <row r="39" spans="1:14">
      <c r="A39" t="s">
        <v>286</v>
      </c>
      <c r="B39" s="875" t="str">
        <f>VLOOKUP(A39,EQUIPOS!A9:D154,3,FALSE)</f>
        <v>Planta de asfalto en frio</v>
      </c>
      <c r="C39" s="876"/>
      <c r="D39" s="876"/>
      <c r="E39" s="876"/>
      <c r="F39" s="876"/>
      <c r="G39" s="876"/>
      <c r="H39" s="877"/>
      <c r="I39" s="267"/>
      <c r="J39" s="268"/>
      <c r="K39" s="269">
        <f>VLOOKUP(A39,EQUIPOS!A9:D166,4,FALSE)</f>
        <v>261100.9093565428</v>
      </c>
      <c r="L39" s="270"/>
      <c r="M39" s="271">
        <v>9</v>
      </c>
      <c r="N39" s="272">
        <f t="shared" si="0"/>
        <v>29011.212150726977</v>
      </c>
    </row>
    <row r="40" spans="1:14">
      <c r="A40" t="s">
        <v>290</v>
      </c>
      <c r="B40" s="875" t="str">
        <f>VLOOKUP(A40,EQUIPOS!A10:D154,3,FALSE)</f>
        <v>Planta trituradora</v>
      </c>
      <c r="C40" s="876"/>
      <c r="D40" s="876"/>
      <c r="E40" s="876"/>
      <c r="F40" s="876"/>
      <c r="G40" s="876"/>
      <c r="H40" s="877"/>
      <c r="I40" s="267"/>
      <c r="J40" s="268"/>
      <c r="K40" s="269">
        <f>VLOOKUP(A40,EQUIPOS!A10:D167,4,FALSE)</f>
        <v>496702.45356619003</v>
      </c>
      <c r="L40" s="270"/>
      <c r="M40" s="271">
        <v>30</v>
      </c>
      <c r="N40" s="272">
        <f t="shared" si="0"/>
        <v>16556.748452206335</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182574.92133542179</v>
      </c>
      <c r="L41" s="270"/>
      <c r="M41" s="271">
        <v>30</v>
      </c>
      <c r="N41" s="272">
        <f t="shared" si="0"/>
        <v>6085.8307111807262</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188427.92373264063</v>
      </c>
      <c r="L42" s="270"/>
      <c r="M42" s="271">
        <v>9</v>
      </c>
      <c r="N42" s="272">
        <f t="shared" si="0"/>
        <v>20936.435970293402</v>
      </c>
    </row>
    <row r="43" spans="1:14">
      <c r="A43" t="s">
        <v>373</v>
      </c>
      <c r="B43" s="875" t="str">
        <f>VLOOKUP(A43,EQUIPOS!A13:D157,3,FALSE)</f>
        <v>Volqueta 6 m3</v>
      </c>
      <c r="C43" s="876"/>
      <c r="D43" s="876"/>
      <c r="E43" s="876"/>
      <c r="F43" s="876"/>
      <c r="G43" s="876"/>
      <c r="H43" s="877"/>
      <c r="I43" s="267"/>
      <c r="J43" s="268"/>
      <c r="K43" s="269">
        <f>VLOOKUP(A43,EQUIPOS!A13:D170,4,FALSE)</f>
        <v>67262.879887324176</v>
      </c>
      <c r="L43" s="270"/>
      <c r="M43" s="271">
        <v>9</v>
      </c>
      <c r="N43" s="272">
        <f t="shared" si="0"/>
        <v>7473.6533208137971</v>
      </c>
    </row>
    <row r="44" spans="1:14">
      <c r="B44" s="875"/>
      <c r="C44" s="876"/>
      <c r="D44" s="876"/>
      <c r="E44" s="876"/>
      <c r="F44" s="876"/>
      <c r="G44" s="876"/>
      <c r="H44" s="877"/>
      <c r="I44" s="878"/>
      <c r="J44" s="879"/>
      <c r="K44" s="269"/>
      <c r="L44" s="880"/>
      <c r="M44" s="881"/>
      <c r="N44" s="272"/>
    </row>
    <row r="45" spans="1:14">
      <c r="B45" s="875"/>
      <c r="C45" s="876"/>
      <c r="D45" s="876"/>
      <c r="E45" s="882"/>
      <c r="F45" s="876"/>
      <c r="G45" s="876"/>
      <c r="H45" s="877"/>
      <c r="I45" s="36"/>
      <c r="J45" s="37"/>
      <c r="K45" s="274"/>
      <c r="L45" s="276"/>
      <c r="M45" s="277"/>
      <c r="N45" s="278"/>
    </row>
    <row r="46" spans="1:14">
      <c r="B46" s="883" t="s">
        <v>952</v>
      </c>
      <c r="C46" s="884"/>
      <c r="D46" s="884"/>
      <c r="E46" s="38"/>
      <c r="F46" s="39"/>
      <c r="G46" s="39"/>
      <c r="H46" s="40"/>
      <c r="I46" s="36"/>
      <c r="J46" s="37"/>
      <c r="K46" s="279"/>
      <c r="L46" s="276"/>
      <c r="M46" s="401">
        <v>0.1</v>
      </c>
      <c r="N46" s="344">
        <f>N80*M46</f>
        <v>971.8939014389166</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4">
        <f>SUM(N36:N47)</f>
        <v>111207.74498881666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5" t="s">
        <v>945</v>
      </c>
      <c r="K52" s="85" t="s">
        <v>946</v>
      </c>
      <c r="L52" s="907" t="s">
        <v>955</v>
      </c>
      <c r="M52" s="906"/>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VLOOKUP(A53,MATERIALES!A7:D644,2,FALSE)</f>
        <v>m3</v>
      </c>
      <c r="K53" s="282">
        <v>1.4</v>
      </c>
      <c r="L53" s="267"/>
      <c r="M53" s="402">
        <f>VLOOKUP(A53,MATERIALES!A5:D395,4,FALSE)</f>
        <v>18320.690024760443</v>
      </c>
      <c r="N53" s="272">
        <f>K53*M53</f>
        <v>25648.96603466462</v>
      </c>
    </row>
    <row r="54" spans="1:14">
      <c r="A54" s="108" t="s">
        <v>774</v>
      </c>
      <c r="B54" s="43" t="str">
        <f>VLOOKUP(A54,MATERIALES!A6:D372,3,FALSE)</f>
        <v>Agua</v>
      </c>
      <c r="C54" s="281"/>
      <c r="D54" s="281"/>
      <c r="E54" s="281"/>
      <c r="F54" s="281"/>
      <c r="G54" s="281"/>
      <c r="H54" s="281"/>
      <c r="I54" s="268"/>
      <c r="J54" s="224" t="str">
        <f>VLOOKUP(A54,MATERIALES!A8:D645,2,FALSE)</f>
        <v>lt</v>
      </c>
      <c r="K54" s="282">
        <v>25</v>
      </c>
      <c r="L54" s="267"/>
      <c r="M54" s="402">
        <f>VLOOKUP(A54,MATERIALES!A6:D396,4,FALSE)</f>
        <v>68.90267034712889</v>
      </c>
      <c r="N54" s="272">
        <f>K54*M54</f>
        <v>1722.5667586782222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4">
        <f>SUM(N53:N57)</f>
        <v>27371.532793342842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3">
        <f>VLOOKUP(A63,TRANSPORTE!A5:D117,4,FALSE)</f>
        <v>1139.1256047770109</v>
      </c>
      <c r="M63" s="914"/>
      <c r="N63" s="287">
        <f>K63*L63</f>
        <v>1594.7758466878151</v>
      </c>
    </row>
    <row r="64" spans="1:14">
      <c r="A64" t="s">
        <v>1357</v>
      </c>
      <c r="B64" s="46" t="str">
        <f>VLOOKUP(A64,TRANSPORTE!A6:D117,3,FALSE)</f>
        <v>Transporte de Mezcla Abierta en Frio MAF-25</v>
      </c>
      <c r="C64" s="47"/>
      <c r="D64" s="47"/>
      <c r="E64" s="47"/>
      <c r="F64" s="47"/>
      <c r="G64" s="47"/>
      <c r="H64" s="311" t="s">
        <v>1468</v>
      </c>
      <c r="I64" s="279">
        <v>1.25</v>
      </c>
      <c r="J64" s="286">
        <v>1</v>
      </c>
      <c r="K64" s="279">
        <f>I64*J64</f>
        <v>1.25</v>
      </c>
      <c r="L64" s="913">
        <f>VLOOKUP(A64,TRANSPORTE!A6:D117,4,FALSE)</f>
        <v>1139.1256047770109</v>
      </c>
      <c r="M64" s="914"/>
      <c r="N64" s="287">
        <f>K64*L64</f>
        <v>1423.9070059712637</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3018.6828526590789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299">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1">
        <f>SUM(N74:N79)</f>
        <v>9718.9390143891651</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151316.89964920777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4"/>
      <c r="J86" s="334"/>
      <c r="K86" s="302" t="s">
        <v>970</v>
      </c>
      <c r="L86" s="873" t="s">
        <v>971</v>
      </c>
      <c r="M86" s="874"/>
      <c r="N86" s="303"/>
    </row>
    <row r="87" spans="1:14">
      <c r="B87" s="859" t="s">
        <v>972</v>
      </c>
      <c r="C87" s="860"/>
      <c r="D87" s="860"/>
      <c r="E87" s="860"/>
      <c r="F87" s="860"/>
      <c r="G87" s="860"/>
      <c r="H87" s="860"/>
      <c r="I87" s="87"/>
      <c r="J87" s="88"/>
      <c r="K87" s="304">
        <v>0.2</v>
      </c>
      <c r="L87" s="861">
        <f>N82*K87</f>
        <v>30263.379929841554</v>
      </c>
      <c r="M87" s="862"/>
      <c r="N87" s="51"/>
    </row>
    <row r="88" spans="1:14">
      <c r="B88" s="89" t="s">
        <v>973</v>
      </c>
      <c r="C88" s="90"/>
      <c r="D88" s="90"/>
      <c r="E88" s="90"/>
      <c r="F88" s="90"/>
      <c r="G88" s="90"/>
      <c r="H88" s="90"/>
      <c r="I88" s="87"/>
      <c r="J88" s="88"/>
      <c r="K88" s="304">
        <v>0.05</v>
      </c>
      <c r="L88" s="861">
        <f>N82*K88</f>
        <v>7565.8449824603886</v>
      </c>
      <c r="M88" s="862"/>
      <c r="N88" s="51"/>
    </row>
    <row r="89" spans="1:14" ht="15.75" thickBot="1">
      <c r="B89" s="91" t="s">
        <v>974</v>
      </c>
      <c r="C89" s="92"/>
      <c r="D89" s="92"/>
      <c r="E89" s="92"/>
      <c r="F89" s="92"/>
      <c r="G89" s="92"/>
      <c r="H89" s="92"/>
      <c r="I89" s="93"/>
      <c r="J89" s="94"/>
      <c r="K89" s="305">
        <v>0.05</v>
      </c>
      <c r="L89" s="863">
        <f>N82*K89</f>
        <v>7565.8449824603886</v>
      </c>
      <c r="M89" s="864"/>
      <c r="N89" s="51"/>
    </row>
    <row r="90" spans="1:14" ht="15.75" thickBot="1">
      <c r="B90" s="826" t="s">
        <v>953</v>
      </c>
      <c r="C90" s="827"/>
      <c r="D90" s="827"/>
      <c r="E90" s="827"/>
      <c r="F90" s="827"/>
      <c r="G90" s="827"/>
      <c r="H90" s="827"/>
      <c r="I90" s="827"/>
      <c r="J90" s="827"/>
      <c r="K90" s="827"/>
      <c r="L90" s="827"/>
      <c r="M90" s="828"/>
      <c r="N90" s="52">
        <f>L87+L88+L89</f>
        <v>45395.069894762331</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8">
        <f>N82+N90</f>
        <v>196711.9695439701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1" t="s">
        <v>2221</v>
      </c>
      <c r="C123" s="393"/>
      <c r="D123" s="393"/>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1066</v>
      </c>
      <c r="C31" s="81" t="s">
        <v>1579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171669.61629089265</v>
      </c>
      <c r="L36" s="270"/>
      <c r="M36" s="271">
        <v>30</v>
      </c>
      <c r="N36" s="272">
        <f>K36/M36</f>
        <v>5722.3205430297548</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126356.77692282847</v>
      </c>
      <c r="L37" s="270"/>
      <c r="M37" s="271">
        <v>9</v>
      </c>
      <c r="N37" s="272">
        <f t="shared" ref="N37:N43" si="0">K37/M37</f>
        <v>14039.641880314275</v>
      </c>
    </row>
    <row r="38" spans="1:14">
      <c r="A38" t="s">
        <v>168</v>
      </c>
      <c r="B38" s="875" t="str">
        <f>VLOOKUP(A38,EQUIPOS!A8:D154,3,FALSE)</f>
        <v>Compactador tipo  POTENCIA: 105 HP, PESO: 6 ton</v>
      </c>
      <c r="C38" s="876"/>
      <c r="D38" s="876"/>
      <c r="E38" s="876"/>
      <c r="F38" s="876"/>
      <c r="G38" s="876"/>
      <c r="H38" s="877"/>
      <c r="I38" s="267"/>
      <c r="J38" s="268"/>
      <c r="K38" s="269">
        <f>VLOOKUP(A38,EQUIPOS!A8:D165,4,FALSE)</f>
        <v>93690.072529312281</v>
      </c>
      <c r="L38" s="270"/>
      <c r="M38" s="271">
        <v>9</v>
      </c>
      <c r="N38" s="272">
        <f t="shared" si="0"/>
        <v>10410.008058812477</v>
      </c>
    </row>
    <row r="39" spans="1:14">
      <c r="A39" t="s">
        <v>286</v>
      </c>
      <c r="B39" s="875" t="str">
        <f>VLOOKUP(A39,EQUIPOS!A9:D154,3,FALSE)</f>
        <v>Planta de asfalto en frio</v>
      </c>
      <c r="C39" s="876"/>
      <c r="D39" s="876"/>
      <c r="E39" s="876"/>
      <c r="F39" s="876"/>
      <c r="G39" s="876"/>
      <c r="H39" s="877"/>
      <c r="I39" s="267"/>
      <c r="J39" s="268"/>
      <c r="K39" s="269">
        <f>VLOOKUP(A39,EQUIPOS!A9:D166,4,FALSE)</f>
        <v>261100.9093565428</v>
      </c>
      <c r="L39" s="270"/>
      <c r="M39" s="271">
        <v>9</v>
      </c>
      <c r="N39" s="272">
        <f t="shared" si="0"/>
        <v>29011.212150726977</v>
      </c>
    </row>
    <row r="40" spans="1:14">
      <c r="A40" t="s">
        <v>290</v>
      </c>
      <c r="B40" s="875" t="str">
        <f>VLOOKUP(A40,EQUIPOS!A10:D154,3,FALSE)</f>
        <v>Planta trituradora</v>
      </c>
      <c r="C40" s="876"/>
      <c r="D40" s="876"/>
      <c r="E40" s="876"/>
      <c r="F40" s="876"/>
      <c r="G40" s="876"/>
      <c r="H40" s="877"/>
      <c r="I40" s="267"/>
      <c r="J40" s="268"/>
      <c r="K40" s="269">
        <f>VLOOKUP(A40,EQUIPOS!A10:D167,4,FALSE)</f>
        <v>496702.45356619003</v>
      </c>
      <c r="L40" s="270"/>
      <c r="M40" s="271">
        <v>30</v>
      </c>
      <c r="N40" s="272">
        <f t="shared" si="0"/>
        <v>16556.748452206335</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182574.92133542179</v>
      </c>
      <c r="L41" s="270"/>
      <c r="M41" s="271">
        <v>30</v>
      </c>
      <c r="N41" s="272">
        <f t="shared" si="0"/>
        <v>6085.8307111807262</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188427.92373264063</v>
      </c>
      <c r="L42" s="270"/>
      <c r="M42" s="271">
        <v>9</v>
      </c>
      <c r="N42" s="272">
        <f t="shared" si="0"/>
        <v>20936.435970293402</v>
      </c>
    </row>
    <row r="43" spans="1:14">
      <c r="A43" t="s">
        <v>373</v>
      </c>
      <c r="B43" s="875" t="str">
        <f>VLOOKUP(A43,EQUIPOS!A13:D157,3,FALSE)</f>
        <v>Volqueta 6 m3</v>
      </c>
      <c r="C43" s="876"/>
      <c r="D43" s="876"/>
      <c r="E43" s="876"/>
      <c r="F43" s="876"/>
      <c r="G43" s="876"/>
      <c r="H43" s="877"/>
      <c r="I43" s="267"/>
      <c r="J43" s="268"/>
      <c r="K43" s="269">
        <f>VLOOKUP(A43,EQUIPOS!A13:D170,4,FALSE)</f>
        <v>67262.879887324176</v>
      </c>
      <c r="L43" s="270"/>
      <c r="M43" s="271">
        <v>9</v>
      </c>
      <c r="N43" s="272">
        <f t="shared" si="0"/>
        <v>7473.6533208137971</v>
      </c>
    </row>
    <row r="44" spans="1:14">
      <c r="B44" s="320"/>
      <c r="C44" s="321"/>
      <c r="D44" s="321"/>
      <c r="E44" s="321"/>
      <c r="F44" s="321"/>
      <c r="G44" s="321"/>
      <c r="H44" s="322"/>
      <c r="I44" s="267"/>
      <c r="J44" s="268"/>
      <c r="K44" s="269"/>
      <c r="L44" s="270"/>
      <c r="M44" s="271"/>
      <c r="N44" s="272"/>
    </row>
    <row r="45" spans="1:14">
      <c r="B45" s="875"/>
      <c r="C45" s="876"/>
      <c r="D45" s="876"/>
      <c r="E45" s="876"/>
      <c r="F45" s="876"/>
      <c r="G45" s="876"/>
      <c r="H45" s="877"/>
      <c r="I45" s="878"/>
      <c r="J45" s="879"/>
      <c r="K45" s="269"/>
      <c r="L45" s="880"/>
      <c r="M45" s="881"/>
      <c r="N45" s="272"/>
    </row>
    <row r="46" spans="1:14">
      <c r="B46" s="875"/>
      <c r="C46" s="876"/>
      <c r="D46" s="876"/>
      <c r="E46" s="876"/>
      <c r="F46" s="876"/>
      <c r="G46" s="876"/>
      <c r="H46" s="877"/>
      <c r="I46" s="36"/>
      <c r="J46" s="37"/>
      <c r="K46" s="274"/>
      <c r="L46" s="276"/>
      <c r="M46" s="277"/>
      <c r="N46" s="278"/>
    </row>
    <row r="47" spans="1:14">
      <c r="B47" s="883" t="s">
        <v>952</v>
      </c>
      <c r="C47" s="961"/>
      <c r="D47" s="961"/>
      <c r="E47" s="38"/>
      <c r="F47" s="39"/>
      <c r="G47" s="39"/>
      <c r="H47" s="40"/>
      <c r="I47" s="36"/>
      <c r="J47" s="37"/>
      <c r="K47" s="279"/>
      <c r="L47" s="276"/>
      <c r="M47" s="401">
        <v>0.1</v>
      </c>
      <c r="N47" s="344">
        <f>N81*M47</f>
        <v>971.8939014389166</v>
      </c>
    </row>
    <row r="48" spans="1:14" ht="15.75" thickBot="1">
      <c r="B48" s="962"/>
      <c r="C48" s="963"/>
      <c r="D48" s="963"/>
      <c r="E48" s="963"/>
      <c r="F48" s="963"/>
      <c r="G48" s="963"/>
      <c r="H48" s="964"/>
      <c r="I48" s="885"/>
      <c r="J48" s="886"/>
      <c r="K48" s="41"/>
      <c r="L48" s="887"/>
      <c r="M48" s="965"/>
      <c r="N48" s="105"/>
    </row>
    <row r="49" spans="1:14" ht="15.75" thickBot="1">
      <c r="B49" s="826" t="s">
        <v>953</v>
      </c>
      <c r="C49" s="827"/>
      <c r="D49" s="827"/>
      <c r="E49" s="827"/>
      <c r="F49" s="827"/>
      <c r="G49" s="827"/>
      <c r="H49" s="827"/>
      <c r="I49" s="827"/>
      <c r="J49" s="827"/>
      <c r="K49" s="827"/>
      <c r="L49" s="827"/>
      <c r="M49" s="828"/>
      <c r="N49" s="394">
        <f>SUM(N36:N48)</f>
        <v>111207.74498881666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5" t="s">
        <v>945</v>
      </c>
      <c r="K53" s="85" t="s">
        <v>946</v>
      </c>
      <c r="L53" s="907" t="s">
        <v>955</v>
      </c>
      <c r="M53" s="906"/>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VLOOKUP(A54,MATERIALES!A8:D645,2,FALSE)</f>
        <v>m3</v>
      </c>
      <c r="K54" s="282">
        <v>1.4</v>
      </c>
      <c r="L54" s="267"/>
      <c r="M54" s="402">
        <f>VLOOKUP(A54,MATERIALES!A5:D395,4,FALSE)</f>
        <v>18320.690024760443</v>
      </c>
      <c r="N54" s="272">
        <f>K54*M54</f>
        <v>25648.96603466462</v>
      </c>
    </row>
    <row r="55" spans="1:14">
      <c r="A55" s="108" t="s">
        <v>774</v>
      </c>
      <c r="B55" s="43" t="str">
        <f>VLOOKUP(A55,MATERIALES!A6:D372,3,FALSE)</f>
        <v>Agua</v>
      </c>
      <c r="C55" s="281"/>
      <c r="D55" s="281"/>
      <c r="E55" s="281"/>
      <c r="F55" s="281"/>
      <c r="G55" s="281"/>
      <c r="H55" s="281"/>
      <c r="I55" s="268"/>
      <c r="J55" s="224" t="str">
        <f>VLOOKUP(A55,MATERIALES!A9:D646,2,FALSE)</f>
        <v>lt</v>
      </c>
      <c r="K55" s="282">
        <v>25</v>
      </c>
      <c r="L55" s="267"/>
      <c r="M55" s="402">
        <f>VLOOKUP(A55,MATERIALES!A6:D396,4,FALSE)</f>
        <v>68.90267034712889</v>
      </c>
      <c r="N55" s="272">
        <f>K55*M55</f>
        <v>1722.5667586782222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4">
        <f>SUM(N54:N58)</f>
        <v>27371.532793342842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3">
        <f>VLOOKUP(A64,TRANSPORTE!A5:D117,4,FALSE)</f>
        <v>1139.1256047770109</v>
      </c>
      <c r="M64" s="914"/>
      <c r="N64" s="287">
        <f>K64*L64</f>
        <v>1594.7758466878151</v>
      </c>
    </row>
    <row r="65" spans="1:15">
      <c r="A65" t="s">
        <v>1352</v>
      </c>
      <c r="B65" s="46" t="str">
        <f>VLOOKUP(A65,TRANSPORTE!A6:D117,3,FALSE)</f>
        <v xml:space="preserve">Transporte de Mezcla Abierta en Frio MAF-38 </v>
      </c>
      <c r="C65" s="47"/>
      <c r="D65" s="47"/>
      <c r="E65" s="47"/>
      <c r="F65" s="47"/>
      <c r="G65" s="47"/>
      <c r="H65" s="311" t="s">
        <v>1468</v>
      </c>
      <c r="I65" s="279">
        <v>1.25</v>
      </c>
      <c r="J65" s="286">
        <v>1</v>
      </c>
      <c r="K65" s="279">
        <f>I65*J65</f>
        <v>1.25</v>
      </c>
      <c r="L65" s="913">
        <f>VLOOKUP(A65,TRANSPORTE!A6:D117,4,FALSE)</f>
        <v>1139.1256047770109</v>
      </c>
      <c r="M65" s="914"/>
      <c r="N65" s="287">
        <f>K65*L65</f>
        <v>1423.9070059712637</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3018.6828526590789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1">
        <f>SUM(N75:N80)</f>
        <v>9718.9390143891651</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151316.89964920777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4"/>
      <c r="J87" s="334"/>
      <c r="K87" s="302" t="s">
        <v>970</v>
      </c>
      <c r="L87" s="873" t="s">
        <v>971</v>
      </c>
      <c r="M87" s="874"/>
      <c r="N87" s="303"/>
    </row>
    <row r="88" spans="1:14">
      <c r="B88" s="859" t="s">
        <v>972</v>
      </c>
      <c r="C88" s="860"/>
      <c r="D88" s="860"/>
      <c r="E88" s="860"/>
      <c r="F88" s="860"/>
      <c r="G88" s="860"/>
      <c r="H88" s="860"/>
      <c r="I88" s="87"/>
      <c r="J88" s="88"/>
      <c r="K88" s="304">
        <v>0.2</v>
      </c>
      <c r="L88" s="861">
        <f>N83*K88</f>
        <v>30263.379929841554</v>
      </c>
      <c r="M88" s="862"/>
      <c r="N88" s="51"/>
    </row>
    <row r="89" spans="1:14">
      <c r="B89" s="89" t="s">
        <v>973</v>
      </c>
      <c r="C89" s="90"/>
      <c r="D89" s="90"/>
      <c r="E89" s="90"/>
      <c r="F89" s="90"/>
      <c r="G89" s="90"/>
      <c r="H89" s="90"/>
      <c r="I89" s="87"/>
      <c r="J89" s="88"/>
      <c r="K89" s="304">
        <v>0.05</v>
      </c>
      <c r="L89" s="861">
        <f>N83*K89</f>
        <v>7565.8449824603886</v>
      </c>
      <c r="M89" s="862"/>
      <c r="N89" s="51"/>
    </row>
    <row r="90" spans="1:14" ht="15.75" thickBot="1">
      <c r="B90" s="91" t="s">
        <v>974</v>
      </c>
      <c r="C90" s="92"/>
      <c r="D90" s="92"/>
      <c r="E90" s="92"/>
      <c r="F90" s="92"/>
      <c r="G90" s="92"/>
      <c r="H90" s="92"/>
      <c r="I90" s="93"/>
      <c r="J90" s="94"/>
      <c r="K90" s="305">
        <v>0.05</v>
      </c>
      <c r="L90" s="863">
        <f>N83*K90</f>
        <v>7565.8449824603886</v>
      </c>
      <c r="M90" s="864"/>
      <c r="N90" s="51"/>
    </row>
    <row r="91" spans="1:14" ht="15.75" thickBot="1">
      <c r="B91" s="826" t="s">
        <v>953</v>
      </c>
      <c r="C91" s="827"/>
      <c r="D91" s="827"/>
      <c r="E91" s="827"/>
      <c r="F91" s="827"/>
      <c r="G91" s="827"/>
      <c r="H91" s="827"/>
      <c r="I91" s="827"/>
      <c r="J91" s="827"/>
      <c r="K91" s="827"/>
      <c r="L91" s="827"/>
      <c r="M91" s="828"/>
      <c r="N91" s="52">
        <f>L88+L89+L90</f>
        <v>45395.069894762331</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196711.9695439701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1" t="s">
        <v>2221</v>
      </c>
      <c r="C124" s="393"/>
      <c r="D124" s="393"/>
      <c r="E124" s="57"/>
      <c r="F124" s="57"/>
      <c r="G124" s="57"/>
      <c r="H124" s="57"/>
      <c r="I124" s="57"/>
      <c r="J124" s="894"/>
      <c r="K124" s="894"/>
      <c r="L124" s="894"/>
      <c r="M124" s="894"/>
      <c r="N124" s="89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 customHeight="1" thickBot="1">
      <c r="A31" t="s">
        <v>1845</v>
      </c>
      <c r="B31" s="80" t="s">
        <v>1067</v>
      </c>
      <c r="C31" s="966" t="s">
        <v>1580</v>
      </c>
      <c r="D31" s="966"/>
      <c r="E31" s="966"/>
      <c r="F31" s="967"/>
      <c r="G31" s="967"/>
      <c r="H31" s="967"/>
      <c r="I31" s="967"/>
      <c r="J31" s="967"/>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171669.61629089265</v>
      </c>
      <c r="L36" s="270"/>
      <c r="M36" s="271">
        <v>30</v>
      </c>
      <c r="N36" s="272">
        <f>K36/M36</f>
        <v>5722.3205430297548</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126356.77692282847</v>
      </c>
      <c r="L37" s="270"/>
      <c r="M37" s="271">
        <v>7</v>
      </c>
      <c r="N37" s="272">
        <f t="shared" ref="N37:N43" si="0">K37/M37</f>
        <v>18050.96813183264</v>
      </c>
    </row>
    <row r="38" spans="1:14">
      <c r="A38" t="s">
        <v>168</v>
      </c>
      <c r="B38" s="875" t="str">
        <f>VLOOKUP(A38,EQUIPOS!A8:D154,3,FALSE)</f>
        <v>Compactador tipo  POTENCIA: 105 HP, PESO: 6 ton</v>
      </c>
      <c r="C38" s="876"/>
      <c r="D38" s="876"/>
      <c r="E38" s="876"/>
      <c r="F38" s="876"/>
      <c r="G38" s="876"/>
      <c r="H38" s="877"/>
      <c r="I38" s="267"/>
      <c r="J38" s="268"/>
      <c r="K38" s="269">
        <f>VLOOKUP(A38,EQUIPOS!A8:D165,4,FALSE)</f>
        <v>93690.072529312281</v>
      </c>
      <c r="L38" s="270"/>
      <c r="M38" s="271">
        <v>7</v>
      </c>
      <c r="N38" s="272">
        <f t="shared" si="0"/>
        <v>13384.296075616041</v>
      </c>
    </row>
    <row r="39" spans="1:14">
      <c r="A39" t="s">
        <v>286</v>
      </c>
      <c r="B39" s="875" t="str">
        <f>VLOOKUP(A39,EQUIPOS!A9:D154,3,FALSE)</f>
        <v>Planta de asfalto en frio</v>
      </c>
      <c r="C39" s="876"/>
      <c r="D39" s="876"/>
      <c r="E39" s="876"/>
      <c r="F39" s="876"/>
      <c r="G39" s="876"/>
      <c r="H39" s="877"/>
      <c r="I39" s="267"/>
      <c r="J39" s="268"/>
      <c r="K39" s="269">
        <f>VLOOKUP(A39,EQUIPOS!A9:D166,4,FALSE)</f>
        <v>261100.9093565428</v>
      </c>
      <c r="L39" s="270"/>
      <c r="M39" s="271">
        <v>9</v>
      </c>
      <c r="N39" s="272">
        <f t="shared" si="0"/>
        <v>29011.212150726977</v>
      </c>
    </row>
    <row r="40" spans="1:14">
      <c r="A40" t="s">
        <v>290</v>
      </c>
      <c r="B40" s="875" t="str">
        <f>VLOOKUP(A40,EQUIPOS!A10:D154,3,FALSE)</f>
        <v>Planta trituradora</v>
      </c>
      <c r="C40" s="876"/>
      <c r="D40" s="876"/>
      <c r="E40" s="876"/>
      <c r="F40" s="876"/>
      <c r="G40" s="876"/>
      <c r="H40" s="877"/>
      <c r="I40" s="267"/>
      <c r="J40" s="268"/>
      <c r="K40" s="269">
        <f>VLOOKUP(A40,EQUIPOS!A10:D167,4,FALSE)</f>
        <v>496702.45356619003</v>
      </c>
      <c r="L40" s="270"/>
      <c r="M40" s="271">
        <v>30</v>
      </c>
      <c r="N40" s="272">
        <f t="shared" si="0"/>
        <v>16556.748452206335</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182574.92133542179</v>
      </c>
      <c r="L41" s="270"/>
      <c r="M41" s="271">
        <v>30</v>
      </c>
      <c r="N41" s="272">
        <f t="shared" si="0"/>
        <v>6085.8307111807262</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188427.92373264063</v>
      </c>
      <c r="L42" s="270"/>
      <c r="M42" s="271">
        <v>7</v>
      </c>
      <c r="N42" s="272">
        <f t="shared" si="0"/>
        <v>26918.274818948663</v>
      </c>
    </row>
    <row r="43" spans="1:14">
      <c r="A43" t="s">
        <v>373</v>
      </c>
      <c r="B43" s="875" t="str">
        <f>VLOOKUP(A43,EQUIPOS!A13:D157,3,FALSE)</f>
        <v>Volqueta 6 m3</v>
      </c>
      <c r="C43" s="876"/>
      <c r="D43" s="876"/>
      <c r="E43" s="876"/>
      <c r="F43" s="876"/>
      <c r="G43" s="876"/>
      <c r="H43" s="877"/>
      <c r="I43" s="267"/>
      <c r="J43" s="268"/>
      <c r="K43" s="269">
        <f>VLOOKUP(A43,EQUIPOS!A13:D170,4,FALSE)</f>
        <v>67262.879887324176</v>
      </c>
      <c r="L43" s="270"/>
      <c r="M43" s="271">
        <v>9</v>
      </c>
      <c r="N43" s="272">
        <f t="shared" si="0"/>
        <v>7473.6533208137971</v>
      </c>
    </row>
    <row r="44" spans="1:14">
      <c r="B44" s="875"/>
      <c r="C44" s="876"/>
      <c r="D44" s="876"/>
      <c r="E44" s="876"/>
      <c r="F44" s="876"/>
      <c r="G44" s="876"/>
      <c r="H44" s="877"/>
      <c r="I44" s="878"/>
      <c r="J44" s="879"/>
      <c r="K44" s="269"/>
      <c r="L44" s="880"/>
      <c r="M44" s="881"/>
      <c r="N44" s="272"/>
    </row>
    <row r="45" spans="1:14">
      <c r="B45" s="875"/>
      <c r="C45" s="876"/>
      <c r="D45" s="876"/>
      <c r="E45" s="882"/>
      <c r="F45" s="876"/>
      <c r="G45" s="876"/>
      <c r="H45" s="877"/>
      <c r="I45" s="36"/>
      <c r="J45" s="37"/>
      <c r="K45" s="274"/>
      <c r="L45" s="276"/>
      <c r="M45" s="277"/>
      <c r="N45" s="278"/>
    </row>
    <row r="46" spans="1:14">
      <c r="B46" s="883" t="s">
        <v>952</v>
      </c>
      <c r="C46" s="884"/>
      <c r="D46" s="884"/>
      <c r="E46" s="38"/>
      <c r="F46" s="39"/>
      <c r="G46" s="39"/>
      <c r="H46" s="40"/>
      <c r="I46" s="36"/>
      <c r="J46" s="37"/>
      <c r="K46" s="279"/>
      <c r="L46" s="276"/>
      <c r="M46" s="401">
        <v>0.1</v>
      </c>
      <c r="N46" s="344">
        <f>N80*M46</f>
        <v>1110.7358873587618</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4">
        <f>SUM(N36:N47)</f>
        <v>124314.04009171369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5" t="s">
        <v>945</v>
      </c>
      <c r="K52" s="85" t="s">
        <v>946</v>
      </c>
      <c r="L52" s="907" t="s">
        <v>955</v>
      </c>
      <c r="M52" s="906"/>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VLOOKUP(A53,MATERIALES!A7:D644,2,FALSE)</f>
        <v>m3</v>
      </c>
      <c r="K53" s="282">
        <v>1.4</v>
      </c>
      <c r="L53" s="267"/>
      <c r="M53" s="402">
        <f>VLOOKUP(A53,MATERIALES!A5:D395,4,FALSE)</f>
        <v>18320.690024760443</v>
      </c>
      <c r="N53" s="272">
        <f>K53*M53</f>
        <v>25648.96603466462</v>
      </c>
    </row>
    <row r="54" spans="1:14">
      <c r="A54" s="108" t="s">
        <v>774</v>
      </c>
      <c r="B54" s="43" t="str">
        <f>VLOOKUP(A54,MATERIALES!A6:D372,3,FALSE)</f>
        <v>Agua</v>
      </c>
      <c r="C54" s="281"/>
      <c r="D54" s="281"/>
      <c r="E54" s="281"/>
      <c r="F54" s="281"/>
      <c r="G54" s="281"/>
      <c r="H54" s="281"/>
      <c r="I54" s="268"/>
      <c r="J54" s="224" t="str">
        <f>VLOOKUP(A54,MATERIALES!A8:D645,2,FALSE)</f>
        <v>lt</v>
      </c>
      <c r="K54" s="282">
        <v>25</v>
      </c>
      <c r="L54" s="267"/>
      <c r="M54" s="402">
        <f>VLOOKUP(A54,MATERIALES!A6:D396,4,FALSE)</f>
        <v>68.90267034712889</v>
      </c>
      <c r="N54" s="272">
        <f>K54*M54</f>
        <v>1722.5667586782222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4">
        <f>SUM(N53:N57)</f>
        <v>27371.532793342842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3">
        <f>VLOOKUP(A63,TRANSPORTE!A5:D117,4,FALSE)</f>
        <v>1139.1256047770109</v>
      </c>
      <c r="M63" s="914"/>
      <c r="N63" s="287">
        <f>K63*L63</f>
        <v>1594.7758466878151</v>
      </c>
    </row>
    <row r="64" spans="1:14">
      <c r="A64" t="s">
        <v>1352</v>
      </c>
      <c r="B64" s="46" t="str">
        <f>VLOOKUP(A64,TRANSPORTE!A6:D117,3,FALSE)</f>
        <v xml:space="preserve">Transporte de Mezcla Abierta en Frio MAF-38 </v>
      </c>
      <c r="C64" s="47"/>
      <c r="D64" s="47"/>
      <c r="E64" s="47"/>
      <c r="F64" s="47"/>
      <c r="G64" s="47"/>
      <c r="H64" s="311" t="s">
        <v>1468</v>
      </c>
      <c r="I64" s="279">
        <v>1.25</v>
      </c>
      <c r="J64" s="286">
        <v>1</v>
      </c>
      <c r="K64" s="279">
        <f>I64*J64</f>
        <v>1.25</v>
      </c>
      <c r="L64" s="913">
        <f>VLOOKUP(A64,TRANSPORTE!A6:D117,4,FALSE)</f>
        <v>1139.1256047770109</v>
      </c>
      <c r="M64" s="914"/>
      <c r="N64" s="287">
        <f>K64*L64</f>
        <v>1423.9070059712637</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310"/>
      <c r="E68" s="310"/>
      <c r="F68" s="310"/>
      <c r="G68" s="310"/>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3018.6828526590789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63</v>
      </c>
      <c r="N74" s="395">
        <f>K74/M74</f>
        <v>6873.7777777777774</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63</v>
      </c>
      <c r="N75" s="395">
        <f>K75/M75</f>
        <v>1693.4324383239361</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63</v>
      </c>
      <c r="N76" s="395">
        <f>K76/M76</f>
        <v>2540.1486574859041</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1">
        <f>SUM(N74:N79)</f>
        <v>11107.358873587618</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165811.61461130323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4"/>
      <c r="J86" s="334"/>
      <c r="K86" s="302" t="s">
        <v>970</v>
      </c>
      <c r="L86" s="873" t="s">
        <v>971</v>
      </c>
      <c r="M86" s="874"/>
      <c r="N86" s="303"/>
    </row>
    <row r="87" spans="1:14">
      <c r="B87" s="859" t="s">
        <v>972</v>
      </c>
      <c r="C87" s="860"/>
      <c r="D87" s="860"/>
      <c r="E87" s="860"/>
      <c r="F87" s="860"/>
      <c r="G87" s="860"/>
      <c r="H87" s="860"/>
      <c r="I87" s="87"/>
      <c r="J87" s="88"/>
      <c r="K87" s="304">
        <v>0.2</v>
      </c>
      <c r="L87" s="861">
        <f>N82*K87</f>
        <v>33162.322922260646</v>
      </c>
      <c r="M87" s="862"/>
      <c r="N87" s="51"/>
    </row>
    <row r="88" spans="1:14">
      <c r="B88" s="89" t="s">
        <v>973</v>
      </c>
      <c r="C88" s="90"/>
      <c r="D88" s="90"/>
      <c r="E88" s="90"/>
      <c r="F88" s="90"/>
      <c r="G88" s="90"/>
      <c r="H88" s="90"/>
      <c r="I88" s="87"/>
      <c r="J88" s="88"/>
      <c r="K88" s="304">
        <v>0.05</v>
      </c>
      <c r="L88" s="861">
        <f>N82*K88</f>
        <v>8290.5807305651615</v>
      </c>
      <c r="M88" s="862"/>
      <c r="N88" s="51"/>
    </row>
    <row r="89" spans="1:14" ht="15.75" thickBot="1">
      <c r="B89" s="91" t="s">
        <v>974</v>
      </c>
      <c r="C89" s="92"/>
      <c r="D89" s="92"/>
      <c r="E89" s="92"/>
      <c r="F89" s="92"/>
      <c r="G89" s="92"/>
      <c r="H89" s="92"/>
      <c r="I89" s="93"/>
      <c r="J89" s="94"/>
      <c r="K89" s="305">
        <v>0.05</v>
      </c>
      <c r="L89" s="863">
        <f>N82*K89</f>
        <v>8290.5807305651615</v>
      </c>
      <c r="M89" s="864"/>
      <c r="N89" s="51"/>
    </row>
    <row r="90" spans="1:14" ht="15.75" thickBot="1">
      <c r="B90" s="826" t="s">
        <v>953</v>
      </c>
      <c r="C90" s="827"/>
      <c r="D90" s="827"/>
      <c r="E90" s="827"/>
      <c r="F90" s="827"/>
      <c r="G90" s="827"/>
      <c r="H90" s="827"/>
      <c r="I90" s="827"/>
      <c r="J90" s="827"/>
      <c r="K90" s="827"/>
      <c r="L90" s="827"/>
      <c r="M90" s="828"/>
      <c r="N90" s="52">
        <f>L87+L88+L89</f>
        <v>49743.484383390969</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8">
        <f>N82+N90</f>
        <v>215555.09899469418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1" t="s">
        <v>2221</v>
      </c>
      <c r="C123" s="393"/>
      <c r="D123" s="393"/>
      <c r="E123" s="57"/>
      <c r="F123" s="57"/>
      <c r="G123" s="57"/>
      <c r="H123" s="57"/>
      <c r="I123" s="57"/>
      <c r="J123" s="894"/>
      <c r="K123" s="894"/>
      <c r="L123" s="894"/>
      <c r="M123" s="894"/>
      <c r="N123" s="895"/>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1068</v>
      </c>
      <c r="C31" s="81" t="s">
        <v>2067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171669.61629089265</v>
      </c>
      <c r="L36" s="270"/>
      <c r="M36" s="271">
        <v>30</v>
      </c>
      <c r="N36" s="272">
        <f>K36/M36</f>
        <v>5722.3205430297548</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126356.77692282847</v>
      </c>
      <c r="L37" s="270"/>
      <c r="M37" s="271">
        <v>10</v>
      </c>
      <c r="N37" s="272">
        <f t="shared" ref="N37:N43" si="0">K37/M37</f>
        <v>12635.677692282847</v>
      </c>
    </row>
    <row r="38" spans="1:14">
      <c r="A38" t="s">
        <v>166</v>
      </c>
      <c r="B38" s="875" t="str">
        <f>VLOOKUP(A38,EQUIPOS!A8:D154,3,FALSE)</f>
        <v>Compactador de Rodillo POTENCIA: 99HP, PESO: 8 ton</v>
      </c>
      <c r="C38" s="876"/>
      <c r="D38" s="876"/>
      <c r="E38" s="876"/>
      <c r="F38" s="876"/>
      <c r="G38" s="876"/>
      <c r="H38" s="877"/>
      <c r="I38" s="267"/>
      <c r="J38" s="268"/>
      <c r="K38" s="269">
        <f>VLOOKUP(A38,EQUIPOS!A8:D165,4,FALSE)</f>
        <v>120612.44824326687</v>
      </c>
      <c r="L38" s="270"/>
      <c r="M38" s="271">
        <v>10</v>
      </c>
      <c r="N38" s="272">
        <f t="shared" si="0"/>
        <v>12061.244824326688</v>
      </c>
    </row>
    <row r="39" spans="1:14">
      <c r="A39" t="s">
        <v>284</v>
      </c>
      <c r="B39" s="875" t="str">
        <f>VLOOKUP(A39,EQUIPOS!A9:D154,3,FALSE)</f>
        <v>Planta de asfalto en caliente</v>
      </c>
      <c r="C39" s="876"/>
      <c r="D39" s="876"/>
      <c r="E39" s="876"/>
      <c r="F39" s="876"/>
      <c r="G39" s="876"/>
      <c r="H39" s="877"/>
      <c r="I39" s="267"/>
      <c r="J39" s="268"/>
      <c r="K39" s="269">
        <f>VLOOKUP(A39,EQUIPOS!A9:D166,4,FALSE)</f>
        <v>575273.55143237638</v>
      </c>
      <c r="L39" s="270"/>
      <c r="M39" s="271">
        <v>10</v>
      </c>
      <c r="N39" s="272">
        <f t="shared" si="0"/>
        <v>57527.355143237641</v>
      </c>
    </row>
    <row r="40" spans="1:14">
      <c r="A40" t="s">
        <v>290</v>
      </c>
      <c r="B40" s="875" t="str">
        <f>VLOOKUP(A40,EQUIPOS!A10:D154,3,FALSE)</f>
        <v>Planta trituradora</v>
      </c>
      <c r="C40" s="876"/>
      <c r="D40" s="876"/>
      <c r="E40" s="876"/>
      <c r="F40" s="876"/>
      <c r="G40" s="876"/>
      <c r="H40" s="877"/>
      <c r="I40" s="267"/>
      <c r="J40" s="268"/>
      <c r="K40" s="269">
        <f>VLOOKUP(A40,EQUIPOS!A10:D167,4,FALSE)</f>
        <v>496702.45356619003</v>
      </c>
      <c r="L40" s="270"/>
      <c r="M40" s="271">
        <v>30</v>
      </c>
      <c r="N40" s="272">
        <f t="shared" si="0"/>
        <v>16556.748452206335</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182574.92133542179</v>
      </c>
      <c r="L41" s="270"/>
      <c r="M41" s="271">
        <v>30</v>
      </c>
      <c r="N41" s="272">
        <f t="shared" si="0"/>
        <v>6085.8307111807262</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188427.92373264063</v>
      </c>
      <c r="L42" s="270"/>
      <c r="M42" s="271">
        <v>10</v>
      </c>
      <c r="N42" s="272">
        <f t="shared" si="0"/>
        <v>18842.792373264063</v>
      </c>
    </row>
    <row r="43" spans="1:14">
      <c r="A43" t="s">
        <v>373</v>
      </c>
      <c r="B43" s="875" t="str">
        <f>VLOOKUP(A43,EQUIPOS!A13:D157,3,FALSE)</f>
        <v>Volqueta 6 m3</v>
      </c>
      <c r="C43" s="876"/>
      <c r="D43" s="876"/>
      <c r="E43" s="876"/>
      <c r="F43" s="876"/>
      <c r="G43" s="876"/>
      <c r="H43" s="877"/>
      <c r="I43" s="267"/>
      <c r="J43" s="268"/>
      <c r="K43" s="269">
        <f>VLOOKUP(A43,EQUIPOS!A13:D170,4,FALSE)</f>
        <v>67262.879887324176</v>
      </c>
      <c r="L43" s="270"/>
      <c r="M43" s="271">
        <v>10</v>
      </c>
      <c r="N43" s="272">
        <f t="shared" si="0"/>
        <v>6726.2879887324179</v>
      </c>
    </row>
    <row r="44" spans="1:14">
      <c r="B44" s="320"/>
      <c r="C44" s="321"/>
      <c r="D44" s="321"/>
      <c r="E44" s="321"/>
      <c r="F44" s="321"/>
      <c r="G44" s="321"/>
      <c r="H44" s="322"/>
      <c r="I44" s="267"/>
      <c r="J44" s="268"/>
      <c r="K44" s="269"/>
      <c r="L44" s="270"/>
      <c r="M44" s="271"/>
      <c r="N44" s="272"/>
    </row>
    <row r="45" spans="1:14">
      <c r="B45" s="320"/>
      <c r="C45" s="321"/>
      <c r="D45" s="321"/>
      <c r="E45" s="321"/>
      <c r="F45" s="321"/>
      <c r="G45" s="321"/>
      <c r="H45" s="322"/>
      <c r="I45" s="267"/>
      <c r="J45" s="268"/>
      <c r="K45" s="269"/>
      <c r="L45" s="270"/>
      <c r="M45" s="271"/>
      <c r="N45" s="272"/>
    </row>
    <row r="46" spans="1:14">
      <c r="B46" s="320"/>
      <c r="C46" s="321"/>
      <c r="D46" s="321"/>
      <c r="E46" s="321"/>
      <c r="F46" s="321"/>
      <c r="G46" s="321"/>
      <c r="H46" s="322"/>
      <c r="I46" s="267"/>
      <c r="J46" s="268"/>
      <c r="K46" s="269"/>
      <c r="L46" s="270"/>
      <c r="M46" s="271"/>
      <c r="N46" s="272"/>
    </row>
    <row r="47" spans="1:14">
      <c r="B47" s="875"/>
      <c r="C47" s="876"/>
      <c r="D47" s="876"/>
      <c r="E47" s="876"/>
      <c r="F47" s="876"/>
      <c r="G47" s="876"/>
      <c r="H47" s="877"/>
      <c r="I47" s="878"/>
      <c r="J47" s="879"/>
      <c r="K47" s="269"/>
      <c r="L47" s="880"/>
      <c r="M47" s="881"/>
      <c r="N47" s="272"/>
    </row>
    <row r="48" spans="1:14">
      <c r="B48" s="875"/>
      <c r="C48" s="876"/>
      <c r="D48" s="876"/>
      <c r="E48" s="882"/>
      <c r="F48" s="876"/>
      <c r="G48" s="876"/>
      <c r="H48" s="877"/>
      <c r="I48" s="36"/>
      <c r="J48" s="37"/>
      <c r="K48" s="274"/>
      <c r="L48" s="276"/>
      <c r="M48" s="277"/>
      <c r="N48" s="278"/>
    </row>
    <row r="49" spans="1:14">
      <c r="B49" s="883" t="s">
        <v>952</v>
      </c>
      <c r="C49" s="884"/>
      <c r="D49" s="884"/>
      <c r="E49" s="38"/>
      <c r="F49" s="39"/>
      <c r="G49" s="39"/>
      <c r="H49" s="40"/>
      <c r="I49" s="36"/>
      <c r="J49" s="37"/>
      <c r="K49" s="279"/>
      <c r="L49" s="276"/>
      <c r="M49" s="401">
        <v>0.1</v>
      </c>
      <c r="N49" s="344">
        <f>N83*M49</f>
        <v>874.7045112950251</v>
      </c>
    </row>
    <row r="50" spans="1:14" ht="15.75" thickBot="1">
      <c r="B50" s="875"/>
      <c r="C50" s="876"/>
      <c r="D50" s="876"/>
      <c r="E50" s="876"/>
      <c r="F50" s="876"/>
      <c r="G50" s="876"/>
      <c r="H50" s="877"/>
      <c r="I50" s="885"/>
      <c r="J50" s="886"/>
      <c r="K50" s="41"/>
      <c r="L50" s="887"/>
      <c r="M50" s="888"/>
      <c r="N50" s="105"/>
    </row>
    <row r="51" spans="1:14" ht="15.75" thickBot="1">
      <c r="B51" s="826" t="s">
        <v>953</v>
      </c>
      <c r="C51" s="827"/>
      <c r="D51" s="827"/>
      <c r="E51" s="827"/>
      <c r="F51" s="827"/>
      <c r="G51" s="827"/>
      <c r="H51" s="827"/>
      <c r="I51" s="827"/>
      <c r="J51" s="827"/>
      <c r="K51" s="827"/>
      <c r="L51" s="827"/>
      <c r="M51" s="828"/>
      <c r="N51" s="394">
        <f>SUM(N36:N50)</f>
        <v>137032.96223955549</v>
      </c>
    </row>
    <row r="52" spans="1:14">
      <c r="B52" s="280"/>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71" t="s">
        <v>944</v>
      </c>
      <c r="C55" s="872"/>
      <c r="D55" s="872"/>
      <c r="E55" s="872"/>
      <c r="F55" s="872"/>
      <c r="G55" s="872"/>
      <c r="H55" s="872"/>
      <c r="I55" s="906"/>
      <c r="J55" s="315" t="s">
        <v>945</v>
      </c>
      <c r="K55" s="85" t="s">
        <v>946</v>
      </c>
      <c r="L55" s="907" t="s">
        <v>955</v>
      </c>
      <c r="M55" s="906"/>
      <c r="N55" s="86" t="s">
        <v>951</v>
      </c>
    </row>
    <row r="56" spans="1:14">
      <c r="A56" t="s">
        <v>772</v>
      </c>
      <c r="B56" s="43" t="str">
        <f>VLOOKUP(A56,MATERIALES!A5:D372,3,FALSE)</f>
        <v>Agregado Petreo para Triturar (Crudo)</v>
      </c>
      <c r="C56" s="281"/>
      <c r="D56" s="281"/>
      <c r="E56" s="281"/>
      <c r="F56" s="281"/>
      <c r="G56" s="281"/>
      <c r="H56" s="281"/>
      <c r="I56" s="268"/>
      <c r="J56" s="224" t="str">
        <f>VLOOKUP(A56,MATERIALES!A10:D647,2,FALSE)</f>
        <v>m3</v>
      </c>
      <c r="K56" s="282">
        <v>1.4</v>
      </c>
      <c r="L56" s="267"/>
      <c r="M56" s="402">
        <f>VLOOKUP(A56,MATERIALES!A5:D395,4,FALSE)</f>
        <v>18320.690024760443</v>
      </c>
      <c r="N56" s="272">
        <f>K56*M56</f>
        <v>25648.96603466462</v>
      </c>
    </row>
    <row r="57" spans="1:14">
      <c r="A57" s="108" t="s">
        <v>774</v>
      </c>
      <c r="B57" s="43" t="str">
        <f>VLOOKUP(A57,MATERIALES!A6:D372,3,FALSE)</f>
        <v>Agua</v>
      </c>
      <c r="C57" s="281"/>
      <c r="D57" s="281"/>
      <c r="E57" s="281"/>
      <c r="F57" s="281"/>
      <c r="G57" s="281"/>
      <c r="H57" s="281"/>
      <c r="I57" s="268"/>
      <c r="J57" s="224" t="str">
        <f>VLOOKUP(A57,MATERIALES!A11:D648,2,FALSE)</f>
        <v>lt</v>
      </c>
      <c r="K57" s="282">
        <v>25</v>
      </c>
      <c r="L57" s="267"/>
      <c r="M57" s="402">
        <f>VLOOKUP(A57,MATERIALES!A6:D396,4,FALSE)</f>
        <v>68.90267034712889</v>
      </c>
      <c r="N57" s="272">
        <f>K57*M57</f>
        <v>1722.5667586782222</v>
      </c>
    </row>
    <row r="58" spans="1:14">
      <c r="B58" s="43"/>
      <c r="C58" s="281"/>
      <c r="D58" s="281"/>
      <c r="E58" s="281"/>
      <c r="F58" s="281"/>
      <c r="G58" s="281"/>
      <c r="H58" s="281"/>
      <c r="I58" s="268"/>
      <c r="J58" s="224"/>
      <c r="K58" s="282"/>
      <c r="L58" s="267"/>
      <c r="M58" s="283"/>
      <c r="N58" s="284"/>
    </row>
    <row r="59" spans="1:14">
      <c r="B59" s="43"/>
      <c r="C59" s="281"/>
      <c r="D59" s="281"/>
      <c r="E59" s="281"/>
      <c r="F59" s="281"/>
      <c r="G59" s="281"/>
      <c r="H59" s="281"/>
      <c r="I59" s="268"/>
      <c r="J59" s="224"/>
      <c r="K59" s="282"/>
      <c r="L59" s="267"/>
      <c r="M59" s="283"/>
      <c r="N59" s="284"/>
    </row>
    <row r="60" spans="1:14" ht="15.75" thickBot="1">
      <c r="B60" s="908"/>
      <c r="C60" s="909"/>
      <c r="D60" s="909"/>
      <c r="E60" s="909"/>
      <c r="F60" s="909"/>
      <c r="G60" s="909"/>
      <c r="H60" s="909"/>
      <c r="I60" s="879"/>
      <c r="J60" s="42"/>
      <c r="K60" s="44"/>
      <c r="L60" s="910"/>
      <c r="M60" s="911"/>
      <c r="N60" s="45"/>
    </row>
    <row r="61" spans="1:14" ht="15.75" thickBot="1">
      <c r="B61" s="826" t="s">
        <v>953</v>
      </c>
      <c r="C61" s="827"/>
      <c r="D61" s="827"/>
      <c r="E61" s="827"/>
      <c r="F61" s="827"/>
      <c r="G61" s="827"/>
      <c r="H61" s="827"/>
      <c r="I61" s="827"/>
      <c r="J61" s="827"/>
      <c r="K61" s="827"/>
      <c r="L61" s="827"/>
      <c r="M61" s="828"/>
      <c r="N61" s="394">
        <f>SUM(N56:N60)</f>
        <v>27371.532793342842</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12" t="s">
        <v>961</v>
      </c>
      <c r="M65" s="891"/>
      <c r="N65" s="76" t="s">
        <v>951</v>
      </c>
    </row>
    <row r="66" spans="1:15">
      <c r="A66" t="s">
        <v>1269</v>
      </c>
      <c r="B66" s="46" t="str">
        <f>VLOOKUP(A66,TRANSPORTE!A5:D117,3,FALSE)</f>
        <v>Transporte de Material Crudo de Rio</v>
      </c>
      <c r="C66" s="317"/>
      <c r="D66" s="317"/>
      <c r="E66" s="317"/>
      <c r="F66" s="317"/>
      <c r="G66" s="317"/>
      <c r="H66" s="311" t="s">
        <v>1468</v>
      </c>
      <c r="I66" s="279">
        <v>1.4</v>
      </c>
      <c r="J66" s="286">
        <v>1</v>
      </c>
      <c r="K66" s="279">
        <f>I66*J66</f>
        <v>1.4</v>
      </c>
      <c r="L66" s="913">
        <f>VLOOKUP(A66,TRANSPORTE!A5:D117,4,FALSE)</f>
        <v>1139.1256047770109</v>
      </c>
      <c r="M66" s="914"/>
      <c r="N66" s="287">
        <f>K66*L66</f>
        <v>1594.7758466878151</v>
      </c>
    </row>
    <row r="67" spans="1:15">
      <c r="A67" t="s">
        <v>1364</v>
      </c>
      <c r="B67" s="46" t="str">
        <f>VLOOKUP(A67,TRANSPORTE!A6:D117,3,FALSE)</f>
        <v>Transporte de Mezcla densa en Caliente MDC-25</v>
      </c>
      <c r="C67" s="47"/>
      <c r="D67" s="47"/>
      <c r="E67" s="47"/>
      <c r="F67" s="47"/>
      <c r="G67" s="47"/>
      <c r="H67" s="311" t="s">
        <v>1468</v>
      </c>
      <c r="I67" s="279">
        <v>1.25</v>
      </c>
      <c r="J67" s="286">
        <v>1</v>
      </c>
      <c r="K67" s="279">
        <f>I67*J67</f>
        <v>1.25</v>
      </c>
      <c r="L67" s="913">
        <f>VLOOKUP(A67,TRANSPORTE!A6:D117,4,FALSE)</f>
        <v>1139.1256047770109</v>
      </c>
      <c r="M67" s="914"/>
      <c r="N67" s="287">
        <f>K67*L67</f>
        <v>1423.9070059712637</v>
      </c>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904"/>
      <c r="M71" s="905"/>
      <c r="N71" s="127"/>
    </row>
    <row r="72" spans="1:15" ht="15.75" thickBot="1">
      <c r="B72" s="915" t="s">
        <v>953</v>
      </c>
      <c r="C72" s="869"/>
      <c r="D72" s="869"/>
      <c r="E72" s="869"/>
      <c r="F72" s="869"/>
      <c r="G72" s="869"/>
      <c r="H72" s="869"/>
      <c r="I72" s="869"/>
      <c r="J72" s="869"/>
      <c r="K72" s="869"/>
      <c r="L72" s="869"/>
      <c r="M72" s="870"/>
      <c r="N72" s="104">
        <f>N66+N67+N68+N69+N70</f>
        <v>3018.6828526590789</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5" t="s">
        <v>963</v>
      </c>
      <c r="C76" s="866"/>
      <c r="D76" s="866"/>
      <c r="E76" s="866"/>
      <c r="F76" s="866"/>
      <c r="G76" s="866"/>
      <c r="H76" s="866"/>
      <c r="I76" s="73" t="s">
        <v>964</v>
      </c>
      <c r="J76" s="75" t="s">
        <v>1410</v>
      </c>
      <c r="K76" s="74" t="s">
        <v>966</v>
      </c>
      <c r="L76" s="867" t="s">
        <v>950</v>
      </c>
      <c r="M76" s="868"/>
      <c r="N76" s="98" t="s">
        <v>951</v>
      </c>
    </row>
    <row r="77" spans="1:15">
      <c r="A77" t="s">
        <v>19</v>
      </c>
      <c r="B77" s="49" t="str">
        <f>VLOOKUP(A77,'MANO DE OBRA'!A8:D68,3,FALSE)</f>
        <v>Obrero (8)</v>
      </c>
      <c r="C77" s="47"/>
      <c r="D77" s="47"/>
      <c r="E77" s="47"/>
      <c r="F77" s="47"/>
      <c r="G77" s="47"/>
      <c r="H77" s="47"/>
      <c r="I77" s="292">
        <f>K77/J77*100</f>
        <v>234080.00000000003</v>
      </c>
      <c r="J77" s="293">
        <v>185</v>
      </c>
      <c r="K77" s="294">
        <f>VLOOKUP(A77,'MANO DE OBRA'!A8:D99,4,FALSE)</f>
        <v>433048</v>
      </c>
      <c r="L77" s="50"/>
      <c r="M77" s="295">
        <v>80</v>
      </c>
      <c r="N77" s="395">
        <f>K77/M77</f>
        <v>5413.1</v>
      </c>
      <c r="O77" s="106"/>
    </row>
    <row r="78" spans="1:15">
      <c r="A78"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80</v>
      </c>
      <c r="N78" s="395">
        <f>K78/M78</f>
        <v>1333.5780451800997</v>
      </c>
    </row>
    <row r="79" spans="1:15">
      <c r="A79" t="s">
        <v>54</v>
      </c>
      <c r="B79" s="49" t="str">
        <f>VLOOKUP(A79,'MANO DE OBRA'!A9:D70,3,FALSE)</f>
        <v>Rastrilleros (2)</v>
      </c>
      <c r="C79" s="47"/>
      <c r="D79" s="47"/>
      <c r="E79" s="47"/>
      <c r="F79" s="47"/>
      <c r="G79" s="47"/>
      <c r="H79" s="47"/>
      <c r="I79" s="292">
        <f>K79/J79*100</f>
        <v>86502.359687357821</v>
      </c>
      <c r="J79" s="293">
        <v>185</v>
      </c>
      <c r="K79" s="294">
        <f>VLOOKUP(A79,'MANO DE OBRA'!A9:D101,4,FALSE)</f>
        <v>160029.36542161196</v>
      </c>
      <c r="L79" s="50"/>
      <c r="M79" s="300">
        <v>80</v>
      </c>
      <c r="N79" s="395">
        <f>K79/M79</f>
        <v>2000.3670677701496</v>
      </c>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902"/>
      <c r="C82" s="903"/>
      <c r="D82" s="903"/>
      <c r="E82" s="903"/>
      <c r="F82" s="903"/>
      <c r="G82" s="903"/>
      <c r="H82" s="903"/>
      <c r="I82" s="126"/>
      <c r="J82" s="126"/>
      <c r="K82" s="126"/>
      <c r="L82" s="916"/>
      <c r="M82" s="916"/>
      <c r="N82" s="45"/>
    </row>
    <row r="83" spans="1:14" ht="15.75" thickBot="1">
      <c r="B83" s="915" t="s">
        <v>953</v>
      </c>
      <c r="C83" s="869"/>
      <c r="D83" s="869"/>
      <c r="E83" s="869"/>
      <c r="F83" s="869"/>
      <c r="G83" s="869"/>
      <c r="H83" s="869"/>
      <c r="I83" s="869"/>
      <c r="J83" s="869"/>
      <c r="K83" s="869"/>
      <c r="L83" s="869"/>
      <c r="M83" s="870"/>
      <c r="N83" s="301">
        <f>SUM(N77:N82)</f>
        <v>8747.0451129502508</v>
      </c>
    </row>
    <row r="84" spans="1:14" ht="15.75" thickBot="1">
      <c r="B84" s="33"/>
      <c r="C84" s="34"/>
      <c r="D84" s="34"/>
      <c r="E84" s="34"/>
      <c r="F84" s="34"/>
      <c r="G84" s="34"/>
      <c r="H84" s="34"/>
      <c r="I84" s="34"/>
      <c r="J84" s="34"/>
      <c r="K84" s="34"/>
      <c r="L84" s="34"/>
      <c r="M84" s="34"/>
      <c r="N84" s="35"/>
    </row>
    <row r="85" spans="1:14" ht="15.75" thickBot="1">
      <c r="B85" s="826" t="s">
        <v>967</v>
      </c>
      <c r="C85" s="827"/>
      <c r="D85" s="827"/>
      <c r="E85" s="827"/>
      <c r="F85" s="827"/>
      <c r="G85" s="827"/>
      <c r="H85" s="827"/>
      <c r="I85" s="827"/>
      <c r="J85" s="827"/>
      <c r="K85" s="827"/>
      <c r="L85" s="827"/>
      <c r="M85" s="828"/>
      <c r="N85" s="99">
        <f>N51+N61+N72+N83</f>
        <v>176170.22299850767</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1" t="s">
        <v>969</v>
      </c>
      <c r="C89" s="872"/>
      <c r="D89" s="872"/>
      <c r="E89" s="872"/>
      <c r="F89" s="872"/>
      <c r="G89" s="872"/>
      <c r="H89" s="872"/>
      <c r="I89" s="314"/>
      <c r="J89" s="334"/>
      <c r="K89" s="302" t="s">
        <v>970</v>
      </c>
      <c r="L89" s="873" t="s">
        <v>971</v>
      </c>
      <c r="M89" s="874"/>
      <c r="N89" s="303"/>
    </row>
    <row r="90" spans="1:14">
      <c r="B90" s="859" t="s">
        <v>972</v>
      </c>
      <c r="C90" s="860"/>
      <c r="D90" s="860"/>
      <c r="E90" s="860"/>
      <c r="F90" s="860"/>
      <c r="G90" s="860"/>
      <c r="H90" s="860"/>
      <c r="I90" s="87"/>
      <c r="J90" s="88"/>
      <c r="K90" s="304">
        <v>0.2</v>
      </c>
      <c r="L90" s="861">
        <f>N85*K90</f>
        <v>35234.044599701534</v>
      </c>
      <c r="M90" s="862"/>
      <c r="N90" s="51"/>
    </row>
    <row r="91" spans="1:14">
      <c r="B91" s="89" t="s">
        <v>973</v>
      </c>
      <c r="C91" s="90"/>
      <c r="D91" s="90"/>
      <c r="E91" s="90"/>
      <c r="F91" s="90"/>
      <c r="G91" s="90"/>
      <c r="H91" s="90"/>
      <c r="I91" s="87"/>
      <c r="J91" s="88"/>
      <c r="K91" s="304">
        <v>0.05</v>
      </c>
      <c r="L91" s="861">
        <f>N85*K91</f>
        <v>8808.5111499253835</v>
      </c>
      <c r="M91" s="862"/>
      <c r="N91" s="51"/>
    </row>
    <row r="92" spans="1:14" ht="15.75" thickBot="1">
      <c r="B92" s="91" t="s">
        <v>974</v>
      </c>
      <c r="C92" s="92"/>
      <c r="D92" s="92"/>
      <c r="E92" s="92"/>
      <c r="F92" s="92"/>
      <c r="G92" s="92"/>
      <c r="H92" s="92"/>
      <c r="I92" s="93"/>
      <c r="J92" s="94"/>
      <c r="K92" s="305">
        <v>0.05</v>
      </c>
      <c r="L92" s="863">
        <f>N85*K92</f>
        <v>8808.5111499253835</v>
      </c>
      <c r="M92" s="864"/>
      <c r="N92" s="51"/>
    </row>
    <row r="93" spans="1:14" ht="15.75" thickBot="1">
      <c r="B93" s="826" t="s">
        <v>953</v>
      </c>
      <c r="C93" s="827"/>
      <c r="D93" s="827"/>
      <c r="E93" s="827"/>
      <c r="F93" s="827"/>
      <c r="G93" s="827"/>
      <c r="H93" s="827"/>
      <c r="I93" s="827"/>
      <c r="J93" s="827"/>
      <c r="K93" s="827"/>
      <c r="L93" s="827"/>
      <c r="M93" s="828"/>
      <c r="N93" s="52">
        <f>L90+L91+L92</f>
        <v>52851.066899552301</v>
      </c>
    </row>
    <row r="94" spans="1:14" ht="15.75" thickBot="1">
      <c r="B94" s="33"/>
      <c r="C94" s="34"/>
      <c r="D94" s="34"/>
      <c r="E94" s="34"/>
      <c r="F94" s="34"/>
      <c r="G94" s="34"/>
      <c r="H94" s="34"/>
      <c r="I94" s="34"/>
      <c r="J94" s="34"/>
      <c r="K94" s="34"/>
      <c r="L94" s="34"/>
      <c r="M94" s="34"/>
      <c r="N94" s="35"/>
    </row>
    <row r="95" spans="1:14" ht="15.75" thickBot="1">
      <c r="A95" t="s">
        <v>2016</v>
      </c>
      <c r="B95" s="826" t="s">
        <v>975</v>
      </c>
      <c r="C95" s="827"/>
      <c r="D95" s="827"/>
      <c r="E95" s="827"/>
      <c r="F95" s="827"/>
      <c r="G95" s="827"/>
      <c r="H95" s="827"/>
      <c r="I95" s="827"/>
      <c r="J95" s="827"/>
      <c r="K95" s="827"/>
      <c r="L95" s="827"/>
      <c r="M95" s="828"/>
      <c r="N95" s="188">
        <f>N85+N93</f>
        <v>229021.28989805997</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9" t="s">
        <v>2218</v>
      </c>
      <c r="C112" s="830"/>
      <c r="D112" s="830"/>
      <c r="E112" s="830"/>
      <c r="F112" s="830"/>
      <c r="G112" s="830"/>
      <c r="H112" s="830"/>
      <c r="I112" s="830"/>
      <c r="J112" s="830"/>
      <c r="K112" s="830"/>
      <c r="L112" s="830"/>
      <c r="M112" s="830"/>
      <c r="N112" s="831"/>
    </row>
    <row r="113" spans="2:14" ht="15" customHeight="1">
      <c r="B113" s="829"/>
      <c r="C113" s="830"/>
      <c r="D113" s="830"/>
      <c r="E113" s="830"/>
      <c r="F113" s="830"/>
      <c r="G113" s="830"/>
      <c r="H113" s="830"/>
      <c r="I113" s="830"/>
      <c r="J113" s="830"/>
      <c r="K113" s="830"/>
      <c r="L113" s="830"/>
      <c r="M113" s="830"/>
      <c r="N113" s="831"/>
    </row>
    <row r="114" spans="2:14" ht="30" customHeight="1">
      <c r="B114" s="832" t="s">
        <v>2219</v>
      </c>
      <c r="C114" s="833"/>
      <c r="D114" s="833"/>
      <c r="E114" s="833"/>
      <c r="F114" s="833"/>
      <c r="G114" s="833"/>
      <c r="H114" s="833"/>
      <c r="I114" s="833"/>
      <c r="J114" s="833"/>
      <c r="K114" s="833"/>
      <c r="L114" s="833"/>
      <c r="M114" s="833"/>
      <c r="N114" s="834"/>
    </row>
    <row r="115" spans="2:14">
      <c r="B115" s="832"/>
      <c r="C115" s="833"/>
      <c r="D115" s="833"/>
      <c r="E115" s="833"/>
      <c r="F115" s="833"/>
      <c r="G115" s="833"/>
      <c r="H115" s="833"/>
      <c r="I115" s="833"/>
      <c r="J115" s="833"/>
      <c r="K115" s="833"/>
      <c r="L115" s="833"/>
      <c r="M115" s="833"/>
      <c r="N115" s="834"/>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92"/>
      <c r="K125" s="892"/>
      <c r="L125" s="892"/>
      <c r="M125" s="892"/>
      <c r="N125" s="893"/>
    </row>
    <row r="126" spans="2:14" ht="15.75" thickBot="1">
      <c r="B126" s="261" t="s">
        <v>2221</v>
      </c>
      <c r="C126" s="393"/>
      <c r="D126" s="393"/>
      <c r="E126" s="57"/>
      <c r="F126" s="57"/>
      <c r="G126" s="57"/>
      <c r="H126" s="57"/>
      <c r="I126" s="57"/>
      <c r="J126" s="894"/>
      <c r="K126" s="894"/>
      <c r="L126" s="894"/>
      <c r="M126" s="894"/>
      <c r="N126" s="895"/>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1069</v>
      </c>
      <c r="C31" s="81" t="s">
        <v>2068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171669.61629089265</v>
      </c>
      <c r="L36" s="270"/>
      <c r="M36" s="271">
        <v>30</v>
      </c>
      <c r="N36" s="272">
        <f>K36/M36</f>
        <v>5722.3205430297548</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126356.77692282847</v>
      </c>
      <c r="L37" s="270"/>
      <c r="M37" s="271">
        <v>10</v>
      </c>
      <c r="N37" s="272">
        <f t="shared" ref="N37:N43" si="0">K37/M37</f>
        <v>12635.677692282847</v>
      </c>
    </row>
    <row r="38" spans="1:14">
      <c r="A38" t="s">
        <v>166</v>
      </c>
      <c r="B38" s="875" t="str">
        <f>VLOOKUP(A38,EQUIPOS!A8:D154,3,FALSE)</f>
        <v>Compactador de Rodillo POTENCIA: 99HP, PESO: 8 ton</v>
      </c>
      <c r="C38" s="876"/>
      <c r="D38" s="876"/>
      <c r="E38" s="876"/>
      <c r="F38" s="876"/>
      <c r="G38" s="876"/>
      <c r="H38" s="877"/>
      <c r="I38" s="267"/>
      <c r="J38" s="268"/>
      <c r="K38" s="269">
        <f>VLOOKUP(A38,EQUIPOS!A8:D165,4,FALSE)</f>
        <v>120612.44824326687</v>
      </c>
      <c r="L38" s="270"/>
      <c r="M38" s="271">
        <v>10</v>
      </c>
      <c r="N38" s="272">
        <f t="shared" si="0"/>
        <v>12061.244824326688</v>
      </c>
    </row>
    <row r="39" spans="1:14">
      <c r="A39" t="s">
        <v>284</v>
      </c>
      <c r="B39" s="875" t="str">
        <f>VLOOKUP(A39,EQUIPOS!A9:D154,3,FALSE)</f>
        <v>Planta de asfalto en caliente</v>
      </c>
      <c r="C39" s="876"/>
      <c r="D39" s="876"/>
      <c r="E39" s="876"/>
      <c r="F39" s="876"/>
      <c r="G39" s="876"/>
      <c r="H39" s="877"/>
      <c r="I39" s="267"/>
      <c r="J39" s="268"/>
      <c r="K39" s="269">
        <f>VLOOKUP(A39,EQUIPOS!A9:D166,4,FALSE)</f>
        <v>575273.55143237638</v>
      </c>
      <c r="L39" s="270"/>
      <c r="M39" s="271">
        <v>10</v>
      </c>
      <c r="N39" s="272">
        <f t="shared" si="0"/>
        <v>57527.355143237641</v>
      </c>
    </row>
    <row r="40" spans="1:14">
      <c r="A40" t="s">
        <v>290</v>
      </c>
      <c r="B40" s="875" t="str">
        <f>VLOOKUP(A40,EQUIPOS!A10:D154,3,FALSE)</f>
        <v>Planta trituradora</v>
      </c>
      <c r="C40" s="876"/>
      <c r="D40" s="876"/>
      <c r="E40" s="876"/>
      <c r="F40" s="876"/>
      <c r="G40" s="876"/>
      <c r="H40" s="877"/>
      <c r="I40" s="267"/>
      <c r="J40" s="268"/>
      <c r="K40" s="269">
        <f>VLOOKUP(A40,EQUIPOS!A10:D167,4,FALSE)</f>
        <v>496702.45356619003</v>
      </c>
      <c r="L40" s="270"/>
      <c r="M40" s="271">
        <v>30</v>
      </c>
      <c r="N40" s="272">
        <f t="shared" si="0"/>
        <v>16556.748452206335</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182574.92133542179</v>
      </c>
      <c r="L41" s="270"/>
      <c r="M41" s="271">
        <v>30</v>
      </c>
      <c r="N41" s="272">
        <f t="shared" si="0"/>
        <v>6085.8307111807262</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188427.92373264063</v>
      </c>
      <c r="L42" s="270"/>
      <c r="M42" s="271">
        <v>10</v>
      </c>
      <c r="N42" s="272">
        <f t="shared" si="0"/>
        <v>18842.792373264063</v>
      </c>
    </row>
    <row r="43" spans="1:14">
      <c r="A43" t="s">
        <v>373</v>
      </c>
      <c r="B43" s="875" t="str">
        <f>VLOOKUP(A43,EQUIPOS!A13:D157,3,FALSE)</f>
        <v>Volqueta 6 m3</v>
      </c>
      <c r="C43" s="876"/>
      <c r="D43" s="876"/>
      <c r="E43" s="876"/>
      <c r="F43" s="876"/>
      <c r="G43" s="876"/>
      <c r="H43" s="877"/>
      <c r="I43" s="267"/>
      <c r="J43" s="268"/>
      <c r="K43" s="269">
        <f>VLOOKUP(A43,EQUIPOS!A13:D170,4,FALSE)</f>
        <v>67262.879887324176</v>
      </c>
      <c r="L43" s="270"/>
      <c r="M43" s="271">
        <v>10</v>
      </c>
      <c r="N43" s="272">
        <f t="shared" si="0"/>
        <v>6726.2879887324179</v>
      </c>
    </row>
    <row r="44" spans="1:14">
      <c r="B44" s="320"/>
      <c r="C44" s="321"/>
      <c r="D44" s="321"/>
      <c r="E44" s="321"/>
      <c r="F44" s="321"/>
      <c r="G44" s="321"/>
      <c r="H44" s="322"/>
      <c r="I44" s="267"/>
      <c r="J44" s="268"/>
      <c r="K44" s="269"/>
      <c r="L44" s="270"/>
      <c r="M44" s="271"/>
      <c r="N44" s="272"/>
    </row>
    <row r="45" spans="1:14">
      <c r="B45" s="875"/>
      <c r="C45" s="876"/>
      <c r="D45" s="876"/>
      <c r="E45" s="876"/>
      <c r="F45" s="876"/>
      <c r="G45" s="876"/>
      <c r="H45" s="877"/>
      <c r="I45" s="878"/>
      <c r="J45" s="879"/>
      <c r="K45" s="269"/>
      <c r="L45" s="880"/>
      <c r="M45" s="881"/>
      <c r="N45" s="272"/>
    </row>
    <row r="46" spans="1:14">
      <c r="B46" s="875"/>
      <c r="C46" s="876"/>
      <c r="D46" s="876"/>
      <c r="E46" s="882"/>
      <c r="F46" s="876"/>
      <c r="G46" s="876"/>
      <c r="H46" s="877"/>
      <c r="I46" s="36"/>
      <c r="J46" s="37"/>
      <c r="K46" s="274"/>
      <c r="L46" s="276"/>
      <c r="M46" s="277"/>
      <c r="N46" s="278"/>
    </row>
    <row r="47" spans="1:14">
      <c r="B47" s="883" t="s">
        <v>952</v>
      </c>
      <c r="C47" s="884"/>
      <c r="D47" s="884"/>
      <c r="E47" s="38"/>
      <c r="F47" s="39"/>
      <c r="G47" s="39"/>
      <c r="H47" s="40"/>
      <c r="I47" s="36"/>
      <c r="J47" s="37"/>
      <c r="K47" s="279"/>
      <c r="L47" s="276"/>
      <c r="M47" s="401">
        <v>0.1</v>
      </c>
      <c r="N47" s="344">
        <f>N81*M47</f>
        <v>874.7045112950251</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4">
        <f>SUM(N36:N48)</f>
        <v>137032.96223955549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5" t="s">
        <v>945</v>
      </c>
      <c r="K53" s="85" t="s">
        <v>946</v>
      </c>
      <c r="L53" s="907" t="s">
        <v>955</v>
      </c>
      <c r="M53" s="906"/>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VLOOKUP(A54,MATERIALES!A8:D645,2,FALSE)</f>
        <v>m3</v>
      </c>
      <c r="K54" s="282">
        <v>1.4</v>
      </c>
      <c r="L54" s="267"/>
      <c r="M54" s="402">
        <f>VLOOKUP(A54,MATERIALES!A5:D395,4,FALSE)</f>
        <v>18320.690024760443</v>
      </c>
      <c r="N54" s="272">
        <f>K54*M54</f>
        <v>25648.96603466462</v>
      </c>
    </row>
    <row r="55" spans="1:14">
      <c r="A55" s="108" t="s">
        <v>774</v>
      </c>
      <c r="B55" s="43" t="str">
        <f>VLOOKUP(A55,MATERIALES!A6:D372,3,FALSE)</f>
        <v>Agua</v>
      </c>
      <c r="C55" s="281"/>
      <c r="D55" s="281"/>
      <c r="E55" s="281"/>
      <c r="F55" s="281"/>
      <c r="G55" s="281"/>
      <c r="H55" s="281"/>
      <c r="I55" s="268"/>
      <c r="J55" s="224" t="str">
        <f>VLOOKUP(A55,MATERIALES!A9:D646,2,FALSE)</f>
        <v>lt</v>
      </c>
      <c r="K55" s="282">
        <v>25</v>
      </c>
      <c r="L55" s="267"/>
      <c r="M55" s="402">
        <f>VLOOKUP(A55,MATERIALES!A6:D396,4,FALSE)</f>
        <v>68.90267034712889</v>
      </c>
      <c r="N55" s="272">
        <f>K55*M55</f>
        <v>1722.5667586782222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4">
        <f>SUM(N54:N58)</f>
        <v>27371.532793342842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3">
        <f>VLOOKUP(A64,TRANSPORTE!A5:D117,4,FALSE)</f>
        <v>1139.1256047770109</v>
      </c>
      <c r="M64" s="914"/>
      <c r="N64" s="287">
        <f>K64*L64</f>
        <v>1594.7758466878151</v>
      </c>
    </row>
    <row r="65" spans="1:15">
      <c r="A65" t="s">
        <v>1362</v>
      </c>
      <c r="B65" s="46" t="str">
        <f>VLOOKUP(A65,TRANSPORTE!A6:D117,3,FALSE)</f>
        <v>Transporte de Mezcla Densa en Caliente MDC-19</v>
      </c>
      <c r="C65" s="47"/>
      <c r="D65" s="47"/>
      <c r="E65" s="47"/>
      <c r="F65" s="47"/>
      <c r="G65" s="47"/>
      <c r="H65" s="311" t="s">
        <v>1468</v>
      </c>
      <c r="I65" s="279">
        <v>1.25</v>
      </c>
      <c r="J65" s="286">
        <v>1</v>
      </c>
      <c r="K65" s="279">
        <f>I65*J65</f>
        <v>1.25</v>
      </c>
      <c r="L65" s="913">
        <f>VLOOKUP(A65,TRANSPORTE!A6:D117,4,FALSE)</f>
        <v>1139.1256047770109</v>
      </c>
      <c r="M65" s="914"/>
      <c r="N65" s="287">
        <f>K65*L65</f>
        <v>1423.9070059712637</v>
      </c>
    </row>
    <row r="66" spans="1:15">
      <c r="B66" s="46"/>
      <c r="C66" s="47"/>
      <c r="D66" s="47"/>
      <c r="E66" s="47"/>
      <c r="F66" s="47"/>
      <c r="G66" s="47"/>
      <c r="H66" s="288"/>
      <c r="I66" s="279"/>
      <c r="J66" s="279"/>
      <c r="K66" s="279"/>
      <c r="L66" s="913"/>
      <c r="M66" s="914"/>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3018.6828526590789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1">
        <f>SUM(N75:N80)</f>
        <v>8747.0451129502508</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176170.22299850767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4"/>
      <c r="J87" s="334"/>
      <c r="K87" s="302" t="s">
        <v>970</v>
      </c>
      <c r="L87" s="873" t="s">
        <v>971</v>
      </c>
      <c r="M87" s="874"/>
      <c r="N87" s="303"/>
    </row>
    <row r="88" spans="1:14">
      <c r="B88" s="859" t="s">
        <v>972</v>
      </c>
      <c r="C88" s="860"/>
      <c r="D88" s="860"/>
      <c r="E88" s="860"/>
      <c r="F88" s="860"/>
      <c r="G88" s="860"/>
      <c r="H88" s="860"/>
      <c r="I88" s="87"/>
      <c r="J88" s="88"/>
      <c r="K88" s="304">
        <v>0.2</v>
      </c>
      <c r="L88" s="861">
        <f>N83*K88</f>
        <v>35234.044599701534</v>
      </c>
      <c r="M88" s="862"/>
      <c r="N88" s="51"/>
    </row>
    <row r="89" spans="1:14">
      <c r="B89" s="89" t="s">
        <v>973</v>
      </c>
      <c r="C89" s="90"/>
      <c r="D89" s="90"/>
      <c r="E89" s="90"/>
      <c r="F89" s="90"/>
      <c r="G89" s="90"/>
      <c r="H89" s="90"/>
      <c r="I89" s="87"/>
      <c r="J89" s="88"/>
      <c r="K89" s="304">
        <v>0.05</v>
      </c>
      <c r="L89" s="861">
        <f>N83*K89</f>
        <v>8808.5111499253835</v>
      </c>
      <c r="M89" s="862"/>
      <c r="N89" s="51"/>
    </row>
    <row r="90" spans="1:14" ht="15.75" thickBot="1">
      <c r="B90" s="91" t="s">
        <v>974</v>
      </c>
      <c r="C90" s="92"/>
      <c r="D90" s="92"/>
      <c r="E90" s="92"/>
      <c r="F90" s="92"/>
      <c r="G90" s="92"/>
      <c r="H90" s="92"/>
      <c r="I90" s="93"/>
      <c r="J90" s="94"/>
      <c r="K90" s="305">
        <v>0.05</v>
      </c>
      <c r="L90" s="863">
        <f>N83*K90</f>
        <v>8808.5111499253835</v>
      </c>
      <c r="M90" s="864"/>
      <c r="N90" s="51"/>
    </row>
    <row r="91" spans="1:14" ht="15.75" thickBot="1">
      <c r="B91" s="826" t="s">
        <v>953</v>
      </c>
      <c r="C91" s="827"/>
      <c r="D91" s="827"/>
      <c r="E91" s="827"/>
      <c r="F91" s="827"/>
      <c r="G91" s="827"/>
      <c r="H91" s="827"/>
      <c r="I91" s="827"/>
      <c r="J91" s="827"/>
      <c r="K91" s="827"/>
      <c r="L91" s="827"/>
      <c r="M91" s="828"/>
      <c r="N91" s="52">
        <f>L88+L89+L90</f>
        <v>52851.066899552301</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229021.28989805997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1" t="s">
        <v>2221</v>
      </c>
      <c r="C124" s="393"/>
      <c r="D124" s="393"/>
      <c r="E124" s="57"/>
      <c r="F124" s="57"/>
      <c r="G124" s="57"/>
      <c r="H124" s="57"/>
      <c r="I124" s="57"/>
      <c r="J124" s="894"/>
      <c r="K124" s="894"/>
      <c r="L124" s="894"/>
      <c r="M124" s="894"/>
      <c r="N124" s="895"/>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1070</v>
      </c>
      <c r="C31" s="81" t="s">
        <v>2069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171669.61629089265</v>
      </c>
      <c r="L36" s="270"/>
      <c r="M36" s="271">
        <v>30</v>
      </c>
      <c r="N36" s="272">
        <f>K36/M36</f>
        <v>5722.3205430297548</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126356.77692282847</v>
      </c>
      <c r="L37" s="270"/>
      <c r="M37" s="271">
        <v>10</v>
      </c>
      <c r="N37" s="272">
        <f t="shared" ref="N37:N43" si="0">K37/M37</f>
        <v>12635.677692282847</v>
      </c>
    </row>
    <row r="38" spans="1:14">
      <c r="A38" t="s">
        <v>166</v>
      </c>
      <c r="B38" s="875" t="str">
        <f>VLOOKUP(A38,EQUIPOS!A8:D154,3,FALSE)</f>
        <v>Compactador de Rodillo POTENCIA: 99HP, PESO: 8 ton</v>
      </c>
      <c r="C38" s="876"/>
      <c r="D38" s="876"/>
      <c r="E38" s="876"/>
      <c r="F38" s="876"/>
      <c r="G38" s="876"/>
      <c r="H38" s="877"/>
      <c r="I38" s="267"/>
      <c r="J38" s="268"/>
      <c r="K38" s="269">
        <f>VLOOKUP(A38,EQUIPOS!A8:D165,4,FALSE)</f>
        <v>120612.44824326687</v>
      </c>
      <c r="L38" s="270"/>
      <c r="M38" s="271">
        <v>10</v>
      </c>
      <c r="N38" s="272">
        <f t="shared" si="0"/>
        <v>12061.244824326688</v>
      </c>
    </row>
    <row r="39" spans="1:14">
      <c r="A39" t="s">
        <v>284</v>
      </c>
      <c r="B39" s="875" t="str">
        <f>VLOOKUP(A39,EQUIPOS!A9:D154,3,FALSE)</f>
        <v>Planta de asfalto en caliente</v>
      </c>
      <c r="C39" s="876"/>
      <c r="D39" s="876"/>
      <c r="E39" s="876"/>
      <c r="F39" s="876"/>
      <c r="G39" s="876"/>
      <c r="H39" s="877"/>
      <c r="I39" s="267"/>
      <c r="J39" s="268"/>
      <c r="K39" s="269">
        <f>VLOOKUP(A39,EQUIPOS!A9:D166,4,FALSE)</f>
        <v>575273.55143237638</v>
      </c>
      <c r="L39" s="270"/>
      <c r="M39" s="271">
        <v>10</v>
      </c>
      <c r="N39" s="272">
        <f t="shared" si="0"/>
        <v>57527.355143237641</v>
      </c>
    </row>
    <row r="40" spans="1:14">
      <c r="A40" t="s">
        <v>290</v>
      </c>
      <c r="B40" s="875" t="str">
        <f>VLOOKUP(A40,EQUIPOS!A10:D154,3,FALSE)</f>
        <v>Planta trituradora</v>
      </c>
      <c r="C40" s="876"/>
      <c r="D40" s="876"/>
      <c r="E40" s="876"/>
      <c r="F40" s="876"/>
      <c r="G40" s="876"/>
      <c r="H40" s="877"/>
      <c r="I40" s="267"/>
      <c r="J40" s="268"/>
      <c r="K40" s="269">
        <f>VLOOKUP(A40,EQUIPOS!A10:D167,4,FALSE)</f>
        <v>496702.45356619003</v>
      </c>
      <c r="L40" s="270"/>
      <c r="M40" s="271">
        <v>30</v>
      </c>
      <c r="N40" s="272">
        <f t="shared" si="0"/>
        <v>16556.748452206335</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182574.92133542179</v>
      </c>
      <c r="L41" s="270"/>
      <c r="M41" s="271">
        <v>30</v>
      </c>
      <c r="N41" s="272">
        <f t="shared" si="0"/>
        <v>6085.8307111807262</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188427.92373264063</v>
      </c>
      <c r="L42" s="270"/>
      <c r="M42" s="271">
        <v>10</v>
      </c>
      <c r="N42" s="272">
        <f t="shared" si="0"/>
        <v>18842.792373264063</v>
      </c>
    </row>
    <row r="43" spans="1:14">
      <c r="A43" t="s">
        <v>373</v>
      </c>
      <c r="B43" s="875" t="str">
        <f>VLOOKUP(A43,EQUIPOS!A13:D157,3,FALSE)</f>
        <v>Volqueta 6 m3</v>
      </c>
      <c r="C43" s="876"/>
      <c r="D43" s="876"/>
      <c r="E43" s="876"/>
      <c r="F43" s="876"/>
      <c r="G43" s="876"/>
      <c r="H43" s="877"/>
      <c r="I43" s="267"/>
      <c r="J43" s="268"/>
      <c r="K43" s="269">
        <f>VLOOKUP(A43,EQUIPOS!A13:D170,4,FALSE)</f>
        <v>67262.879887324176</v>
      </c>
      <c r="L43" s="270"/>
      <c r="M43" s="271">
        <v>10</v>
      </c>
      <c r="N43" s="272">
        <f t="shared" si="0"/>
        <v>6726.2879887324179</v>
      </c>
    </row>
    <row r="44" spans="1:14">
      <c r="B44" s="320"/>
      <c r="C44" s="321"/>
      <c r="D44" s="321"/>
      <c r="E44" s="321"/>
      <c r="F44" s="321"/>
      <c r="G44" s="321"/>
      <c r="H44" s="322"/>
      <c r="I44" s="267"/>
      <c r="J44" s="268"/>
      <c r="K44" s="269"/>
      <c r="L44" s="270"/>
      <c r="M44" s="271"/>
      <c r="N44" s="272"/>
    </row>
    <row r="45" spans="1:14">
      <c r="B45" s="875"/>
      <c r="C45" s="876"/>
      <c r="D45" s="876"/>
      <c r="E45" s="876"/>
      <c r="F45" s="876"/>
      <c r="G45" s="876"/>
      <c r="H45" s="877"/>
      <c r="I45" s="878"/>
      <c r="J45" s="879"/>
      <c r="K45" s="269"/>
      <c r="L45" s="880"/>
      <c r="M45" s="881"/>
      <c r="N45" s="272"/>
    </row>
    <row r="46" spans="1:14">
      <c r="B46" s="875"/>
      <c r="C46" s="876"/>
      <c r="D46" s="876"/>
      <c r="E46" s="882"/>
      <c r="F46" s="876"/>
      <c r="G46" s="876"/>
      <c r="H46" s="877"/>
      <c r="I46" s="36"/>
      <c r="J46" s="37"/>
      <c r="K46" s="274"/>
      <c r="L46" s="276"/>
      <c r="M46" s="277"/>
      <c r="N46" s="278"/>
    </row>
    <row r="47" spans="1:14">
      <c r="B47" s="883" t="s">
        <v>952</v>
      </c>
      <c r="C47" s="884"/>
      <c r="D47" s="884"/>
      <c r="E47" s="38"/>
      <c r="F47" s="39"/>
      <c r="G47" s="39"/>
      <c r="H47" s="40"/>
      <c r="I47" s="36"/>
      <c r="J47" s="37"/>
      <c r="K47" s="279"/>
      <c r="L47" s="276"/>
      <c r="M47" s="401">
        <v>0.1</v>
      </c>
      <c r="N47" s="344">
        <f>N81*M47</f>
        <v>874.7045112950251</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4">
        <f>SUM(N36:N48)</f>
        <v>137032.96223955549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5" t="s">
        <v>945</v>
      </c>
      <c r="K53" s="85" t="s">
        <v>946</v>
      </c>
      <c r="L53" s="907" t="s">
        <v>955</v>
      </c>
      <c r="M53" s="906"/>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VLOOKUP(A54,MATERIALES!A8:D645,2,FALSE)</f>
        <v>m3</v>
      </c>
      <c r="K54" s="282">
        <v>1.4</v>
      </c>
      <c r="L54" s="267"/>
      <c r="M54" s="402">
        <f>VLOOKUP(A54,MATERIALES!A5:D395,4,FALSE)</f>
        <v>18320.690024760443</v>
      </c>
      <c r="N54" s="272">
        <f>K54*M54</f>
        <v>25648.96603466462</v>
      </c>
    </row>
    <row r="55" spans="1:14">
      <c r="A55" s="108" t="s">
        <v>774</v>
      </c>
      <c r="B55" s="43" t="str">
        <f>VLOOKUP(A55,MATERIALES!A6:D372,3,FALSE)</f>
        <v>Agua</v>
      </c>
      <c r="C55" s="281"/>
      <c r="D55" s="281"/>
      <c r="E55" s="281"/>
      <c r="F55" s="281"/>
      <c r="G55" s="281"/>
      <c r="H55" s="281"/>
      <c r="I55" s="268"/>
      <c r="J55" s="224" t="str">
        <f>VLOOKUP(A55,MATERIALES!A9:D646,2,FALSE)</f>
        <v>lt</v>
      </c>
      <c r="K55" s="282">
        <v>25</v>
      </c>
      <c r="L55" s="267"/>
      <c r="M55" s="402">
        <f>VLOOKUP(A55,MATERIALES!A6:D396,4,FALSE)</f>
        <v>68.90267034712889</v>
      </c>
      <c r="N55" s="272">
        <f>K55*M55</f>
        <v>1722.5667586782222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4">
        <f>SUM(N54:N58)</f>
        <v>27371.532793342842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3">
        <f>VLOOKUP(A64,TRANSPORTE!A5:D117,4,FALSE)</f>
        <v>1139.1256047770109</v>
      </c>
      <c r="M64" s="914"/>
      <c r="N64" s="287">
        <f>K64*L64</f>
        <v>1594.7758466878151</v>
      </c>
    </row>
    <row r="65" spans="1:15">
      <c r="A65" t="s">
        <v>1376</v>
      </c>
      <c r="B65" s="46" t="str">
        <f>VLOOKUP(A65,TRANSPORTE!A6:D117,3,FALSE)</f>
        <v>Transporte de Mezcla Densa en Caliente MDC-10</v>
      </c>
      <c r="C65" s="47"/>
      <c r="D65" s="47"/>
      <c r="E65" s="47"/>
      <c r="F65" s="47"/>
      <c r="G65" s="47"/>
      <c r="H65" s="311" t="s">
        <v>1468</v>
      </c>
      <c r="I65" s="279">
        <v>1.25</v>
      </c>
      <c r="J65" s="286">
        <v>1</v>
      </c>
      <c r="K65" s="279">
        <f>I65*J65</f>
        <v>1.25</v>
      </c>
      <c r="L65" s="913">
        <f>VLOOKUP(A65,TRANSPORTE!A6:D117,4,FALSE)</f>
        <v>1139.1256047770109</v>
      </c>
      <c r="M65" s="914"/>
      <c r="N65" s="287">
        <f>K65*L65</f>
        <v>1423.9070059712637</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3018.6828526590789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395"/>
    </row>
    <row r="79" spans="1:15">
      <c r="B79" s="49"/>
      <c r="C79" s="47"/>
      <c r="D79" s="47"/>
      <c r="E79" s="47"/>
      <c r="F79" s="47"/>
      <c r="G79" s="47"/>
      <c r="H79" s="47"/>
      <c r="I79" s="279"/>
      <c r="J79" s="297"/>
      <c r="K79" s="298"/>
      <c r="L79" s="318"/>
      <c r="M79" s="300"/>
      <c r="N79" s="296"/>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1">
        <f>SUM(N75:N80)</f>
        <v>8747.0451129502508</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176170.22299850767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4"/>
      <c r="J87" s="334"/>
      <c r="K87" s="302" t="s">
        <v>970</v>
      </c>
      <c r="L87" s="873" t="s">
        <v>971</v>
      </c>
      <c r="M87" s="874"/>
      <c r="N87" s="303"/>
    </row>
    <row r="88" spans="1:14">
      <c r="B88" s="859" t="s">
        <v>972</v>
      </c>
      <c r="C88" s="860"/>
      <c r="D88" s="860"/>
      <c r="E88" s="860"/>
      <c r="F88" s="860"/>
      <c r="G88" s="860"/>
      <c r="H88" s="860"/>
      <c r="I88" s="87"/>
      <c r="J88" s="88"/>
      <c r="K88" s="304">
        <v>0.2</v>
      </c>
      <c r="L88" s="861">
        <f>N83*K88</f>
        <v>35234.044599701534</v>
      </c>
      <c r="M88" s="862"/>
      <c r="N88" s="51"/>
    </row>
    <row r="89" spans="1:14">
      <c r="B89" s="89" t="s">
        <v>973</v>
      </c>
      <c r="C89" s="90"/>
      <c r="D89" s="90"/>
      <c r="E89" s="90"/>
      <c r="F89" s="90"/>
      <c r="G89" s="90"/>
      <c r="H89" s="90"/>
      <c r="I89" s="87"/>
      <c r="J89" s="88"/>
      <c r="K89" s="304">
        <v>0.05</v>
      </c>
      <c r="L89" s="861">
        <f>N83*K89</f>
        <v>8808.5111499253835</v>
      </c>
      <c r="M89" s="862"/>
      <c r="N89" s="51"/>
    </row>
    <row r="90" spans="1:14" ht="15.75" thickBot="1">
      <c r="B90" s="91" t="s">
        <v>974</v>
      </c>
      <c r="C90" s="92"/>
      <c r="D90" s="92"/>
      <c r="E90" s="92"/>
      <c r="F90" s="92"/>
      <c r="G90" s="92"/>
      <c r="H90" s="92"/>
      <c r="I90" s="93"/>
      <c r="J90" s="94"/>
      <c r="K90" s="305">
        <v>0.05</v>
      </c>
      <c r="L90" s="863">
        <f>N83*K90</f>
        <v>8808.5111499253835</v>
      </c>
      <c r="M90" s="864"/>
      <c r="N90" s="51"/>
    </row>
    <row r="91" spans="1:14" ht="15.75" thickBot="1">
      <c r="B91" s="826" t="s">
        <v>953</v>
      </c>
      <c r="C91" s="827"/>
      <c r="D91" s="827"/>
      <c r="E91" s="827"/>
      <c r="F91" s="827"/>
      <c r="G91" s="827"/>
      <c r="H91" s="827"/>
      <c r="I91" s="827"/>
      <c r="J91" s="827"/>
      <c r="K91" s="827"/>
      <c r="L91" s="827"/>
      <c r="M91" s="828"/>
      <c r="N91" s="52">
        <f>L88+L89+L90</f>
        <v>52851.066899552301</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229021.28989805997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1" t="s">
        <v>2221</v>
      </c>
      <c r="C124" s="393"/>
      <c r="D124" s="393"/>
      <c r="E124" s="57"/>
      <c r="F124" s="57"/>
      <c r="G124" s="57"/>
      <c r="H124" s="57"/>
      <c r="I124" s="57"/>
      <c r="J124" s="894"/>
      <c r="K124" s="894"/>
      <c r="L124" s="894"/>
      <c r="M124" s="894"/>
      <c r="N124" s="89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 customHeight="1" thickBot="1">
      <c r="A31" t="s">
        <v>1845</v>
      </c>
      <c r="B31" s="80" t="s">
        <v>1071</v>
      </c>
      <c r="C31" s="81" t="s">
        <v>2070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171669.61629089265</v>
      </c>
      <c r="L36" s="270"/>
      <c r="M36" s="271">
        <v>30</v>
      </c>
      <c r="N36" s="272">
        <f>K36/M36</f>
        <v>5722.3205430297548</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126356.77692282847</v>
      </c>
      <c r="L37" s="270"/>
      <c r="M37" s="271">
        <v>10</v>
      </c>
      <c r="N37" s="272">
        <f t="shared" ref="N37:N43" si="0">K37/M37</f>
        <v>12635.677692282847</v>
      </c>
    </row>
    <row r="38" spans="1:14">
      <c r="A38" t="s">
        <v>166</v>
      </c>
      <c r="B38" s="875" t="str">
        <f>VLOOKUP(A38,EQUIPOS!A8:D154,3,FALSE)</f>
        <v>Compactador de Rodillo POTENCIA: 99HP, PESO: 8 ton</v>
      </c>
      <c r="C38" s="876"/>
      <c r="D38" s="876"/>
      <c r="E38" s="876"/>
      <c r="F38" s="876"/>
      <c r="G38" s="876"/>
      <c r="H38" s="877"/>
      <c r="I38" s="267"/>
      <c r="J38" s="268"/>
      <c r="K38" s="269">
        <f>VLOOKUP(A38,EQUIPOS!A8:D165,4,FALSE)</f>
        <v>120612.44824326687</v>
      </c>
      <c r="L38" s="270"/>
      <c r="M38" s="271">
        <v>10</v>
      </c>
      <c r="N38" s="272">
        <f t="shared" si="0"/>
        <v>12061.244824326688</v>
      </c>
    </row>
    <row r="39" spans="1:14">
      <c r="A39" t="s">
        <v>284</v>
      </c>
      <c r="B39" s="875" t="str">
        <f>VLOOKUP(A39,EQUIPOS!A9:D154,3,FALSE)</f>
        <v>Planta de asfalto en caliente</v>
      </c>
      <c r="C39" s="876"/>
      <c r="D39" s="876"/>
      <c r="E39" s="876"/>
      <c r="F39" s="876"/>
      <c r="G39" s="876"/>
      <c r="H39" s="877"/>
      <c r="I39" s="267"/>
      <c r="J39" s="268"/>
      <c r="K39" s="269">
        <f>VLOOKUP(A39,EQUIPOS!A9:D166,4,FALSE)</f>
        <v>575273.55143237638</v>
      </c>
      <c r="L39" s="270"/>
      <c r="M39" s="271">
        <v>10</v>
      </c>
      <c r="N39" s="272">
        <f t="shared" si="0"/>
        <v>57527.355143237641</v>
      </c>
    </row>
    <row r="40" spans="1:14">
      <c r="A40" t="s">
        <v>290</v>
      </c>
      <c r="B40" s="875" t="str">
        <f>VLOOKUP(A40,EQUIPOS!A10:D154,3,FALSE)</f>
        <v>Planta trituradora</v>
      </c>
      <c r="C40" s="876"/>
      <c r="D40" s="876"/>
      <c r="E40" s="876"/>
      <c r="F40" s="876"/>
      <c r="G40" s="876"/>
      <c r="H40" s="877"/>
      <c r="I40" s="267"/>
      <c r="J40" s="268"/>
      <c r="K40" s="269">
        <f>VLOOKUP(A40,EQUIPOS!A10:D167,4,FALSE)</f>
        <v>496702.45356619003</v>
      </c>
      <c r="L40" s="270"/>
      <c r="M40" s="271">
        <v>30</v>
      </c>
      <c r="N40" s="272">
        <f t="shared" si="0"/>
        <v>16556.748452206335</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182574.92133542179</v>
      </c>
      <c r="L41" s="270"/>
      <c r="M41" s="271">
        <v>30</v>
      </c>
      <c r="N41" s="272">
        <f t="shared" si="0"/>
        <v>6085.8307111807262</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188427.92373264063</v>
      </c>
      <c r="L42" s="270"/>
      <c r="M42" s="271">
        <v>10</v>
      </c>
      <c r="N42" s="272">
        <f t="shared" si="0"/>
        <v>18842.792373264063</v>
      </c>
    </row>
    <row r="43" spans="1:14">
      <c r="A43" t="s">
        <v>373</v>
      </c>
      <c r="B43" s="875" t="str">
        <f>VLOOKUP(A43,EQUIPOS!A13:D157,3,FALSE)</f>
        <v>Volqueta 6 m3</v>
      </c>
      <c r="C43" s="876"/>
      <c r="D43" s="876"/>
      <c r="E43" s="876"/>
      <c r="F43" s="876"/>
      <c r="G43" s="876"/>
      <c r="H43" s="877"/>
      <c r="I43" s="267"/>
      <c r="J43" s="268"/>
      <c r="K43" s="269">
        <f>VLOOKUP(A43,EQUIPOS!A13:D170,4,FALSE)</f>
        <v>67262.879887324176</v>
      </c>
      <c r="L43" s="270"/>
      <c r="M43" s="271">
        <v>10</v>
      </c>
      <c r="N43" s="272">
        <f t="shared" si="0"/>
        <v>6726.2879887324179</v>
      </c>
    </row>
    <row r="44" spans="1:14" ht="15" customHeight="1">
      <c r="B44" s="875"/>
      <c r="C44" s="876"/>
      <c r="D44" s="876"/>
      <c r="E44" s="876"/>
      <c r="F44" s="876"/>
      <c r="G44" s="876"/>
      <c r="H44" s="877"/>
      <c r="I44" s="878"/>
      <c r="J44" s="879"/>
      <c r="K44" s="269"/>
      <c r="L44" s="880"/>
      <c r="M44" s="881"/>
      <c r="N44" s="272"/>
    </row>
    <row r="45" spans="1:14">
      <c r="B45" s="875"/>
      <c r="C45" s="876"/>
      <c r="D45" s="876"/>
      <c r="E45" s="882"/>
      <c r="F45" s="876"/>
      <c r="G45" s="876"/>
      <c r="H45" s="877"/>
      <c r="I45" s="36"/>
      <c r="J45" s="37"/>
      <c r="K45" s="274"/>
      <c r="L45" s="276"/>
      <c r="M45" s="277"/>
      <c r="N45" s="278"/>
    </row>
    <row r="46" spans="1:14">
      <c r="B46" s="883" t="s">
        <v>952</v>
      </c>
      <c r="C46" s="884"/>
      <c r="D46" s="884"/>
      <c r="E46" s="38"/>
      <c r="F46" s="39"/>
      <c r="G46" s="39"/>
      <c r="H46" s="40"/>
      <c r="I46" s="36"/>
      <c r="J46" s="37"/>
      <c r="K46" s="279"/>
      <c r="L46" s="276"/>
      <c r="M46" s="401">
        <v>0.1</v>
      </c>
      <c r="N46" s="344">
        <f>N80*M46</f>
        <v>874.7045112950251</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4">
        <f>SUM(N36:N47)</f>
        <v>137032.96223955549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5" t="s">
        <v>945</v>
      </c>
      <c r="K52" s="85" t="s">
        <v>946</v>
      </c>
      <c r="L52" s="907" t="s">
        <v>955</v>
      </c>
      <c r="M52" s="906"/>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VLOOKUP(A53,MATERIALES!A7:D644,2,FALSE)</f>
        <v>m3</v>
      </c>
      <c r="K53" s="282">
        <v>1.4</v>
      </c>
      <c r="L53" s="267"/>
      <c r="M53" s="402">
        <f>VLOOKUP(A53,MATERIALES!A5:D395,4,FALSE)</f>
        <v>18320.690024760443</v>
      </c>
      <c r="N53" s="272">
        <f>K53*M53</f>
        <v>25648.96603466462</v>
      </c>
    </row>
    <row r="54" spans="1:14">
      <c r="A54" s="108" t="s">
        <v>774</v>
      </c>
      <c r="B54" s="43" t="str">
        <f>VLOOKUP(A54,MATERIALES!A6:D372,3,FALSE)</f>
        <v>Agua</v>
      </c>
      <c r="C54" s="281"/>
      <c r="D54" s="281"/>
      <c r="E54" s="281"/>
      <c r="F54" s="281"/>
      <c r="G54" s="281"/>
      <c r="H54" s="281"/>
      <c r="I54" s="268"/>
      <c r="J54" s="224" t="str">
        <f>VLOOKUP(A54,MATERIALES!A8:D645,2,FALSE)</f>
        <v>lt</v>
      </c>
      <c r="K54" s="282">
        <v>25</v>
      </c>
      <c r="L54" s="267"/>
      <c r="M54" s="402">
        <f>VLOOKUP(A54,MATERIALES!A6:D396,4,FALSE)</f>
        <v>68.90267034712889</v>
      </c>
      <c r="N54" s="272">
        <f>K54*M54</f>
        <v>1722.5667586782222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4">
        <f>SUM(N53:N57)</f>
        <v>27371.532793342842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3">
        <f>VLOOKUP(A63,TRANSPORTE!A5:D117,4,FALSE)</f>
        <v>1139.1256047770109</v>
      </c>
      <c r="M63" s="914"/>
      <c r="N63" s="287">
        <f>K63*L63</f>
        <v>1594.7758466878151</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913">
        <f>VLOOKUP(A64,TRANSPORTE!A6:D117,4,FALSE)</f>
        <v>1139.1256047770109</v>
      </c>
      <c r="M64" s="914"/>
      <c r="N64" s="287">
        <f>K64*L64</f>
        <v>1423.9070059712637</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3018.6828526590789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1">
        <f>SUM(N74:N79)</f>
        <v>8747.0451129502508</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176170.22299850767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4"/>
      <c r="J86" s="334"/>
      <c r="K86" s="302" t="s">
        <v>970</v>
      </c>
      <c r="L86" s="873" t="s">
        <v>971</v>
      </c>
      <c r="M86" s="874"/>
      <c r="N86" s="303"/>
    </row>
    <row r="87" spans="1:14">
      <c r="B87" s="859" t="s">
        <v>972</v>
      </c>
      <c r="C87" s="860"/>
      <c r="D87" s="860"/>
      <c r="E87" s="860"/>
      <c r="F87" s="860"/>
      <c r="G87" s="860"/>
      <c r="H87" s="860"/>
      <c r="I87" s="87"/>
      <c r="J87" s="88"/>
      <c r="K87" s="304">
        <v>0.2</v>
      </c>
      <c r="L87" s="861">
        <f>N82*K87</f>
        <v>35234.044599701534</v>
      </c>
      <c r="M87" s="862"/>
      <c r="N87" s="51"/>
    </row>
    <row r="88" spans="1:14">
      <c r="B88" s="89" t="s">
        <v>973</v>
      </c>
      <c r="C88" s="90"/>
      <c r="D88" s="90"/>
      <c r="E88" s="90"/>
      <c r="F88" s="90"/>
      <c r="G88" s="90"/>
      <c r="H88" s="90"/>
      <c r="I88" s="87"/>
      <c r="J88" s="88"/>
      <c r="K88" s="304">
        <v>0.05</v>
      </c>
      <c r="L88" s="861">
        <f>N82*K88</f>
        <v>8808.5111499253835</v>
      </c>
      <c r="M88" s="862"/>
      <c r="N88" s="51"/>
    </row>
    <row r="89" spans="1:14" ht="15.75" thickBot="1">
      <c r="B89" s="91" t="s">
        <v>974</v>
      </c>
      <c r="C89" s="92"/>
      <c r="D89" s="92"/>
      <c r="E89" s="92"/>
      <c r="F89" s="92"/>
      <c r="G89" s="92"/>
      <c r="H89" s="92"/>
      <c r="I89" s="93"/>
      <c r="J89" s="94"/>
      <c r="K89" s="305">
        <v>0.05</v>
      </c>
      <c r="L89" s="863">
        <f>N82*K89</f>
        <v>8808.5111499253835</v>
      </c>
      <c r="M89" s="864"/>
      <c r="N89" s="51"/>
    </row>
    <row r="90" spans="1:14" ht="15.75" thickBot="1">
      <c r="B90" s="826" t="s">
        <v>953</v>
      </c>
      <c r="C90" s="827"/>
      <c r="D90" s="827"/>
      <c r="E90" s="827"/>
      <c r="F90" s="827"/>
      <c r="G90" s="827"/>
      <c r="H90" s="827"/>
      <c r="I90" s="827"/>
      <c r="J90" s="827"/>
      <c r="K90" s="827"/>
      <c r="L90" s="827"/>
      <c r="M90" s="828"/>
      <c r="N90" s="52">
        <f>L87+L88+L89</f>
        <v>52851.066899552301</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8">
        <f>N82+N90</f>
        <v>229021.28989805997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1" t="s">
        <v>2221</v>
      </c>
      <c r="C123" s="393"/>
      <c r="D123" s="393"/>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1072</v>
      </c>
      <c r="C31" s="81" t="s">
        <v>2071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171669.61629089265</v>
      </c>
      <c r="L36" s="270"/>
      <c r="M36" s="271">
        <v>30</v>
      </c>
      <c r="N36" s="272">
        <f>K36/M36</f>
        <v>5722.3205430297548</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126356.77692282847</v>
      </c>
      <c r="L37" s="270"/>
      <c r="M37" s="271">
        <v>10</v>
      </c>
      <c r="N37" s="272">
        <f t="shared" ref="N37:N43" si="0">K37/M37</f>
        <v>12635.677692282847</v>
      </c>
    </row>
    <row r="38" spans="1:14">
      <c r="A38" t="s">
        <v>166</v>
      </c>
      <c r="B38" s="875" t="str">
        <f>VLOOKUP(A38,EQUIPOS!A8:D154,3,FALSE)</f>
        <v>Compactador de Rodillo POTENCIA: 99HP, PESO: 8 ton</v>
      </c>
      <c r="C38" s="876"/>
      <c r="D38" s="876"/>
      <c r="E38" s="876"/>
      <c r="F38" s="876"/>
      <c r="G38" s="876"/>
      <c r="H38" s="877"/>
      <c r="I38" s="267"/>
      <c r="J38" s="268"/>
      <c r="K38" s="269">
        <f>VLOOKUP(A38,EQUIPOS!A8:D165,4,FALSE)</f>
        <v>120612.44824326687</v>
      </c>
      <c r="L38" s="270"/>
      <c r="M38" s="271">
        <v>10</v>
      </c>
      <c r="N38" s="272">
        <f t="shared" si="0"/>
        <v>12061.244824326688</v>
      </c>
    </row>
    <row r="39" spans="1:14">
      <c r="A39" t="s">
        <v>284</v>
      </c>
      <c r="B39" s="875" t="str">
        <f>VLOOKUP(A39,EQUIPOS!A9:D154,3,FALSE)</f>
        <v>Planta de asfalto en caliente</v>
      </c>
      <c r="C39" s="876"/>
      <c r="D39" s="876"/>
      <c r="E39" s="876"/>
      <c r="F39" s="876"/>
      <c r="G39" s="876"/>
      <c r="H39" s="877"/>
      <c r="I39" s="267"/>
      <c r="J39" s="268"/>
      <c r="K39" s="269">
        <f>VLOOKUP(A39,EQUIPOS!A9:D166,4,FALSE)</f>
        <v>575273.55143237638</v>
      </c>
      <c r="L39" s="270"/>
      <c r="M39" s="271">
        <v>10</v>
      </c>
      <c r="N39" s="272">
        <f t="shared" si="0"/>
        <v>57527.355143237641</v>
      </c>
    </row>
    <row r="40" spans="1:14">
      <c r="A40" t="s">
        <v>290</v>
      </c>
      <c r="B40" s="875" t="str">
        <f>VLOOKUP(A40,EQUIPOS!A10:D154,3,FALSE)</f>
        <v>Planta trituradora</v>
      </c>
      <c r="C40" s="876"/>
      <c r="D40" s="876"/>
      <c r="E40" s="876"/>
      <c r="F40" s="876"/>
      <c r="G40" s="876"/>
      <c r="H40" s="877"/>
      <c r="I40" s="267"/>
      <c r="J40" s="268"/>
      <c r="K40" s="269">
        <f>VLOOKUP(A40,EQUIPOS!A10:D167,4,FALSE)</f>
        <v>496702.45356619003</v>
      </c>
      <c r="L40" s="270"/>
      <c r="M40" s="271">
        <v>30</v>
      </c>
      <c r="N40" s="272">
        <f t="shared" si="0"/>
        <v>16556.748452206335</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182574.92133542179</v>
      </c>
      <c r="L41" s="270"/>
      <c r="M41" s="271">
        <v>30</v>
      </c>
      <c r="N41" s="272">
        <f t="shared" si="0"/>
        <v>6085.8307111807262</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188427.92373264063</v>
      </c>
      <c r="L42" s="270"/>
      <c r="M42" s="271">
        <v>10</v>
      </c>
      <c r="N42" s="272">
        <f t="shared" si="0"/>
        <v>18842.792373264063</v>
      </c>
    </row>
    <row r="43" spans="1:14">
      <c r="A43" t="s">
        <v>373</v>
      </c>
      <c r="B43" s="875" t="str">
        <f>VLOOKUP(A43,EQUIPOS!A13:D157,3,FALSE)</f>
        <v>Volqueta 6 m3</v>
      </c>
      <c r="C43" s="876"/>
      <c r="D43" s="876"/>
      <c r="E43" s="876"/>
      <c r="F43" s="876"/>
      <c r="G43" s="876"/>
      <c r="H43" s="877"/>
      <c r="I43" s="267"/>
      <c r="J43" s="268"/>
      <c r="K43" s="269">
        <f>VLOOKUP(A43,EQUIPOS!A13:D170,4,FALSE)</f>
        <v>67262.879887324176</v>
      </c>
      <c r="L43" s="270"/>
      <c r="M43" s="271">
        <v>10</v>
      </c>
      <c r="N43" s="272">
        <f t="shared" si="0"/>
        <v>6726.2879887324179</v>
      </c>
    </row>
    <row r="44" spans="1:14">
      <c r="B44" s="875"/>
      <c r="C44" s="876"/>
      <c r="D44" s="876"/>
      <c r="E44" s="876"/>
      <c r="F44" s="876"/>
      <c r="G44" s="876"/>
      <c r="H44" s="877"/>
      <c r="I44" s="878"/>
      <c r="J44" s="879"/>
      <c r="K44" s="269"/>
      <c r="L44" s="880"/>
      <c r="M44" s="881"/>
      <c r="N44" s="272"/>
    </row>
    <row r="45" spans="1:14">
      <c r="B45" s="875"/>
      <c r="C45" s="876"/>
      <c r="D45" s="876"/>
      <c r="E45" s="882"/>
      <c r="F45" s="876"/>
      <c r="G45" s="876"/>
      <c r="H45" s="877"/>
      <c r="I45" s="36"/>
      <c r="J45" s="37"/>
      <c r="K45" s="274"/>
      <c r="L45" s="276"/>
      <c r="M45" s="277"/>
      <c r="N45" s="278"/>
    </row>
    <row r="46" spans="1:14">
      <c r="B46" s="883" t="s">
        <v>952</v>
      </c>
      <c r="C46" s="884"/>
      <c r="D46" s="884"/>
      <c r="E46" s="38"/>
      <c r="F46" s="39"/>
      <c r="G46" s="39"/>
      <c r="H46" s="40"/>
      <c r="I46" s="36"/>
      <c r="J46" s="37"/>
      <c r="K46" s="279"/>
      <c r="L46" s="276"/>
      <c r="M46" s="401">
        <v>0.1</v>
      </c>
      <c r="N46" s="344">
        <f>N80*M46</f>
        <v>874.7045112950251</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4">
        <f>SUM(N36:N47)</f>
        <v>137032.96223955549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5" t="s">
        <v>945</v>
      </c>
      <c r="K52" s="85" t="s">
        <v>946</v>
      </c>
      <c r="L52" s="907" t="s">
        <v>955</v>
      </c>
      <c r="M52" s="906"/>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VLOOKUP(A53,MATERIALES!A7:D644,2,FALSE)</f>
        <v>m3</v>
      </c>
      <c r="K53" s="282">
        <v>1.4</v>
      </c>
      <c r="L53" s="267"/>
      <c r="M53" s="402">
        <f>VLOOKUP(A53,MATERIALES!A5:D395,4,FALSE)</f>
        <v>18320.690024760443</v>
      </c>
      <c r="N53" s="272">
        <f>K53*M53</f>
        <v>25648.96603466462</v>
      </c>
    </row>
    <row r="54" spans="1:14">
      <c r="A54" s="108" t="s">
        <v>774</v>
      </c>
      <c r="B54" s="43" t="str">
        <f>VLOOKUP(A54,MATERIALES!A6:D372,3,FALSE)</f>
        <v>Agua</v>
      </c>
      <c r="C54" s="281"/>
      <c r="D54" s="281"/>
      <c r="E54" s="281"/>
      <c r="F54" s="281"/>
      <c r="G54" s="281"/>
      <c r="H54" s="281"/>
      <c r="I54" s="268"/>
      <c r="J54" s="224" t="str">
        <f>VLOOKUP(A54,MATERIALES!A8:D645,2,FALSE)</f>
        <v>lt</v>
      </c>
      <c r="K54" s="282">
        <v>25</v>
      </c>
      <c r="L54" s="267"/>
      <c r="M54" s="402">
        <f>VLOOKUP(A54,MATERIALES!A6:D396,4,FALSE)</f>
        <v>68.90267034712889</v>
      </c>
      <c r="N54" s="272">
        <f>K54*M54</f>
        <v>1722.5667586782222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4">
        <f>SUM(N53:N57)</f>
        <v>27371.532793342842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3">
        <f>VLOOKUP(A63,TRANSPORTE!A5:D117,4,FALSE)</f>
        <v>1139.1256047770109</v>
      </c>
      <c r="M63" s="914"/>
      <c r="N63" s="287">
        <f>K63*L63</f>
        <v>1594.7758466878151</v>
      </c>
    </row>
    <row r="64" spans="1:14">
      <c r="A64" t="s">
        <v>1339</v>
      </c>
      <c r="B64" s="46" t="str">
        <f>VLOOKUP(A64,TRANSPORTE!A6:D117,3,FALSE)</f>
        <v>Transporte de Mezcla Semi- Densa en Caliente MSC-19</v>
      </c>
      <c r="C64" s="47"/>
      <c r="D64" s="47"/>
      <c r="E64" s="47"/>
      <c r="F64" s="47"/>
      <c r="G64" s="47"/>
      <c r="H64" s="311" t="s">
        <v>1468</v>
      </c>
      <c r="I64" s="279">
        <v>1.25</v>
      </c>
      <c r="J64" s="286">
        <v>1</v>
      </c>
      <c r="K64" s="279">
        <f>I64*J64</f>
        <v>1.25</v>
      </c>
      <c r="L64" s="913">
        <f>VLOOKUP(A64,TRANSPORTE!A6:D117,4,FALSE)</f>
        <v>1139.1256047770109</v>
      </c>
      <c r="M64" s="914"/>
      <c r="N64" s="287">
        <f>K64*L64</f>
        <v>1423.9070059712637</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3018.6828526590789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1">
        <f>SUM(N74:N79)</f>
        <v>8747.0451129502508</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176170.22299850767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4"/>
      <c r="J86" s="334"/>
      <c r="K86" s="302" t="s">
        <v>970</v>
      </c>
      <c r="L86" s="873" t="s">
        <v>971</v>
      </c>
      <c r="M86" s="874"/>
      <c r="N86" s="303"/>
    </row>
    <row r="87" spans="1:14">
      <c r="B87" s="859" t="s">
        <v>972</v>
      </c>
      <c r="C87" s="860"/>
      <c r="D87" s="860"/>
      <c r="E87" s="860"/>
      <c r="F87" s="860"/>
      <c r="G87" s="860"/>
      <c r="H87" s="860"/>
      <c r="I87" s="87"/>
      <c r="J87" s="88"/>
      <c r="K87" s="304">
        <v>0.2</v>
      </c>
      <c r="L87" s="861">
        <f>N82*K87</f>
        <v>35234.044599701534</v>
      </c>
      <c r="M87" s="862"/>
      <c r="N87" s="51"/>
    </row>
    <row r="88" spans="1:14">
      <c r="B88" s="89" t="s">
        <v>973</v>
      </c>
      <c r="C88" s="90"/>
      <c r="D88" s="90"/>
      <c r="E88" s="90"/>
      <c r="F88" s="90"/>
      <c r="G88" s="90"/>
      <c r="H88" s="90"/>
      <c r="I88" s="87"/>
      <c r="J88" s="88"/>
      <c r="K88" s="304">
        <v>0.05</v>
      </c>
      <c r="L88" s="861">
        <f>N82*K88</f>
        <v>8808.5111499253835</v>
      </c>
      <c r="M88" s="862"/>
      <c r="N88" s="51"/>
    </row>
    <row r="89" spans="1:14" ht="15.75" thickBot="1">
      <c r="B89" s="91" t="s">
        <v>974</v>
      </c>
      <c r="C89" s="92"/>
      <c r="D89" s="92"/>
      <c r="E89" s="92"/>
      <c r="F89" s="92"/>
      <c r="G89" s="92"/>
      <c r="H89" s="92"/>
      <c r="I89" s="93"/>
      <c r="J89" s="94"/>
      <c r="K89" s="305">
        <v>0.05</v>
      </c>
      <c r="L89" s="863">
        <f>N82*K89</f>
        <v>8808.5111499253835</v>
      </c>
      <c r="M89" s="864"/>
      <c r="N89" s="51"/>
    </row>
    <row r="90" spans="1:14" ht="15.75" thickBot="1">
      <c r="B90" s="826" t="s">
        <v>953</v>
      </c>
      <c r="C90" s="827"/>
      <c r="D90" s="827"/>
      <c r="E90" s="827"/>
      <c r="F90" s="827"/>
      <c r="G90" s="827"/>
      <c r="H90" s="827"/>
      <c r="I90" s="827"/>
      <c r="J90" s="827"/>
      <c r="K90" s="827"/>
      <c r="L90" s="827"/>
      <c r="M90" s="828"/>
      <c r="N90" s="52">
        <f>L87+L88+L89</f>
        <v>52851.066899552301</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8">
        <f>N82+N90</f>
        <v>229021.28989805997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1" t="s">
        <v>2221</v>
      </c>
      <c r="C123" s="393"/>
      <c r="D123" s="393"/>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5.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1073</v>
      </c>
      <c r="C31" s="81" t="s">
        <v>1581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171669.61629089265</v>
      </c>
      <c r="L36" s="270"/>
      <c r="M36" s="271">
        <v>30</v>
      </c>
      <c r="N36" s="272">
        <f>K36/M36</f>
        <v>5722.3205430297548</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126356.77692282847</v>
      </c>
      <c r="L37" s="270"/>
      <c r="M37" s="271">
        <v>10</v>
      </c>
      <c r="N37" s="272">
        <f t="shared" ref="N37:N43" si="0">K37/M37</f>
        <v>12635.677692282847</v>
      </c>
    </row>
    <row r="38" spans="1:14">
      <c r="A38" t="s">
        <v>166</v>
      </c>
      <c r="B38" s="875" t="str">
        <f>VLOOKUP(A38,EQUIPOS!A8:D154,3,FALSE)</f>
        <v>Compactador de Rodillo POTENCIA: 99HP, PESO: 8 ton</v>
      </c>
      <c r="C38" s="876"/>
      <c r="D38" s="876"/>
      <c r="E38" s="876"/>
      <c r="F38" s="876"/>
      <c r="G38" s="876"/>
      <c r="H38" s="877"/>
      <c r="I38" s="267"/>
      <c r="J38" s="268"/>
      <c r="K38" s="269">
        <f>VLOOKUP(A38,EQUIPOS!A8:D165,4,FALSE)</f>
        <v>120612.44824326687</v>
      </c>
      <c r="L38" s="270"/>
      <c r="M38" s="271">
        <v>10</v>
      </c>
      <c r="N38" s="272">
        <f t="shared" si="0"/>
        <v>12061.244824326688</v>
      </c>
    </row>
    <row r="39" spans="1:14">
      <c r="A39" t="s">
        <v>284</v>
      </c>
      <c r="B39" s="875" t="str">
        <f>VLOOKUP(A39,EQUIPOS!A9:D154,3,FALSE)</f>
        <v>Planta de asfalto en caliente</v>
      </c>
      <c r="C39" s="876"/>
      <c r="D39" s="876"/>
      <c r="E39" s="876"/>
      <c r="F39" s="876"/>
      <c r="G39" s="876"/>
      <c r="H39" s="877"/>
      <c r="I39" s="267"/>
      <c r="J39" s="268"/>
      <c r="K39" s="269">
        <f>VLOOKUP(A39,EQUIPOS!A9:D166,4,FALSE)</f>
        <v>575273.55143237638</v>
      </c>
      <c r="L39" s="270"/>
      <c r="M39" s="271">
        <v>10</v>
      </c>
      <c r="N39" s="272">
        <f t="shared" si="0"/>
        <v>57527.355143237641</v>
      </c>
    </row>
    <row r="40" spans="1:14">
      <c r="A40" t="s">
        <v>290</v>
      </c>
      <c r="B40" s="875" t="str">
        <f>VLOOKUP(A40,EQUIPOS!A10:D154,3,FALSE)</f>
        <v>Planta trituradora</v>
      </c>
      <c r="C40" s="876"/>
      <c r="D40" s="876"/>
      <c r="E40" s="876"/>
      <c r="F40" s="876"/>
      <c r="G40" s="876"/>
      <c r="H40" s="877"/>
      <c r="I40" s="267"/>
      <c r="J40" s="268"/>
      <c r="K40" s="269">
        <f>VLOOKUP(A40,EQUIPOS!A10:D167,4,FALSE)</f>
        <v>496702.45356619003</v>
      </c>
      <c r="L40" s="270"/>
      <c r="M40" s="271">
        <v>30</v>
      </c>
      <c r="N40" s="272">
        <f t="shared" si="0"/>
        <v>16556.748452206335</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182574.92133542179</v>
      </c>
      <c r="L41" s="270"/>
      <c r="M41" s="271">
        <v>30</v>
      </c>
      <c r="N41" s="272">
        <f t="shared" si="0"/>
        <v>6085.8307111807262</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188427.92373264063</v>
      </c>
      <c r="L42" s="270"/>
      <c r="M42" s="271">
        <v>10</v>
      </c>
      <c r="N42" s="272">
        <f t="shared" si="0"/>
        <v>18842.792373264063</v>
      </c>
    </row>
    <row r="43" spans="1:14">
      <c r="A43" t="s">
        <v>373</v>
      </c>
      <c r="B43" s="875" t="str">
        <f>VLOOKUP(A43,EQUIPOS!A13:D157,3,FALSE)</f>
        <v>Volqueta 6 m3</v>
      </c>
      <c r="C43" s="876"/>
      <c r="D43" s="876"/>
      <c r="E43" s="876"/>
      <c r="F43" s="876"/>
      <c r="G43" s="876"/>
      <c r="H43" s="877"/>
      <c r="I43" s="267"/>
      <c r="J43" s="268"/>
      <c r="K43" s="269">
        <f>VLOOKUP(A43,EQUIPOS!A13:D170,4,FALSE)</f>
        <v>67262.879887324176</v>
      </c>
      <c r="L43" s="270"/>
      <c r="M43" s="271">
        <v>10</v>
      </c>
      <c r="N43" s="272">
        <f t="shared" si="0"/>
        <v>6726.2879887324179</v>
      </c>
    </row>
    <row r="44" spans="1:14">
      <c r="B44" s="320"/>
      <c r="C44" s="321"/>
      <c r="D44" s="321"/>
      <c r="E44" s="321"/>
      <c r="F44" s="321"/>
      <c r="G44" s="321"/>
      <c r="H44" s="322"/>
      <c r="I44" s="267"/>
      <c r="J44" s="268"/>
      <c r="K44" s="269"/>
      <c r="L44" s="270"/>
      <c r="M44" s="271"/>
      <c r="N44" s="272"/>
    </row>
    <row r="45" spans="1:14">
      <c r="B45" s="875"/>
      <c r="C45" s="876"/>
      <c r="D45" s="876"/>
      <c r="E45" s="876"/>
      <c r="F45" s="876"/>
      <c r="G45" s="876"/>
      <c r="H45" s="877"/>
      <c r="I45" s="878"/>
      <c r="J45" s="879"/>
      <c r="K45" s="269"/>
      <c r="L45" s="880"/>
      <c r="M45" s="881"/>
      <c r="N45" s="272"/>
    </row>
    <row r="46" spans="1:14">
      <c r="B46" s="875"/>
      <c r="C46" s="876"/>
      <c r="D46" s="876"/>
      <c r="E46" s="882"/>
      <c r="F46" s="876"/>
      <c r="G46" s="876"/>
      <c r="H46" s="877"/>
      <c r="I46" s="36"/>
      <c r="J46" s="37"/>
      <c r="K46" s="274"/>
      <c r="L46" s="276"/>
      <c r="M46" s="277"/>
      <c r="N46" s="278"/>
    </row>
    <row r="47" spans="1:14">
      <c r="B47" s="883" t="s">
        <v>952</v>
      </c>
      <c r="C47" s="884"/>
      <c r="D47" s="884"/>
      <c r="E47" s="38"/>
      <c r="F47" s="39"/>
      <c r="G47" s="39"/>
      <c r="H47" s="40"/>
      <c r="I47" s="36"/>
      <c r="J47" s="37"/>
      <c r="K47" s="279"/>
      <c r="L47" s="276"/>
      <c r="M47" s="401">
        <v>0.1</v>
      </c>
      <c r="N47" s="344">
        <f>N81*M47</f>
        <v>874.7045112950251</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4">
        <f>SUM(N36:N48)</f>
        <v>137032.96223955549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5" t="s">
        <v>945</v>
      </c>
      <c r="K53" s="85" t="s">
        <v>946</v>
      </c>
      <c r="L53" s="907" t="s">
        <v>955</v>
      </c>
      <c r="M53" s="906"/>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VLOOKUP(A54,MATERIALES!A8:D645,2,FALSE)</f>
        <v>m3</v>
      </c>
      <c r="K54" s="282">
        <v>1.4</v>
      </c>
      <c r="L54" s="267"/>
      <c r="M54" s="402">
        <f>VLOOKUP(A54,MATERIALES!A5:D395,4,FALSE)</f>
        <v>18320.690024760443</v>
      </c>
      <c r="N54" s="272">
        <f>K54*M54</f>
        <v>25648.96603466462</v>
      </c>
    </row>
    <row r="55" spans="1:14">
      <c r="A55" s="108" t="s">
        <v>774</v>
      </c>
      <c r="B55" s="43" t="str">
        <f>VLOOKUP(A55,MATERIALES!A6:D372,3,FALSE)</f>
        <v>Agua</v>
      </c>
      <c r="C55" s="281"/>
      <c r="D55" s="281"/>
      <c r="E55" s="281"/>
      <c r="F55" s="281"/>
      <c r="G55" s="281"/>
      <c r="H55" s="281"/>
      <c r="I55" s="268"/>
      <c r="J55" s="224" t="str">
        <f>VLOOKUP(A55,MATERIALES!A9:D646,2,FALSE)</f>
        <v>lt</v>
      </c>
      <c r="K55" s="282">
        <v>25</v>
      </c>
      <c r="L55" s="267"/>
      <c r="M55" s="402">
        <f>VLOOKUP(A55,MATERIALES!A6:D396,4,FALSE)</f>
        <v>68.90267034712889</v>
      </c>
      <c r="N55" s="272">
        <f>K55*M55</f>
        <v>1722.5667586782222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4">
        <f>SUM(N54:N58)</f>
        <v>27371.532793342842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3">
        <f>VLOOKUP(A64,TRANSPORTE!A5:D117,4,FALSE)</f>
        <v>1139.1256047770109</v>
      </c>
      <c r="M64" s="914"/>
      <c r="N64" s="287">
        <f>K64*L64</f>
        <v>1594.7758466878151</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913">
        <f>VLOOKUP(A65,TRANSPORTE!A6:D117,4,FALSE)</f>
        <v>1139.1256047770109</v>
      </c>
      <c r="M65" s="914"/>
      <c r="N65" s="287">
        <f>K65*L65</f>
        <v>1423.9070059712637</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3018.6828526590789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1">
        <f>SUM(N75:N80)</f>
        <v>8747.0451129502508</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176170.22299850767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4"/>
      <c r="J87" s="334"/>
      <c r="K87" s="302" t="s">
        <v>970</v>
      </c>
      <c r="L87" s="873" t="s">
        <v>971</v>
      </c>
      <c r="M87" s="874"/>
      <c r="N87" s="303"/>
    </row>
    <row r="88" spans="1:14">
      <c r="B88" s="859" t="s">
        <v>972</v>
      </c>
      <c r="C88" s="860"/>
      <c r="D88" s="860"/>
      <c r="E88" s="860"/>
      <c r="F88" s="860"/>
      <c r="G88" s="860"/>
      <c r="H88" s="860"/>
      <c r="I88" s="87"/>
      <c r="J88" s="88"/>
      <c r="K88" s="304">
        <v>0.2</v>
      </c>
      <c r="L88" s="861">
        <f>N83*K88</f>
        <v>35234.044599701534</v>
      </c>
      <c r="M88" s="862"/>
      <c r="N88" s="51"/>
    </row>
    <row r="89" spans="1:14">
      <c r="B89" s="89" t="s">
        <v>973</v>
      </c>
      <c r="C89" s="90"/>
      <c r="D89" s="90"/>
      <c r="E89" s="90"/>
      <c r="F89" s="90"/>
      <c r="G89" s="90"/>
      <c r="H89" s="90"/>
      <c r="I89" s="87"/>
      <c r="J89" s="88"/>
      <c r="K89" s="304">
        <v>0.05</v>
      </c>
      <c r="L89" s="861">
        <f>N83*K89</f>
        <v>8808.5111499253835</v>
      </c>
      <c r="M89" s="862"/>
      <c r="N89" s="51"/>
    </row>
    <row r="90" spans="1:14" ht="15.75" thickBot="1">
      <c r="B90" s="91" t="s">
        <v>974</v>
      </c>
      <c r="C90" s="92"/>
      <c r="D90" s="92"/>
      <c r="E90" s="92"/>
      <c r="F90" s="92"/>
      <c r="G90" s="92"/>
      <c r="H90" s="92"/>
      <c r="I90" s="93"/>
      <c r="J90" s="94"/>
      <c r="K90" s="305">
        <v>0.05</v>
      </c>
      <c r="L90" s="863">
        <f>N83*K90</f>
        <v>8808.5111499253835</v>
      </c>
      <c r="M90" s="864"/>
      <c r="N90" s="51"/>
    </row>
    <row r="91" spans="1:14" ht="15.75" thickBot="1">
      <c r="B91" s="826" t="s">
        <v>953</v>
      </c>
      <c r="C91" s="827"/>
      <c r="D91" s="827"/>
      <c r="E91" s="827"/>
      <c r="F91" s="827"/>
      <c r="G91" s="827"/>
      <c r="H91" s="827"/>
      <c r="I91" s="827"/>
      <c r="J91" s="827"/>
      <c r="K91" s="827"/>
      <c r="L91" s="827"/>
      <c r="M91" s="828"/>
      <c r="N91" s="52">
        <f>L88+L89+L90</f>
        <v>52851.066899552301</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229021.28989805997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1" t="s">
        <v>2221</v>
      </c>
      <c r="C124" s="393"/>
      <c r="D124" s="393"/>
      <c r="E124" s="57"/>
      <c r="F124" s="57"/>
      <c r="G124" s="57"/>
      <c r="H124" s="57"/>
      <c r="I124" s="57"/>
      <c r="J124" s="894"/>
      <c r="K124" s="894"/>
      <c r="L124" s="894"/>
      <c r="M124" s="894"/>
      <c r="N124" s="89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1074</v>
      </c>
      <c r="C31" s="81" t="s">
        <v>1582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171669.61629089265</v>
      </c>
      <c r="L36" s="270"/>
      <c r="M36" s="271">
        <v>30</v>
      </c>
      <c r="N36" s="272">
        <f>K36/M36</f>
        <v>5722.3205430297548</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126356.77692282847</v>
      </c>
      <c r="L37" s="270"/>
      <c r="M37" s="271">
        <v>10</v>
      </c>
      <c r="N37" s="272">
        <f t="shared" ref="N37:N43" si="0">K37/M37</f>
        <v>12635.677692282847</v>
      </c>
    </row>
    <row r="38" spans="1:14">
      <c r="A38" t="s">
        <v>166</v>
      </c>
      <c r="B38" s="875" t="str">
        <f>VLOOKUP(A38,EQUIPOS!A8:D154,3,FALSE)</f>
        <v>Compactador de Rodillo POTENCIA: 99HP, PESO: 8 ton</v>
      </c>
      <c r="C38" s="876"/>
      <c r="D38" s="876"/>
      <c r="E38" s="876"/>
      <c r="F38" s="876"/>
      <c r="G38" s="876"/>
      <c r="H38" s="877"/>
      <c r="I38" s="267"/>
      <c r="J38" s="268"/>
      <c r="K38" s="269">
        <f>VLOOKUP(A38,EQUIPOS!A8:D165,4,FALSE)</f>
        <v>120612.44824326687</v>
      </c>
      <c r="L38" s="270"/>
      <c r="M38" s="271">
        <v>10</v>
      </c>
      <c r="N38" s="272">
        <f t="shared" si="0"/>
        <v>12061.244824326688</v>
      </c>
    </row>
    <row r="39" spans="1:14">
      <c r="A39" t="s">
        <v>284</v>
      </c>
      <c r="B39" s="875" t="str">
        <f>VLOOKUP(A39,EQUIPOS!A9:D154,3,FALSE)</f>
        <v>Planta de asfalto en caliente</v>
      </c>
      <c r="C39" s="876"/>
      <c r="D39" s="876"/>
      <c r="E39" s="876"/>
      <c r="F39" s="876"/>
      <c r="G39" s="876"/>
      <c r="H39" s="877"/>
      <c r="I39" s="267"/>
      <c r="J39" s="268"/>
      <c r="K39" s="269">
        <f>VLOOKUP(A39,EQUIPOS!A9:D166,4,FALSE)</f>
        <v>575273.55143237638</v>
      </c>
      <c r="L39" s="270"/>
      <c r="M39" s="271">
        <v>10</v>
      </c>
      <c r="N39" s="272">
        <f t="shared" si="0"/>
        <v>57527.355143237641</v>
      </c>
    </row>
    <row r="40" spans="1:14">
      <c r="A40" t="s">
        <v>290</v>
      </c>
      <c r="B40" s="875" t="str">
        <f>VLOOKUP(A40,EQUIPOS!A10:D154,3,FALSE)</f>
        <v>Planta trituradora</v>
      </c>
      <c r="C40" s="876"/>
      <c r="D40" s="876"/>
      <c r="E40" s="876"/>
      <c r="F40" s="876"/>
      <c r="G40" s="876"/>
      <c r="H40" s="877"/>
      <c r="I40" s="267"/>
      <c r="J40" s="268"/>
      <c r="K40" s="269">
        <f>VLOOKUP(A40,EQUIPOS!A10:D167,4,FALSE)</f>
        <v>496702.45356619003</v>
      </c>
      <c r="L40" s="270"/>
      <c r="M40" s="271">
        <v>30</v>
      </c>
      <c r="N40" s="272">
        <f t="shared" si="0"/>
        <v>16556.748452206335</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182574.92133542179</v>
      </c>
      <c r="L41" s="270"/>
      <c r="M41" s="271">
        <v>30</v>
      </c>
      <c r="N41" s="272">
        <f t="shared" si="0"/>
        <v>6085.8307111807262</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188427.92373264063</v>
      </c>
      <c r="L42" s="270"/>
      <c r="M42" s="271">
        <v>10</v>
      </c>
      <c r="N42" s="272">
        <f t="shared" si="0"/>
        <v>18842.792373264063</v>
      </c>
    </row>
    <row r="43" spans="1:14">
      <c r="A43" t="s">
        <v>373</v>
      </c>
      <c r="B43" s="875" t="str">
        <f>VLOOKUP(A43,EQUIPOS!A13:D157,3,FALSE)</f>
        <v>Volqueta 6 m3</v>
      </c>
      <c r="C43" s="876"/>
      <c r="D43" s="876"/>
      <c r="E43" s="876"/>
      <c r="F43" s="876"/>
      <c r="G43" s="876"/>
      <c r="H43" s="877"/>
      <c r="I43" s="267"/>
      <c r="J43" s="268"/>
      <c r="K43" s="269">
        <f>VLOOKUP(A43,EQUIPOS!A13:D170,4,FALSE)</f>
        <v>67262.879887324176</v>
      </c>
      <c r="L43" s="270"/>
      <c r="M43" s="271">
        <v>10</v>
      </c>
      <c r="N43" s="272">
        <f t="shared" si="0"/>
        <v>6726.2879887324179</v>
      </c>
    </row>
    <row r="44" spans="1:14">
      <c r="B44" s="320"/>
      <c r="C44" s="321"/>
      <c r="D44" s="321"/>
      <c r="E44" s="321"/>
      <c r="F44" s="321"/>
      <c r="G44" s="321"/>
      <c r="H44" s="322"/>
      <c r="I44" s="267"/>
      <c r="J44" s="268"/>
      <c r="K44" s="269"/>
      <c r="L44" s="270"/>
      <c r="M44" s="271"/>
      <c r="N44" s="272"/>
    </row>
    <row r="45" spans="1:14">
      <c r="B45" s="875"/>
      <c r="C45" s="876"/>
      <c r="D45" s="876"/>
      <c r="E45" s="876"/>
      <c r="F45" s="876"/>
      <c r="G45" s="876"/>
      <c r="H45" s="877"/>
      <c r="I45" s="878"/>
      <c r="J45" s="879"/>
      <c r="K45" s="269"/>
      <c r="L45" s="880"/>
      <c r="M45" s="881"/>
      <c r="N45" s="272"/>
    </row>
    <row r="46" spans="1:14">
      <c r="B46" s="875"/>
      <c r="C46" s="876"/>
      <c r="D46" s="876"/>
      <c r="E46" s="882"/>
      <c r="F46" s="876"/>
      <c r="G46" s="876"/>
      <c r="H46" s="877"/>
      <c r="I46" s="36"/>
      <c r="J46" s="37"/>
      <c r="K46" s="274"/>
      <c r="L46" s="276"/>
      <c r="M46" s="277"/>
      <c r="N46" s="278"/>
    </row>
    <row r="47" spans="1:14">
      <c r="B47" s="883" t="s">
        <v>952</v>
      </c>
      <c r="C47" s="884"/>
      <c r="D47" s="884"/>
      <c r="E47" s="38"/>
      <c r="F47" s="39"/>
      <c r="G47" s="39"/>
      <c r="H47" s="40"/>
      <c r="I47" s="36"/>
      <c r="J47" s="37"/>
      <c r="K47" s="279"/>
      <c r="L47" s="276"/>
      <c r="M47" s="401">
        <v>0.1</v>
      </c>
      <c r="N47" s="344">
        <f>N81*M47</f>
        <v>874.7045112950251</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4">
        <f>SUM(N36:N48)</f>
        <v>137032.96223955549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5" t="s">
        <v>945</v>
      </c>
      <c r="K53" s="85" t="s">
        <v>946</v>
      </c>
      <c r="L53" s="907" t="s">
        <v>955</v>
      </c>
      <c r="M53" s="906"/>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VLOOKUP(A54,MATERIALES!A8:D645,2,FALSE)</f>
        <v>m3</v>
      </c>
      <c r="K54" s="282">
        <v>1.4</v>
      </c>
      <c r="L54" s="267"/>
      <c r="M54" s="402">
        <f>VLOOKUP(A54,MATERIALES!A5:D395,4,FALSE)</f>
        <v>18320.690024760443</v>
      </c>
      <c r="N54" s="272">
        <f>K54*M54</f>
        <v>25648.96603466462</v>
      </c>
    </row>
    <row r="55" spans="1:14">
      <c r="A55" s="108" t="s">
        <v>774</v>
      </c>
      <c r="B55" s="43" t="str">
        <f>VLOOKUP(A55,MATERIALES!A6:D372,3,FALSE)</f>
        <v>Agua</v>
      </c>
      <c r="C55" s="281"/>
      <c r="D55" s="281"/>
      <c r="E55" s="281"/>
      <c r="F55" s="281"/>
      <c r="G55" s="281"/>
      <c r="H55" s="281"/>
      <c r="I55" s="268"/>
      <c r="J55" s="224" t="str">
        <f>VLOOKUP(A55,MATERIALES!A9:D646,2,FALSE)</f>
        <v>lt</v>
      </c>
      <c r="K55" s="282">
        <v>25</v>
      </c>
      <c r="L55" s="267"/>
      <c r="M55" s="402">
        <f>VLOOKUP(A55,MATERIALES!A6:D396,4,FALSE)</f>
        <v>68.90267034712889</v>
      </c>
      <c r="N55" s="272">
        <f>K55*M55</f>
        <v>1722.5667586782222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4">
        <f>SUM(N54:N58)</f>
        <v>27371.532793342842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3">
        <f>VLOOKUP(A64,TRANSPORTE!A5:D117,4,FALSE)</f>
        <v>1139.1256047770109</v>
      </c>
      <c r="M64" s="914"/>
      <c r="N64" s="287">
        <f>K64*L64</f>
        <v>1594.7758466878151</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913">
        <f>VLOOKUP(A65,TRANSPORTE!A6:D117,4,FALSE)</f>
        <v>1139.1256047770109</v>
      </c>
      <c r="M65" s="914"/>
      <c r="N65" s="287">
        <f>K65*L65</f>
        <v>1423.9070059712637</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3018.6828526590789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1">
        <f>SUM(N75:N80)</f>
        <v>8747.0451129502508</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176170.22299850767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4"/>
      <c r="J87" s="334"/>
      <c r="K87" s="302" t="s">
        <v>970</v>
      </c>
      <c r="L87" s="873" t="s">
        <v>971</v>
      </c>
      <c r="M87" s="874"/>
      <c r="N87" s="303"/>
    </row>
    <row r="88" spans="1:14">
      <c r="B88" s="859" t="s">
        <v>972</v>
      </c>
      <c r="C88" s="860"/>
      <c r="D88" s="860"/>
      <c r="E88" s="860"/>
      <c r="F88" s="860"/>
      <c r="G88" s="860"/>
      <c r="H88" s="860"/>
      <c r="I88" s="87"/>
      <c r="J88" s="88"/>
      <c r="K88" s="304">
        <v>0.2</v>
      </c>
      <c r="L88" s="861">
        <f>N83*K88</f>
        <v>35234.044599701534</v>
      </c>
      <c r="M88" s="862"/>
      <c r="N88" s="51"/>
    </row>
    <row r="89" spans="1:14">
      <c r="B89" s="89" t="s">
        <v>973</v>
      </c>
      <c r="C89" s="90"/>
      <c r="D89" s="90"/>
      <c r="E89" s="90"/>
      <c r="F89" s="90"/>
      <c r="G89" s="90"/>
      <c r="H89" s="90"/>
      <c r="I89" s="87"/>
      <c r="J89" s="88"/>
      <c r="K89" s="304">
        <v>0.05</v>
      </c>
      <c r="L89" s="861">
        <f>N83*K89</f>
        <v>8808.5111499253835</v>
      </c>
      <c r="M89" s="862"/>
      <c r="N89" s="51"/>
    </row>
    <row r="90" spans="1:14" ht="15.75" thickBot="1">
      <c r="B90" s="91" t="s">
        <v>974</v>
      </c>
      <c r="C90" s="92"/>
      <c r="D90" s="92"/>
      <c r="E90" s="92"/>
      <c r="F90" s="92"/>
      <c r="G90" s="92"/>
      <c r="H90" s="92"/>
      <c r="I90" s="93"/>
      <c r="J90" s="94"/>
      <c r="K90" s="305">
        <v>0.05</v>
      </c>
      <c r="L90" s="863">
        <f>N83*K90</f>
        <v>8808.5111499253835</v>
      </c>
      <c r="M90" s="864"/>
      <c r="N90" s="51"/>
    </row>
    <row r="91" spans="1:14" ht="15.75" thickBot="1">
      <c r="B91" s="826" t="s">
        <v>953</v>
      </c>
      <c r="C91" s="827"/>
      <c r="D91" s="827"/>
      <c r="E91" s="827"/>
      <c r="F91" s="827"/>
      <c r="G91" s="827"/>
      <c r="H91" s="827"/>
      <c r="I91" s="827"/>
      <c r="J91" s="827"/>
      <c r="K91" s="827"/>
      <c r="L91" s="827"/>
      <c r="M91" s="828"/>
      <c r="N91" s="52">
        <f>L88+L89+L90</f>
        <v>52851.066899552301</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229021.28989805997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1" t="s">
        <v>2221</v>
      </c>
      <c r="C124" s="393"/>
      <c r="D124" s="393"/>
      <c r="E124" s="57"/>
      <c r="F124" s="57"/>
      <c r="G124" s="57"/>
      <c r="H124" s="57"/>
      <c r="I124" s="57"/>
      <c r="J124" s="894"/>
      <c r="K124" s="894"/>
      <c r="L124" s="894"/>
      <c r="M124" s="894"/>
      <c r="N124" s="89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1075</v>
      </c>
      <c r="C31" s="81" t="s">
        <v>1583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171669.61629089265</v>
      </c>
      <c r="L36" s="270"/>
      <c r="M36" s="271">
        <v>30</v>
      </c>
      <c r="N36" s="272">
        <f>K36/M36</f>
        <v>5722.3205430297548</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126356.77692282847</v>
      </c>
      <c r="L37" s="270"/>
      <c r="M37" s="271">
        <v>10</v>
      </c>
      <c r="N37" s="272">
        <f t="shared" ref="N37:N43" si="0">K37/M37</f>
        <v>12635.677692282847</v>
      </c>
    </row>
    <row r="38" spans="1:14">
      <c r="A38" t="s">
        <v>166</v>
      </c>
      <c r="B38" s="875" t="str">
        <f>VLOOKUP(A38,EQUIPOS!A8:D154,3,FALSE)</f>
        <v>Compactador de Rodillo POTENCIA: 99HP, PESO: 8 ton</v>
      </c>
      <c r="C38" s="876"/>
      <c r="D38" s="876"/>
      <c r="E38" s="876"/>
      <c r="F38" s="876"/>
      <c r="G38" s="876"/>
      <c r="H38" s="877"/>
      <c r="I38" s="267"/>
      <c r="J38" s="268"/>
      <c r="K38" s="269">
        <f>VLOOKUP(A38,EQUIPOS!A8:D165,4,FALSE)</f>
        <v>120612.44824326687</v>
      </c>
      <c r="L38" s="270"/>
      <c r="M38" s="271">
        <v>10</v>
      </c>
      <c r="N38" s="272">
        <f t="shared" si="0"/>
        <v>12061.244824326688</v>
      </c>
    </row>
    <row r="39" spans="1:14">
      <c r="A39" t="s">
        <v>284</v>
      </c>
      <c r="B39" s="875" t="str">
        <f>VLOOKUP(A39,EQUIPOS!A9:D154,3,FALSE)</f>
        <v>Planta de asfalto en caliente</v>
      </c>
      <c r="C39" s="876"/>
      <c r="D39" s="876"/>
      <c r="E39" s="876"/>
      <c r="F39" s="876"/>
      <c r="G39" s="876"/>
      <c r="H39" s="877"/>
      <c r="I39" s="267"/>
      <c r="J39" s="268"/>
      <c r="K39" s="269">
        <f>VLOOKUP(A39,EQUIPOS!A9:D166,4,FALSE)</f>
        <v>575273.55143237638</v>
      </c>
      <c r="L39" s="270"/>
      <c r="M39" s="271">
        <v>10</v>
      </c>
      <c r="N39" s="272">
        <f t="shared" si="0"/>
        <v>57527.355143237641</v>
      </c>
    </row>
    <row r="40" spans="1:14">
      <c r="A40" t="s">
        <v>290</v>
      </c>
      <c r="B40" s="875" t="str">
        <f>VLOOKUP(A40,EQUIPOS!A10:D154,3,FALSE)</f>
        <v>Planta trituradora</v>
      </c>
      <c r="C40" s="876"/>
      <c r="D40" s="876"/>
      <c r="E40" s="876"/>
      <c r="F40" s="876"/>
      <c r="G40" s="876"/>
      <c r="H40" s="877"/>
      <c r="I40" s="267"/>
      <c r="J40" s="268"/>
      <c r="K40" s="269">
        <f>VLOOKUP(A40,EQUIPOS!A10:D167,4,FALSE)</f>
        <v>496702.45356619003</v>
      </c>
      <c r="L40" s="270"/>
      <c r="M40" s="271">
        <v>30</v>
      </c>
      <c r="N40" s="272">
        <f t="shared" si="0"/>
        <v>16556.748452206335</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182574.92133542179</v>
      </c>
      <c r="L41" s="270"/>
      <c r="M41" s="271">
        <v>30</v>
      </c>
      <c r="N41" s="272">
        <f t="shared" si="0"/>
        <v>6085.8307111807262</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188427.92373264063</v>
      </c>
      <c r="L42" s="270"/>
      <c r="M42" s="271">
        <v>10</v>
      </c>
      <c r="N42" s="272">
        <f t="shared" si="0"/>
        <v>18842.792373264063</v>
      </c>
    </row>
    <row r="43" spans="1:14">
      <c r="A43" t="s">
        <v>373</v>
      </c>
      <c r="B43" s="875" t="str">
        <f>VLOOKUP(A43,EQUIPOS!A13:D157,3,FALSE)</f>
        <v>Volqueta 6 m3</v>
      </c>
      <c r="C43" s="876"/>
      <c r="D43" s="876"/>
      <c r="E43" s="876"/>
      <c r="F43" s="876"/>
      <c r="G43" s="876"/>
      <c r="H43" s="877"/>
      <c r="I43" s="267"/>
      <c r="J43" s="268"/>
      <c r="K43" s="269">
        <f>VLOOKUP(A43,EQUIPOS!A13:D170,4,FALSE)</f>
        <v>67262.879887324176</v>
      </c>
      <c r="L43" s="270"/>
      <c r="M43" s="271">
        <v>10</v>
      </c>
      <c r="N43" s="272">
        <f t="shared" si="0"/>
        <v>6726.2879887324179</v>
      </c>
    </row>
    <row r="44" spans="1:14">
      <c r="B44" s="320"/>
      <c r="C44" s="321"/>
      <c r="D44" s="321"/>
      <c r="E44" s="321"/>
      <c r="F44" s="321"/>
      <c r="G44" s="321"/>
      <c r="H44" s="322"/>
      <c r="I44" s="267"/>
      <c r="J44" s="268"/>
      <c r="K44" s="269"/>
      <c r="L44" s="270"/>
      <c r="M44" s="271"/>
      <c r="N44" s="272"/>
    </row>
    <row r="45" spans="1:14">
      <c r="B45" s="875"/>
      <c r="C45" s="876"/>
      <c r="D45" s="876"/>
      <c r="E45" s="876"/>
      <c r="F45" s="876"/>
      <c r="G45" s="876"/>
      <c r="H45" s="877"/>
      <c r="I45" s="878"/>
      <c r="J45" s="879"/>
      <c r="K45" s="269"/>
      <c r="L45" s="880"/>
      <c r="M45" s="881"/>
      <c r="N45" s="272"/>
    </row>
    <row r="46" spans="1:14">
      <c r="B46" s="875"/>
      <c r="C46" s="876"/>
      <c r="D46" s="876"/>
      <c r="E46" s="882"/>
      <c r="F46" s="876"/>
      <c r="G46" s="876"/>
      <c r="H46" s="877"/>
      <c r="I46" s="36"/>
      <c r="J46" s="37"/>
      <c r="K46" s="274"/>
      <c r="L46" s="276"/>
      <c r="M46" s="277"/>
      <c r="N46" s="278"/>
    </row>
    <row r="47" spans="1:14">
      <c r="B47" s="883" t="s">
        <v>952</v>
      </c>
      <c r="C47" s="884"/>
      <c r="D47" s="884"/>
      <c r="E47" s="38"/>
      <c r="F47" s="39"/>
      <c r="G47" s="39"/>
      <c r="H47" s="40"/>
      <c r="I47" s="36"/>
      <c r="J47" s="37"/>
      <c r="K47" s="279"/>
      <c r="L47" s="276"/>
      <c r="M47" s="401">
        <v>0.1</v>
      </c>
      <c r="N47" s="344">
        <f>N81*M47</f>
        <v>874.7045112950251</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4">
        <f>SUM(N36:N48)</f>
        <v>137032.96223955549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5" t="s">
        <v>945</v>
      </c>
      <c r="K53" s="85" t="s">
        <v>946</v>
      </c>
      <c r="L53" s="907" t="s">
        <v>955</v>
      </c>
      <c r="M53" s="906"/>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VLOOKUP(A54,MATERIALES!A8:D645,2,FALSE)</f>
        <v>m3</v>
      </c>
      <c r="K54" s="282">
        <v>1.4</v>
      </c>
      <c r="L54" s="267"/>
      <c r="M54" s="402">
        <f>VLOOKUP(A54,MATERIALES!A5:D395,4,FALSE)</f>
        <v>18320.690024760443</v>
      </c>
      <c r="N54" s="272">
        <f>K54*M54</f>
        <v>25648.96603466462</v>
      </c>
    </row>
    <row r="55" spans="1:14">
      <c r="A55" s="108" t="s">
        <v>774</v>
      </c>
      <c r="B55" s="43" t="str">
        <f>VLOOKUP(A55,MATERIALES!A6:D372,3,FALSE)</f>
        <v>Agua</v>
      </c>
      <c r="C55" s="281"/>
      <c r="D55" s="281"/>
      <c r="E55" s="281"/>
      <c r="F55" s="281"/>
      <c r="G55" s="281"/>
      <c r="H55" s="281"/>
      <c r="I55" s="268"/>
      <c r="J55" s="224" t="str">
        <f>VLOOKUP(A55,MATERIALES!A9:D646,2,FALSE)</f>
        <v>lt</v>
      </c>
      <c r="K55" s="282">
        <v>25</v>
      </c>
      <c r="L55" s="267"/>
      <c r="M55" s="402">
        <f>VLOOKUP(A55,MATERIALES!A6:D396,4,FALSE)</f>
        <v>68.90267034712889</v>
      </c>
      <c r="N55" s="272">
        <f>K55*M55</f>
        <v>1722.5667586782222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4">
        <f>SUM(N54:N58)</f>
        <v>27371.532793342842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3">
        <f>VLOOKUP(A64,TRANSPORTE!A5:D117,4,FALSE)</f>
        <v>1139.1256047770109</v>
      </c>
      <c r="M64" s="914"/>
      <c r="N64" s="287">
        <f>K64*L64</f>
        <v>1594.7758466878151</v>
      </c>
    </row>
    <row r="65" spans="1:15">
      <c r="A65" t="s">
        <v>1293</v>
      </c>
      <c r="B65" s="46" t="str">
        <f>VLOOKUP(A65,TRANSPORTE!A6:D117,3,FALSE)</f>
        <v>Transporte de mezcla</v>
      </c>
      <c r="C65" s="47"/>
      <c r="D65" s="47"/>
      <c r="E65" s="47"/>
      <c r="F65" s="47"/>
      <c r="G65" s="47"/>
      <c r="H65" s="311" t="s">
        <v>1468</v>
      </c>
      <c r="I65" s="279">
        <v>1.25</v>
      </c>
      <c r="J65" s="286">
        <v>1</v>
      </c>
      <c r="K65" s="279">
        <f>I65*J65</f>
        <v>1.25</v>
      </c>
      <c r="L65" s="913">
        <f>VLOOKUP(A65,TRANSPORTE!A6:D117,4,FALSE)</f>
        <v>1139.1256047770109</v>
      </c>
      <c r="M65" s="914"/>
      <c r="N65" s="287">
        <f>K65*L65</f>
        <v>1423.9070059712637</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3018.6828526590789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1">
        <f>SUM(N75:N80)</f>
        <v>8747.0451129502508</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176170.22299850767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4"/>
      <c r="J87" s="334"/>
      <c r="K87" s="302" t="s">
        <v>970</v>
      </c>
      <c r="L87" s="873" t="s">
        <v>971</v>
      </c>
      <c r="M87" s="874"/>
      <c r="N87" s="303"/>
    </row>
    <row r="88" spans="1:14">
      <c r="B88" s="859" t="s">
        <v>972</v>
      </c>
      <c r="C88" s="860"/>
      <c r="D88" s="860"/>
      <c r="E88" s="860"/>
      <c r="F88" s="860"/>
      <c r="G88" s="860"/>
      <c r="H88" s="860"/>
      <c r="I88" s="87"/>
      <c r="J88" s="88"/>
      <c r="K88" s="304">
        <v>0.2</v>
      </c>
      <c r="L88" s="861">
        <f>N83*K88</f>
        <v>35234.044599701534</v>
      </c>
      <c r="M88" s="862"/>
      <c r="N88" s="51"/>
    </row>
    <row r="89" spans="1:14">
      <c r="B89" s="89" t="s">
        <v>973</v>
      </c>
      <c r="C89" s="90"/>
      <c r="D89" s="90"/>
      <c r="E89" s="90"/>
      <c r="F89" s="90"/>
      <c r="G89" s="90"/>
      <c r="H89" s="90"/>
      <c r="I89" s="87"/>
      <c r="J89" s="88"/>
      <c r="K89" s="304">
        <v>0.05</v>
      </c>
      <c r="L89" s="861">
        <f>N83*K89</f>
        <v>8808.5111499253835</v>
      </c>
      <c r="M89" s="862"/>
      <c r="N89" s="51"/>
    </row>
    <row r="90" spans="1:14" ht="15.75" thickBot="1">
      <c r="B90" s="91" t="s">
        <v>974</v>
      </c>
      <c r="C90" s="92"/>
      <c r="D90" s="92"/>
      <c r="E90" s="92"/>
      <c r="F90" s="92"/>
      <c r="G90" s="92"/>
      <c r="H90" s="92"/>
      <c r="I90" s="93"/>
      <c r="J90" s="94"/>
      <c r="K90" s="305">
        <v>0.05</v>
      </c>
      <c r="L90" s="863">
        <f>N83*K90</f>
        <v>8808.5111499253835</v>
      </c>
      <c r="M90" s="864"/>
      <c r="N90" s="51"/>
    </row>
    <row r="91" spans="1:14" ht="15.75" thickBot="1">
      <c r="B91" s="826" t="s">
        <v>953</v>
      </c>
      <c r="C91" s="827"/>
      <c r="D91" s="827"/>
      <c r="E91" s="827"/>
      <c r="F91" s="827"/>
      <c r="G91" s="827"/>
      <c r="H91" s="827"/>
      <c r="I91" s="827"/>
      <c r="J91" s="827"/>
      <c r="K91" s="827"/>
      <c r="L91" s="827"/>
      <c r="M91" s="828"/>
      <c r="N91" s="52">
        <f>L88+L89+L90</f>
        <v>52851.066899552301</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229021.28989805997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1" t="s">
        <v>2221</v>
      </c>
      <c r="C124" s="393"/>
      <c r="D124" s="393"/>
      <c r="E124" s="57"/>
      <c r="F124" s="57"/>
      <c r="G124" s="57"/>
      <c r="H124" s="57"/>
      <c r="I124" s="57"/>
      <c r="J124" s="894"/>
      <c r="K124" s="894"/>
      <c r="L124" s="894"/>
      <c r="M124" s="894"/>
      <c r="N124" s="89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1584</v>
      </c>
      <c r="C31" s="81" t="s">
        <v>1585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171669.61629089265</v>
      </c>
      <c r="L36" s="270"/>
      <c r="M36" s="271">
        <v>30</v>
      </c>
      <c r="N36" s="272">
        <f>K36/M36</f>
        <v>5722.3205430297548</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126356.77692282847</v>
      </c>
      <c r="L37" s="270"/>
      <c r="M37" s="271">
        <v>8</v>
      </c>
      <c r="N37" s="272">
        <f t="shared" ref="N37:N43" si="0">K37/M37</f>
        <v>15794.597115353559</v>
      </c>
    </row>
    <row r="38" spans="1:14">
      <c r="A38" t="s">
        <v>166</v>
      </c>
      <c r="B38" s="875" t="str">
        <f>VLOOKUP(A38,EQUIPOS!A8:D154,3,FALSE)</f>
        <v>Compactador de Rodillo POTENCIA: 99HP, PESO: 8 ton</v>
      </c>
      <c r="C38" s="876"/>
      <c r="D38" s="876"/>
      <c r="E38" s="876"/>
      <c r="F38" s="876"/>
      <c r="G38" s="876"/>
      <c r="H38" s="877"/>
      <c r="I38" s="267"/>
      <c r="J38" s="268"/>
      <c r="K38" s="269">
        <f>VLOOKUP(A38,EQUIPOS!A8:D165,4,FALSE)</f>
        <v>120612.44824326687</v>
      </c>
      <c r="L38" s="270"/>
      <c r="M38" s="271">
        <v>8</v>
      </c>
      <c r="N38" s="272">
        <f t="shared" si="0"/>
        <v>15076.556030408359</v>
      </c>
    </row>
    <row r="39" spans="1:14">
      <c r="A39" t="s">
        <v>284</v>
      </c>
      <c r="B39" s="875" t="str">
        <f>VLOOKUP(A39,EQUIPOS!A9:D154,3,FALSE)</f>
        <v>Planta de asfalto en caliente</v>
      </c>
      <c r="C39" s="876"/>
      <c r="D39" s="876"/>
      <c r="E39" s="876"/>
      <c r="F39" s="876"/>
      <c r="G39" s="876"/>
      <c r="H39" s="877"/>
      <c r="I39" s="267"/>
      <c r="J39" s="268"/>
      <c r="K39" s="269">
        <f>VLOOKUP(A39,EQUIPOS!A9:D166,4,FALSE)</f>
        <v>575273.55143237638</v>
      </c>
      <c r="L39" s="270"/>
      <c r="M39" s="271">
        <v>8</v>
      </c>
      <c r="N39" s="272">
        <f t="shared" si="0"/>
        <v>71909.193929047047</v>
      </c>
    </row>
    <row r="40" spans="1:14">
      <c r="A40" t="s">
        <v>290</v>
      </c>
      <c r="B40" s="875" t="str">
        <f>VLOOKUP(A40,EQUIPOS!A10:D154,3,FALSE)</f>
        <v>Planta trituradora</v>
      </c>
      <c r="C40" s="876"/>
      <c r="D40" s="876"/>
      <c r="E40" s="876"/>
      <c r="F40" s="876"/>
      <c r="G40" s="876"/>
      <c r="H40" s="877"/>
      <c r="I40" s="267"/>
      <c r="J40" s="268"/>
      <c r="K40" s="269">
        <f>VLOOKUP(A40,EQUIPOS!A10:D167,4,FALSE)</f>
        <v>496702.45356619003</v>
      </c>
      <c r="L40" s="270"/>
      <c r="M40" s="271">
        <v>30</v>
      </c>
      <c r="N40" s="272">
        <f t="shared" si="0"/>
        <v>16556.748452206335</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182574.92133542179</v>
      </c>
      <c r="L41" s="270"/>
      <c r="M41" s="271">
        <v>30</v>
      </c>
      <c r="N41" s="272">
        <f t="shared" si="0"/>
        <v>6085.8307111807262</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188427.92373264063</v>
      </c>
      <c r="L42" s="270"/>
      <c r="M42" s="271">
        <v>8</v>
      </c>
      <c r="N42" s="272">
        <f t="shared" si="0"/>
        <v>23553.490466580079</v>
      </c>
    </row>
    <row r="43" spans="1:14">
      <c r="A43" t="s">
        <v>373</v>
      </c>
      <c r="B43" s="875" t="str">
        <f>VLOOKUP(A43,EQUIPOS!A13:D157,3,FALSE)</f>
        <v>Volqueta 6 m3</v>
      </c>
      <c r="C43" s="876"/>
      <c r="D43" s="876"/>
      <c r="E43" s="876"/>
      <c r="F43" s="876"/>
      <c r="G43" s="876"/>
      <c r="H43" s="877"/>
      <c r="I43" s="267"/>
      <c r="J43" s="268"/>
      <c r="K43" s="269">
        <f>VLOOKUP(A43,EQUIPOS!A13:D170,4,FALSE)</f>
        <v>67262.879887324176</v>
      </c>
      <c r="L43" s="270"/>
      <c r="M43" s="271">
        <v>8</v>
      </c>
      <c r="N43" s="272">
        <f t="shared" si="0"/>
        <v>8407.859985915522</v>
      </c>
    </row>
    <row r="44" spans="1:14">
      <c r="B44" s="875"/>
      <c r="C44" s="876"/>
      <c r="D44" s="876"/>
      <c r="E44" s="876"/>
      <c r="F44" s="876"/>
      <c r="G44" s="876"/>
      <c r="H44" s="877"/>
      <c r="I44" s="878"/>
      <c r="J44" s="879"/>
      <c r="K44" s="269"/>
      <c r="L44" s="880"/>
      <c r="M44" s="881"/>
      <c r="N44" s="272"/>
    </row>
    <row r="45" spans="1:14">
      <c r="B45" s="875"/>
      <c r="C45" s="876"/>
      <c r="D45" s="876"/>
      <c r="E45" s="882"/>
      <c r="F45" s="876"/>
      <c r="G45" s="876"/>
      <c r="H45" s="877"/>
      <c r="I45" s="36"/>
      <c r="J45" s="37"/>
      <c r="K45" s="274"/>
      <c r="L45" s="276"/>
      <c r="M45" s="277"/>
      <c r="N45" s="278"/>
    </row>
    <row r="46" spans="1:14">
      <c r="B46" s="883" t="s">
        <v>952</v>
      </c>
      <c r="C46" s="884"/>
      <c r="D46" s="884"/>
      <c r="E46" s="38"/>
      <c r="F46" s="39"/>
      <c r="G46" s="39"/>
      <c r="H46" s="40"/>
      <c r="I46" s="36"/>
      <c r="J46" s="37"/>
      <c r="K46" s="279"/>
      <c r="L46" s="276"/>
      <c r="M46" s="401">
        <v>0.1</v>
      </c>
      <c r="N46" s="344">
        <f>N80*M46</f>
        <v>971.8939014389166</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4">
        <f>SUM(N36:N47)</f>
        <v>164078.49113516032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5" t="s">
        <v>945</v>
      </c>
      <c r="K52" s="85" t="s">
        <v>946</v>
      </c>
      <c r="L52" s="907" t="s">
        <v>955</v>
      </c>
      <c r="M52" s="906"/>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VLOOKUP(A53,MATERIALES!A7:D644,2,FALSE)</f>
        <v>m3</v>
      </c>
      <c r="K53" s="282">
        <v>1.4</v>
      </c>
      <c r="L53" s="267"/>
      <c r="M53" s="402">
        <f>VLOOKUP(A53,MATERIALES!A5:D395,4,FALSE)</f>
        <v>18320.690024760443</v>
      </c>
      <c r="N53" s="272">
        <f>K53*M53</f>
        <v>25648.96603466462</v>
      </c>
    </row>
    <row r="54" spans="1:14">
      <c r="A54" s="108" t="s">
        <v>774</v>
      </c>
      <c r="B54" s="43" t="str">
        <f>VLOOKUP(A54,MATERIALES!A6:D372,3,FALSE)</f>
        <v>Agua</v>
      </c>
      <c r="C54" s="281"/>
      <c r="D54" s="281"/>
      <c r="E54" s="281"/>
      <c r="F54" s="281"/>
      <c r="G54" s="281"/>
      <c r="H54" s="281"/>
      <c r="I54" s="268"/>
      <c r="J54" s="224" t="str">
        <f>VLOOKUP(A54,MATERIALES!A8:D645,2,FALSE)</f>
        <v>lt</v>
      </c>
      <c r="K54" s="282">
        <v>25</v>
      </c>
      <c r="L54" s="267"/>
      <c r="M54" s="402">
        <f>VLOOKUP(A54,MATERIALES!A6:D396,4,FALSE)</f>
        <v>68.90267034712889</v>
      </c>
      <c r="N54" s="272">
        <f>K54*M54</f>
        <v>1722.5667586782222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4">
        <f>SUM(N53:N57)</f>
        <v>27371.532793342842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3">
        <f>VLOOKUP(A63,TRANSPORTE!A5:D117,4,FALSE)</f>
        <v>1139.1256047770109</v>
      </c>
      <c r="M63" s="914"/>
      <c r="N63" s="287">
        <f>K63*L63</f>
        <v>1594.7758466878151</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913">
        <f>VLOOKUP(A64,TRANSPORTE!A6:D117,4,FALSE)</f>
        <v>1139.1256047770109</v>
      </c>
      <c r="M64" s="914"/>
      <c r="N64" s="287">
        <f>K64*L64</f>
        <v>1423.9070059712637</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3018.6828526590789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1">
        <f>SUM(N74:N79)</f>
        <v>9718.9390143891651</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204187.64579555142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4"/>
      <c r="J86" s="334"/>
      <c r="K86" s="302" t="s">
        <v>970</v>
      </c>
      <c r="L86" s="873" t="s">
        <v>971</v>
      </c>
      <c r="M86" s="874"/>
      <c r="N86" s="303"/>
    </row>
    <row r="87" spans="1:14">
      <c r="B87" s="859" t="s">
        <v>972</v>
      </c>
      <c r="C87" s="860"/>
      <c r="D87" s="860"/>
      <c r="E87" s="860"/>
      <c r="F87" s="860"/>
      <c r="G87" s="860"/>
      <c r="H87" s="860"/>
      <c r="I87" s="87"/>
      <c r="J87" s="88"/>
      <c r="K87" s="304">
        <v>0.2</v>
      </c>
      <c r="L87" s="861">
        <f>N82*K87</f>
        <v>40837.529159110287</v>
      </c>
      <c r="M87" s="862"/>
      <c r="N87" s="51"/>
    </row>
    <row r="88" spans="1:14">
      <c r="B88" s="89" t="s">
        <v>973</v>
      </c>
      <c r="C88" s="90"/>
      <c r="D88" s="90"/>
      <c r="E88" s="90"/>
      <c r="F88" s="90"/>
      <c r="G88" s="90"/>
      <c r="H88" s="90"/>
      <c r="I88" s="87"/>
      <c r="J88" s="88"/>
      <c r="K88" s="304">
        <v>0.05</v>
      </c>
      <c r="L88" s="861">
        <f>N82*K88</f>
        <v>10209.382289777572</v>
      </c>
      <c r="M88" s="862"/>
      <c r="N88" s="51"/>
    </row>
    <row r="89" spans="1:14" ht="15.75" thickBot="1">
      <c r="B89" s="91" t="s">
        <v>974</v>
      </c>
      <c r="C89" s="92"/>
      <c r="D89" s="92"/>
      <c r="E89" s="92"/>
      <c r="F89" s="92"/>
      <c r="G89" s="92"/>
      <c r="H89" s="92"/>
      <c r="I89" s="93"/>
      <c r="J89" s="94"/>
      <c r="K89" s="305">
        <v>0.05</v>
      </c>
      <c r="L89" s="863">
        <f>N82*K89</f>
        <v>10209.382289777572</v>
      </c>
      <c r="M89" s="864"/>
      <c r="N89" s="51"/>
    </row>
    <row r="90" spans="1:14" ht="15.75" thickBot="1">
      <c r="B90" s="826" t="s">
        <v>953</v>
      </c>
      <c r="C90" s="827"/>
      <c r="D90" s="827"/>
      <c r="E90" s="827"/>
      <c r="F90" s="827"/>
      <c r="G90" s="827"/>
      <c r="H90" s="827"/>
      <c r="I90" s="827"/>
      <c r="J90" s="827"/>
      <c r="K90" s="827"/>
      <c r="L90" s="827"/>
      <c r="M90" s="828"/>
      <c r="N90" s="52">
        <f>L87+L88+L89</f>
        <v>61256.293738665423</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8">
        <f>N82+N90</f>
        <v>265443.93953421683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1" t="s">
        <v>2221</v>
      </c>
      <c r="C123" s="393"/>
      <c r="D123" s="393"/>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1586</v>
      </c>
      <c r="C31" s="81" t="s">
        <v>1587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171669.61629089265</v>
      </c>
      <c r="L36" s="270"/>
      <c r="M36" s="271">
        <v>30</v>
      </c>
      <c r="N36" s="272">
        <f>K36/M36</f>
        <v>5722.3205430297548</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126356.77692282847</v>
      </c>
      <c r="L37" s="270"/>
      <c r="M37" s="271">
        <v>8</v>
      </c>
      <c r="N37" s="272">
        <f t="shared" ref="N37:N43" si="0">K37/M37</f>
        <v>15794.597115353559</v>
      </c>
    </row>
    <row r="38" spans="1:14">
      <c r="A38" t="s">
        <v>166</v>
      </c>
      <c r="B38" s="875" t="str">
        <f>VLOOKUP(A38,EQUIPOS!A8:D154,3,FALSE)</f>
        <v>Compactador de Rodillo POTENCIA: 99HP, PESO: 8 ton</v>
      </c>
      <c r="C38" s="876"/>
      <c r="D38" s="876"/>
      <c r="E38" s="876"/>
      <c r="F38" s="876"/>
      <c r="G38" s="876"/>
      <c r="H38" s="877"/>
      <c r="I38" s="267"/>
      <c r="J38" s="268"/>
      <c r="K38" s="269">
        <f>VLOOKUP(A38,EQUIPOS!A8:D165,4,FALSE)</f>
        <v>120612.44824326687</v>
      </c>
      <c r="L38" s="270"/>
      <c r="M38" s="271">
        <v>8</v>
      </c>
      <c r="N38" s="272">
        <f t="shared" si="0"/>
        <v>15076.556030408359</v>
      </c>
    </row>
    <row r="39" spans="1:14">
      <c r="A39" t="s">
        <v>284</v>
      </c>
      <c r="B39" s="875" t="str">
        <f>VLOOKUP(A39,EQUIPOS!A9:D154,3,FALSE)</f>
        <v>Planta de asfalto en caliente</v>
      </c>
      <c r="C39" s="876"/>
      <c r="D39" s="876"/>
      <c r="E39" s="876"/>
      <c r="F39" s="876"/>
      <c r="G39" s="876"/>
      <c r="H39" s="877"/>
      <c r="I39" s="267"/>
      <c r="J39" s="268"/>
      <c r="K39" s="269">
        <f>VLOOKUP(A39,EQUIPOS!A9:D166,4,FALSE)</f>
        <v>575273.55143237638</v>
      </c>
      <c r="L39" s="270"/>
      <c r="M39" s="271">
        <v>8</v>
      </c>
      <c r="N39" s="272">
        <f t="shared" si="0"/>
        <v>71909.193929047047</v>
      </c>
    </row>
    <row r="40" spans="1:14">
      <c r="A40" t="s">
        <v>290</v>
      </c>
      <c r="B40" s="875" t="str">
        <f>VLOOKUP(A40,EQUIPOS!A10:D154,3,FALSE)</f>
        <v>Planta trituradora</v>
      </c>
      <c r="C40" s="876"/>
      <c r="D40" s="876"/>
      <c r="E40" s="876"/>
      <c r="F40" s="876"/>
      <c r="G40" s="876"/>
      <c r="H40" s="877"/>
      <c r="I40" s="267"/>
      <c r="J40" s="268"/>
      <c r="K40" s="269">
        <f>VLOOKUP(A40,EQUIPOS!A10:D167,4,FALSE)</f>
        <v>496702.45356619003</v>
      </c>
      <c r="L40" s="270"/>
      <c r="M40" s="271">
        <v>30</v>
      </c>
      <c r="N40" s="272">
        <f t="shared" si="0"/>
        <v>16556.748452206335</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182574.92133542179</v>
      </c>
      <c r="L41" s="270"/>
      <c r="M41" s="271">
        <v>30</v>
      </c>
      <c r="N41" s="272">
        <f t="shared" si="0"/>
        <v>6085.8307111807262</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188427.92373264063</v>
      </c>
      <c r="L42" s="270"/>
      <c r="M42" s="271">
        <v>8</v>
      </c>
      <c r="N42" s="272">
        <f t="shared" si="0"/>
        <v>23553.490466580079</v>
      </c>
    </row>
    <row r="43" spans="1:14">
      <c r="A43" t="s">
        <v>373</v>
      </c>
      <c r="B43" s="875" t="str">
        <f>VLOOKUP(A43,EQUIPOS!A13:D157,3,FALSE)</f>
        <v>Volqueta 6 m3</v>
      </c>
      <c r="C43" s="876"/>
      <c r="D43" s="876"/>
      <c r="E43" s="876"/>
      <c r="F43" s="876"/>
      <c r="G43" s="876"/>
      <c r="H43" s="877"/>
      <c r="I43" s="267"/>
      <c r="J43" s="268"/>
      <c r="K43" s="269">
        <f>VLOOKUP(A43,EQUIPOS!A13:D170,4,FALSE)</f>
        <v>67262.879887324176</v>
      </c>
      <c r="L43" s="270"/>
      <c r="M43" s="271">
        <v>8</v>
      </c>
      <c r="N43" s="272">
        <f t="shared" si="0"/>
        <v>8407.859985915522</v>
      </c>
    </row>
    <row r="44" spans="1:14">
      <c r="B44" s="875"/>
      <c r="C44" s="876"/>
      <c r="D44" s="876"/>
      <c r="E44" s="876"/>
      <c r="F44" s="876"/>
      <c r="G44" s="876"/>
      <c r="H44" s="877"/>
      <c r="I44" s="878"/>
      <c r="J44" s="879"/>
      <c r="K44" s="269"/>
      <c r="L44" s="880"/>
      <c r="M44" s="881"/>
      <c r="N44" s="272"/>
    </row>
    <row r="45" spans="1:14">
      <c r="B45" s="875"/>
      <c r="C45" s="876"/>
      <c r="D45" s="876"/>
      <c r="E45" s="882"/>
      <c r="F45" s="876"/>
      <c r="G45" s="876"/>
      <c r="H45" s="877"/>
      <c r="I45" s="36"/>
      <c r="J45" s="37"/>
      <c r="K45" s="274"/>
      <c r="L45" s="276"/>
      <c r="M45" s="277"/>
      <c r="N45" s="278"/>
    </row>
    <row r="46" spans="1:14">
      <c r="B46" s="883" t="s">
        <v>952</v>
      </c>
      <c r="C46" s="884"/>
      <c r="D46" s="884"/>
      <c r="E46" s="38"/>
      <c r="F46" s="39"/>
      <c r="G46" s="39"/>
      <c r="H46" s="40"/>
      <c r="I46" s="36"/>
      <c r="J46" s="37"/>
      <c r="K46" s="279"/>
      <c r="L46" s="276"/>
      <c r="M46" s="401">
        <v>0.1</v>
      </c>
      <c r="N46" s="344">
        <f>N80*M46</f>
        <v>971.8939014389166</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4">
        <f>SUM(N36:N47)</f>
        <v>164078.49113516032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5" t="s">
        <v>945</v>
      </c>
      <c r="K52" s="85" t="s">
        <v>946</v>
      </c>
      <c r="L52" s="907" t="s">
        <v>955</v>
      </c>
      <c r="M52" s="906"/>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VLOOKUP(A53,MATERIALES!A7:D644,2,FALSE)</f>
        <v>m3</v>
      </c>
      <c r="K53" s="282">
        <v>1.4</v>
      </c>
      <c r="L53" s="267"/>
      <c r="M53" s="402">
        <f>VLOOKUP(A53,MATERIALES!A5:D395,4,FALSE)</f>
        <v>18320.690024760443</v>
      </c>
      <c r="N53" s="272">
        <f>K53*M53</f>
        <v>25648.96603466462</v>
      </c>
    </row>
    <row r="54" spans="1:14">
      <c r="A54" s="108" t="s">
        <v>774</v>
      </c>
      <c r="B54" s="43" t="str">
        <f>VLOOKUP(A54,MATERIALES!A6:D372,3,FALSE)</f>
        <v>Agua</v>
      </c>
      <c r="C54" s="281"/>
      <c r="D54" s="281"/>
      <c r="E54" s="281"/>
      <c r="F54" s="281"/>
      <c r="G54" s="281"/>
      <c r="H54" s="281"/>
      <c r="I54" s="268"/>
      <c r="J54" s="224" t="str">
        <f>VLOOKUP(A54,MATERIALES!A8:D645,2,FALSE)</f>
        <v>lt</v>
      </c>
      <c r="K54" s="282">
        <v>25</v>
      </c>
      <c r="L54" s="267"/>
      <c r="M54" s="402">
        <f>VLOOKUP(A54,MATERIALES!A6:D396,4,FALSE)</f>
        <v>68.90267034712889</v>
      </c>
      <c r="N54" s="272">
        <f>K54*M54</f>
        <v>1722.5667586782222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4">
        <f>SUM(N53:N57)</f>
        <v>27371.532793342842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3">
        <f>VLOOKUP(A63,TRANSPORTE!A5:D117,4,FALSE)</f>
        <v>1139.1256047770109</v>
      </c>
      <c r="M63" s="914"/>
      <c r="N63" s="287">
        <f>K63*L63</f>
        <v>1594.7758466878151</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913">
        <f>VLOOKUP(A64,TRANSPORTE!A6:D117,4,FALSE)</f>
        <v>1139.1256047770109</v>
      </c>
      <c r="M64" s="914"/>
      <c r="N64" s="287">
        <f>K64*L64</f>
        <v>1423.9070059712637</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3018.6828526590789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2"/>
      <c r="C79" s="903"/>
      <c r="D79" s="903"/>
      <c r="E79" s="903"/>
      <c r="F79" s="903"/>
      <c r="G79" s="903"/>
      <c r="H79" s="903"/>
      <c r="I79" s="126"/>
      <c r="J79" s="126"/>
      <c r="K79" s="126"/>
      <c r="L79" s="916"/>
      <c r="M79" s="916"/>
      <c r="N79" s="127"/>
    </row>
    <row r="80" spans="1:15" ht="15.75" thickBot="1">
      <c r="B80" s="915" t="s">
        <v>953</v>
      </c>
      <c r="C80" s="869"/>
      <c r="D80" s="869"/>
      <c r="E80" s="869"/>
      <c r="F80" s="869"/>
      <c r="G80" s="869"/>
      <c r="H80" s="869"/>
      <c r="I80" s="869"/>
      <c r="J80" s="869"/>
      <c r="K80" s="869"/>
      <c r="L80" s="869"/>
      <c r="M80" s="870"/>
      <c r="N80" s="460">
        <f>SUM(N74:N79)</f>
        <v>9718.9390143891651</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204187.64579555142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4"/>
      <c r="J86" s="334"/>
      <c r="K86" s="302" t="s">
        <v>970</v>
      </c>
      <c r="L86" s="873" t="s">
        <v>971</v>
      </c>
      <c r="M86" s="874"/>
      <c r="N86" s="303"/>
    </row>
    <row r="87" spans="1:14">
      <c r="B87" s="859" t="s">
        <v>972</v>
      </c>
      <c r="C87" s="860"/>
      <c r="D87" s="860"/>
      <c r="E87" s="860"/>
      <c r="F87" s="860"/>
      <c r="G87" s="860"/>
      <c r="H87" s="860"/>
      <c r="I87" s="87"/>
      <c r="J87" s="88"/>
      <c r="K87" s="304">
        <v>0.2</v>
      </c>
      <c r="L87" s="861">
        <f>N82*K87</f>
        <v>40837.529159110287</v>
      </c>
      <c r="M87" s="862"/>
      <c r="N87" s="51"/>
    </row>
    <row r="88" spans="1:14">
      <c r="B88" s="89" t="s">
        <v>973</v>
      </c>
      <c r="C88" s="90"/>
      <c r="D88" s="90"/>
      <c r="E88" s="90"/>
      <c r="F88" s="90"/>
      <c r="G88" s="90"/>
      <c r="H88" s="90"/>
      <c r="I88" s="87"/>
      <c r="J88" s="88"/>
      <c r="K88" s="304">
        <v>0.05</v>
      </c>
      <c r="L88" s="861">
        <f>N82*K88</f>
        <v>10209.382289777572</v>
      </c>
      <c r="M88" s="862"/>
      <c r="N88" s="51"/>
    </row>
    <row r="89" spans="1:14" ht="15.75" thickBot="1">
      <c r="B89" s="91" t="s">
        <v>974</v>
      </c>
      <c r="C89" s="92"/>
      <c r="D89" s="92"/>
      <c r="E89" s="92"/>
      <c r="F89" s="92"/>
      <c r="G89" s="92"/>
      <c r="H89" s="92"/>
      <c r="I89" s="93"/>
      <c r="J89" s="94"/>
      <c r="K89" s="305">
        <v>0.05</v>
      </c>
      <c r="L89" s="863">
        <f>N82*K89</f>
        <v>10209.382289777572</v>
      </c>
      <c r="M89" s="864"/>
      <c r="N89" s="51"/>
    </row>
    <row r="90" spans="1:14" ht="15.75" thickBot="1">
      <c r="B90" s="826" t="s">
        <v>953</v>
      </c>
      <c r="C90" s="827"/>
      <c r="D90" s="827"/>
      <c r="E90" s="827"/>
      <c r="F90" s="827"/>
      <c r="G90" s="827"/>
      <c r="H90" s="827"/>
      <c r="I90" s="827"/>
      <c r="J90" s="827"/>
      <c r="K90" s="827"/>
      <c r="L90" s="827"/>
      <c r="M90" s="828"/>
      <c r="N90" s="52">
        <f>L87+L88+L89</f>
        <v>61256.293738665423</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8">
        <f>N82+N90</f>
        <v>265443.93953421683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1" t="s">
        <v>2221</v>
      </c>
      <c r="C123" s="393"/>
      <c r="D123" s="393"/>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1588</v>
      </c>
      <c r="C31" s="81" t="s">
        <v>1589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171669.61629089265</v>
      </c>
      <c r="L36" s="270"/>
      <c r="M36" s="271">
        <v>30</v>
      </c>
      <c r="N36" s="272">
        <f>K36/M36</f>
        <v>5722.3205430297548</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126356.77692282847</v>
      </c>
      <c r="L37" s="270"/>
      <c r="M37" s="271">
        <v>8</v>
      </c>
      <c r="N37" s="272">
        <f t="shared" ref="N37:N43" si="0">K37/M37</f>
        <v>15794.597115353559</v>
      </c>
    </row>
    <row r="38" spans="1:14">
      <c r="A38" t="s">
        <v>166</v>
      </c>
      <c r="B38" s="875" t="str">
        <f>VLOOKUP(A38,EQUIPOS!A8:D154,3,FALSE)</f>
        <v>Compactador de Rodillo POTENCIA: 99HP, PESO: 8 ton</v>
      </c>
      <c r="C38" s="876"/>
      <c r="D38" s="876"/>
      <c r="E38" s="876"/>
      <c r="F38" s="876"/>
      <c r="G38" s="876"/>
      <c r="H38" s="877"/>
      <c r="I38" s="267"/>
      <c r="J38" s="268"/>
      <c r="K38" s="269">
        <f>VLOOKUP(A38,EQUIPOS!A8:D165,4,FALSE)</f>
        <v>120612.44824326687</v>
      </c>
      <c r="L38" s="270"/>
      <c r="M38" s="271">
        <v>8</v>
      </c>
      <c r="N38" s="272">
        <f t="shared" si="0"/>
        <v>15076.556030408359</v>
      </c>
    </row>
    <row r="39" spans="1:14">
      <c r="A39" t="s">
        <v>284</v>
      </c>
      <c r="B39" s="875" t="str">
        <f>VLOOKUP(A39,EQUIPOS!A9:D154,3,FALSE)</f>
        <v>Planta de asfalto en caliente</v>
      </c>
      <c r="C39" s="876"/>
      <c r="D39" s="876"/>
      <c r="E39" s="876"/>
      <c r="F39" s="876"/>
      <c r="G39" s="876"/>
      <c r="H39" s="877"/>
      <c r="I39" s="267"/>
      <c r="J39" s="268"/>
      <c r="K39" s="269">
        <f>VLOOKUP(A39,EQUIPOS!A9:D166,4,FALSE)</f>
        <v>575273.55143237638</v>
      </c>
      <c r="L39" s="270"/>
      <c r="M39" s="271">
        <v>8</v>
      </c>
      <c r="N39" s="272">
        <f t="shared" si="0"/>
        <v>71909.193929047047</v>
      </c>
    </row>
    <row r="40" spans="1:14">
      <c r="A40" t="s">
        <v>290</v>
      </c>
      <c r="B40" s="875" t="str">
        <f>VLOOKUP(A40,EQUIPOS!A10:D154,3,FALSE)</f>
        <v>Planta trituradora</v>
      </c>
      <c r="C40" s="876"/>
      <c r="D40" s="876"/>
      <c r="E40" s="876"/>
      <c r="F40" s="876"/>
      <c r="G40" s="876"/>
      <c r="H40" s="877"/>
      <c r="I40" s="267"/>
      <c r="J40" s="268"/>
      <c r="K40" s="269">
        <f>VLOOKUP(A40,EQUIPOS!A10:D167,4,FALSE)</f>
        <v>496702.45356619003</v>
      </c>
      <c r="L40" s="270"/>
      <c r="M40" s="271">
        <v>30</v>
      </c>
      <c r="N40" s="272">
        <f t="shared" si="0"/>
        <v>16556.748452206335</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182574.92133542179</v>
      </c>
      <c r="L41" s="270"/>
      <c r="M41" s="271">
        <v>30</v>
      </c>
      <c r="N41" s="272">
        <f t="shared" si="0"/>
        <v>6085.8307111807262</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188427.92373264063</v>
      </c>
      <c r="L42" s="270"/>
      <c r="M42" s="271">
        <v>8</v>
      </c>
      <c r="N42" s="272">
        <f t="shared" si="0"/>
        <v>23553.490466580079</v>
      </c>
    </row>
    <row r="43" spans="1:14">
      <c r="A43" t="s">
        <v>373</v>
      </c>
      <c r="B43" s="875" t="str">
        <f>VLOOKUP(A43,EQUIPOS!A13:D157,3,FALSE)</f>
        <v>Volqueta 6 m3</v>
      </c>
      <c r="C43" s="876"/>
      <c r="D43" s="876"/>
      <c r="E43" s="876"/>
      <c r="F43" s="876"/>
      <c r="G43" s="876"/>
      <c r="H43" s="877"/>
      <c r="I43" s="267"/>
      <c r="J43" s="268"/>
      <c r="K43" s="269">
        <f>VLOOKUP(A43,EQUIPOS!A13:D170,4,FALSE)</f>
        <v>67262.879887324176</v>
      </c>
      <c r="L43" s="270"/>
      <c r="M43" s="271">
        <v>8</v>
      </c>
      <c r="N43" s="272">
        <f t="shared" si="0"/>
        <v>8407.859985915522</v>
      </c>
    </row>
    <row r="44" spans="1:14">
      <c r="B44" s="875"/>
      <c r="C44" s="876"/>
      <c r="D44" s="876"/>
      <c r="E44" s="876"/>
      <c r="F44" s="876"/>
      <c r="G44" s="876"/>
      <c r="H44" s="877"/>
      <c r="I44" s="878"/>
      <c r="J44" s="879"/>
      <c r="K44" s="269"/>
      <c r="L44" s="880"/>
      <c r="M44" s="881"/>
      <c r="N44" s="272"/>
    </row>
    <row r="45" spans="1:14">
      <c r="B45" s="875"/>
      <c r="C45" s="876"/>
      <c r="D45" s="876"/>
      <c r="E45" s="882"/>
      <c r="F45" s="876"/>
      <c r="G45" s="876"/>
      <c r="H45" s="877"/>
      <c r="I45" s="36"/>
      <c r="J45" s="37"/>
      <c r="K45" s="274"/>
      <c r="L45" s="276"/>
      <c r="M45" s="277"/>
      <c r="N45" s="278"/>
    </row>
    <row r="46" spans="1:14">
      <c r="B46" s="883" t="s">
        <v>952</v>
      </c>
      <c r="C46" s="884"/>
      <c r="D46" s="884"/>
      <c r="E46" s="38"/>
      <c r="F46" s="39"/>
      <c r="G46" s="39"/>
      <c r="H46" s="40"/>
      <c r="I46" s="36"/>
      <c r="J46" s="37"/>
      <c r="K46" s="279"/>
      <c r="L46" s="276"/>
      <c r="M46" s="401">
        <v>0.1</v>
      </c>
      <c r="N46" s="344">
        <f>N80*M46</f>
        <v>971.8939014389166</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4">
        <f>SUM(N36:N47)</f>
        <v>164078.49113516032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5" t="s">
        <v>945</v>
      </c>
      <c r="K52" s="85" t="s">
        <v>946</v>
      </c>
      <c r="L52" s="907" t="s">
        <v>955</v>
      </c>
      <c r="M52" s="906"/>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VLOOKUP(A53,MATERIALES!A7:D644,2,FALSE)</f>
        <v>m3</v>
      </c>
      <c r="K53" s="282">
        <v>1.4</v>
      </c>
      <c r="L53" s="267"/>
      <c r="M53" s="402">
        <f>VLOOKUP(A53,MATERIALES!A5:D395,4,FALSE)</f>
        <v>18320.690024760443</v>
      </c>
      <c r="N53" s="272">
        <f>K53*M53</f>
        <v>25648.96603466462</v>
      </c>
    </row>
    <row r="54" spans="1:14">
      <c r="A54" s="108" t="s">
        <v>774</v>
      </c>
      <c r="B54" s="43" t="str">
        <f>VLOOKUP(A54,MATERIALES!A6:D372,3,FALSE)</f>
        <v>Agua</v>
      </c>
      <c r="C54" s="281"/>
      <c r="D54" s="281"/>
      <c r="E54" s="281"/>
      <c r="F54" s="281"/>
      <c r="G54" s="281"/>
      <c r="H54" s="281"/>
      <c r="I54" s="268"/>
      <c r="J54" s="224" t="str">
        <f>VLOOKUP(A54,MATERIALES!A8:D645,2,FALSE)</f>
        <v>lt</v>
      </c>
      <c r="K54" s="282">
        <v>25</v>
      </c>
      <c r="L54" s="267"/>
      <c r="M54" s="402">
        <f>VLOOKUP(A54,MATERIALES!A6:D396,4,FALSE)</f>
        <v>68.90267034712889</v>
      </c>
      <c r="N54" s="272">
        <f>K54*M54</f>
        <v>1722.5667586782222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4">
        <f>SUM(N53:N57)</f>
        <v>27371.532793342842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3">
        <f>VLOOKUP(A63,TRANSPORTE!A5:D117,4,FALSE)</f>
        <v>1139.1256047770109</v>
      </c>
      <c r="M63" s="914"/>
      <c r="N63" s="287">
        <f>K63*L63</f>
        <v>1594.7758466878151</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913">
        <f>VLOOKUP(A64,TRANSPORTE!A6:D117,4,FALSE)</f>
        <v>1139.1256047770109</v>
      </c>
      <c r="M64" s="914"/>
      <c r="N64" s="287">
        <f>K64*L64</f>
        <v>1423.9070059712637</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3018.6828526590789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1">
        <f>SUM(N74:N79)</f>
        <v>9718.9390143891651</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204187.64579555142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4"/>
      <c r="J86" s="334"/>
      <c r="K86" s="302" t="s">
        <v>970</v>
      </c>
      <c r="L86" s="873" t="s">
        <v>971</v>
      </c>
      <c r="M86" s="874"/>
      <c r="N86" s="303"/>
    </row>
    <row r="87" spans="1:14">
      <c r="B87" s="859" t="s">
        <v>972</v>
      </c>
      <c r="C87" s="860"/>
      <c r="D87" s="860"/>
      <c r="E87" s="860"/>
      <c r="F87" s="860"/>
      <c r="G87" s="860"/>
      <c r="H87" s="860"/>
      <c r="I87" s="87"/>
      <c r="J87" s="88"/>
      <c r="K87" s="304">
        <v>0.2</v>
      </c>
      <c r="L87" s="861">
        <f>N82*K87</f>
        <v>40837.529159110287</v>
      </c>
      <c r="M87" s="862"/>
      <c r="N87" s="51"/>
    </row>
    <row r="88" spans="1:14">
      <c r="B88" s="89" t="s">
        <v>973</v>
      </c>
      <c r="C88" s="90"/>
      <c r="D88" s="90"/>
      <c r="E88" s="90"/>
      <c r="F88" s="90"/>
      <c r="G88" s="90"/>
      <c r="H88" s="90"/>
      <c r="I88" s="87"/>
      <c r="J88" s="88"/>
      <c r="K88" s="304">
        <v>0.05</v>
      </c>
      <c r="L88" s="861">
        <f>N82*K88</f>
        <v>10209.382289777572</v>
      </c>
      <c r="M88" s="862"/>
      <c r="N88" s="51"/>
    </row>
    <row r="89" spans="1:14" ht="15.75" thickBot="1">
      <c r="B89" s="91" t="s">
        <v>974</v>
      </c>
      <c r="C89" s="92"/>
      <c r="D89" s="92"/>
      <c r="E89" s="92"/>
      <c r="F89" s="92"/>
      <c r="G89" s="92"/>
      <c r="H89" s="92"/>
      <c r="I89" s="93"/>
      <c r="J89" s="94"/>
      <c r="K89" s="305">
        <v>0.05</v>
      </c>
      <c r="L89" s="863">
        <f>N82*K89</f>
        <v>10209.382289777572</v>
      </c>
      <c r="M89" s="864"/>
      <c r="N89" s="51"/>
    </row>
    <row r="90" spans="1:14" ht="15.75" thickBot="1">
      <c r="B90" s="826" t="s">
        <v>953</v>
      </c>
      <c r="C90" s="827"/>
      <c r="D90" s="827"/>
      <c r="E90" s="827"/>
      <c r="F90" s="827"/>
      <c r="G90" s="827"/>
      <c r="H90" s="827"/>
      <c r="I90" s="827"/>
      <c r="J90" s="827"/>
      <c r="K90" s="827"/>
      <c r="L90" s="827"/>
      <c r="M90" s="828"/>
      <c r="N90" s="52">
        <f>L87+L88+L89</f>
        <v>61256.293738665423</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8">
        <f>N82+N90</f>
        <v>265443.93953421683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1" t="s">
        <v>2221</v>
      </c>
      <c r="C123" s="393"/>
      <c r="D123" s="393"/>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1076</v>
      </c>
      <c r="C31" s="81" t="s">
        <v>2032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171669.61629089265</v>
      </c>
      <c r="L36" s="270"/>
      <c r="M36" s="271">
        <v>30</v>
      </c>
      <c r="N36" s="272">
        <f>K36/M36</f>
        <v>5722.3205430297548</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126356.77692282847</v>
      </c>
      <c r="L37" s="270"/>
      <c r="M37" s="271">
        <v>10</v>
      </c>
      <c r="N37" s="272">
        <f t="shared" ref="N37:N43" si="0">K37/M37</f>
        <v>12635.677692282847</v>
      </c>
    </row>
    <row r="38" spans="1:14">
      <c r="A38" t="s">
        <v>166</v>
      </c>
      <c r="B38" s="875" t="str">
        <f>VLOOKUP(A38,EQUIPOS!A8:D154,3,FALSE)</f>
        <v>Compactador de Rodillo POTENCIA: 99HP, PESO: 8 ton</v>
      </c>
      <c r="C38" s="876"/>
      <c r="D38" s="876"/>
      <c r="E38" s="876"/>
      <c r="F38" s="876"/>
      <c r="G38" s="876"/>
      <c r="H38" s="877"/>
      <c r="I38" s="267"/>
      <c r="J38" s="268"/>
      <c r="K38" s="269">
        <f>VLOOKUP(A38,EQUIPOS!A8:D165,4,FALSE)</f>
        <v>120612.44824326687</v>
      </c>
      <c r="L38" s="270"/>
      <c r="M38" s="271">
        <v>10</v>
      </c>
      <c r="N38" s="272">
        <f t="shared" si="0"/>
        <v>12061.244824326688</v>
      </c>
    </row>
    <row r="39" spans="1:14">
      <c r="A39" t="s">
        <v>284</v>
      </c>
      <c r="B39" s="875" t="str">
        <f>VLOOKUP(A39,EQUIPOS!A9:D154,3,FALSE)</f>
        <v>Planta de asfalto en caliente</v>
      </c>
      <c r="C39" s="876"/>
      <c r="D39" s="876"/>
      <c r="E39" s="876"/>
      <c r="F39" s="876"/>
      <c r="G39" s="876"/>
      <c r="H39" s="877"/>
      <c r="I39" s="267"/>
      <c r="J39" s="268"/>
      <c r="K39" s="269">
        <f>VLOOKUP(A39,EQUIPOS!A9:D166,4,FALSE)</f>
        <v>575273.55143237638</v>
      </c>
      <c r="L39" s="270"/>
      <c r="M39" s="271">
        <v>10</v>
      </c>
      <c r="N39" s="272">
        <f t="shared" si="0"/>
        <v>57527.355143237641</v>
      </c>
    </row>
    <row r="40" spans="1:14">
      <c r="A40" t="s">
        <v>290</v>
      </c>
      <c r="B40" s="875" t="str">
        <f>VLOOKUP(A40,EQUIPOS!A10:D154,3,FALSE)</f>
        <v>Planta trituradora</v>
      </c>
      <c r="C40" s="876"/>
      <c r="D40" s="876"/>
      <c r="E40" s="876"/>
      <c r="F40" s="876"/>
      <c r="G40" s="876"/>
      <c r="H40" s="877"/>
      <c r="I40" s="267"/>
      <c r="J40" s="268"/>
      <c r="K40" s="269">
        <f>VLOOKUP(A40,EQUIPOS!A10:D167,4,FALSE)</f>
        <v>496702.45356619003</v>
      </c>
      <c r="L40" s="270"/>
      <c r="M40" s="271">
        <v>30</v>
      </c>
      <c r="N40" s="272">
        <f t="shared" si="0"/>
        <v>16556.748452206335</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182574.92133542179</v>
      </c>
      <c r="L41" s="270"/>
      <c r="M41" s="271">
        <v>30</v>
      </c>
      <c r="N41" s="272">
        <f t="shared" si="0"/>
        <v>6085.8307111807262</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188427.92373264063</v>
      </c>
      <c r="L42" s="270"/>
      <c r="M42" s="271">
        <v>10</v>
      </c>
      <c r="N42" s="272">
        <f t="shared" si="0"/>
        <v>18842.792373264063</v>
      </c>
    </row>
    <row r="43" spans="1:14">
      <c r="A43" t="s">
        <v>373</v>
      </c>
      <c r="B43" s="875" t="str">
        <f>VLOOKUP(A43,EQUIPOS!A13:D157,3,FALSE)</f>
        <v>Volqueta 6 m3</v>
      </c>
      <c r="C43" s="876"/>
      <c r="D43" s="876"/>
      <c r="E43" s="876"/>
      <c r="F43" s="876"/>
      <c r="G43" s="876"/>
      <c r="H43" s="877"/>
      <c r="I43" s="267"/>
      <c r="J43" s="268"/>
      <c r="K43" s="269">
        <f>VLOOKUP(A43,EQUIPOS!A13:D170,4,FALSE)</f>
        <v>67262.879887324176</v>
      </c>
      <c r="L43" s="270"/>
      <c r="M43" s="271">
        <v>10</v>
      </c>
      <c r="N43" s="272">
        <f t="shared" si="0"/>
        <v>6726.2879887324179</v>
      </c>
    </row>
    <row r="44" spans="1:14">
      <c r="B44" s="875"/>
      <c r="C44" s="876"/>
      <c r="D44" s="876"/>
      <c r="E44" s="876"/>
      <c r="F44" s="876"/>
      <c r="G44" s="876"/>
      <c r="H44" s="877"/>
      <c r="I44" s="878"/>
      <c r="J44" s="879"/>
      <c r="K44" s="269"/>
      <c r="L44" s="880"/>
      <c r="M44" s="881"/>
      <c r="N44" s="272"/>
    </row>
    <row r="45" spans="1:14">
      <c r="B45" s="875"/>
      <c r="C45" s="876"/>
      <c r="D45" s="876"/>
      <c r="E45" s="882"/>
      <c r="F45" s="876"/>
      <c r="G45" s="876"/>
      <c r="H45" s="877"/>
      <c r="I45" s="36"/>
      <c r="J45" s="37"/>
      <c r="K45" s="274"/>
      <c r="L45" s="276"/>
      <c r="M45" s="277"/>
      <c r="N45" s="278"/>
    </row>
    <row r="46" spans="1:14">
      <c r="B46" s="883" t="s">
        <v>952</v>
      </c>
      <c r="C46" s="884"/>
      <c r="D46" s="884"/>
      <c r="E46" s="38"/>
      <c r="F46" s="39"/>
      <c r="G46" s="39"/>
      <c r="H46" s="40"/>
      <c r="I46" s="36"/>
      <c r="J46" s="37"/>
      <c r="K46" s="279"/>
      <c r="L46" s="276"/>
      <c r="M46" s="401">
        <v>0.1</v>
      </c>
      <c r="N46" s="344">
        <f>N80*M46</f>
        <v>874.7045112950251</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4">
        <f>SUM(N36:N47)</f>
        <v>137032.96223955549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5" t="s">
        <v>945</v>
      </c>
      <c r="K52" s="85" t="s">
        <v>946</v>
      </c>
      <c r="L52" s="907" t="s">
        <v>955</v>
      </c>
      <c r="M52" s="906"/>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VLOOKUP(A53,MATERIALES!A7:D644,2,FALSE)</f>
        <v>m3</v>
      </c>
      <c r="K53" s="282">
        <v>1.4</v>
      </c>
      <c r="L53" s="267"/>
      <c r="M53" s="402">
        <f>VLOOKUP(A53,MATERIALES!A5:D395,4,FALSE)</f>
        <v>18320.690024760443</v>
      </c>
      <c r="N53" s="272">
        <f>K53*M53</f>
        <v>25648.96603466462</v>
      </c>
    </row>
    <row r="54" spans="1:14">
      <c r="A54" s="108" t="s">
        <v>774</v>
      </c>
      <c r="B54" s="43" t="str">
        <f>VLOOKUP(A54,MATERIALES!A6:D372,3,FALSE)</f>
        <v>Agua</v>
      </c>
      <c r="C54" s="281"/>
      <c r="D54" s="281"/>
      <c r="E54" s="281"/>
      <c r="F54" s="281"/>
      <c r="G54" s="281"/>
      <c r="H54" s="281"/>
      <c r="I54" s="268"/>
      <c r="J54" s="224" t="str">
        <f>VLOOKUP(A54,MATERIALES!A8:D645,2,FALSE)</f>
        <v>lt</v>
      </c>
      <c r="K54" s="282">
        <v>25</v>
      </c>
      <c r="L54" s="267"/>
      <c r="M54" s="402">
        <f>VLOOKUP(A54,MATERIALES!A6:D396,4,FALSE)</f>
        <v>68.90267034712889</v>
      </c>
      <c r="N54" s="272">
        <f>K54*M54</f>
        <v>1722.5667586782222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4">
        <f>SUM(N53:N57)</f>
        <v>27371.532793342842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3">
        <f>VLOOKUP(A63,TRANSPORTE!A5:D117,4,FALSE)</f>
        <v>1139.1256047770109</v>
      </c>
      <c r="M63" s="914"/>
      <c r="N63" s="287">
        <f>K63*L63</f>
        <v>1594.7758466878151</v>
      </c>
    </row>
    <row r="64" spans="1:14">
      <c r="A64" t="s">
        <v>1378</v>
      </c>
      <c r="B64" s="46" t="str">
        <f>VLOOKUP(A64,TRANSPORTE!A6:D117,3,FALSE)</f>
        <v>Transporte de mezcla abierta en caliente MAC-75</v>
      </c>
      <c r="C64" s="47"/>
      <c r="D64" s="47"/>
      <c r="E64" s="47"/>
      <c r="F64" s="47"/>
      <c r="G64" s="47"/>
      <c r="H64" s="311" t="s">
        <v>1468</v>
      </c>
      <c r="I64" s="279">
        <v>1.25</v>
      </c>
      <c r="J64" s="286">
        <v>1</v>
      </c>
      <c r="K64" s="279">
        <f>I64*J64</f>
        <v>1.25</v>
      </c>
      <c r="L64" s="913">
        <f>VLOOKUP(A64,TRANSPORTE!A6:D117,4,FALSE)</f>
        <v>1139.1256047770109</v>
      </c>
      <c r="M64" s="914"/>
      <c r="N64" s="287">
        <f>K64*L64</f>
        <v>1423.9070059712637</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3018.6828526590789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1">
        <f>SUM(N74:N79)</f>
        <v>8747.0451129502508</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176170.22299850767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4"/>
      <c r="J86" s="334"/>
      <c r="K86" s="302" t="s">
        <v>970</v>
      </c>
      <c r="L86" s="873" t="s">
        <v>971</v>
      </c>
      <c r="M86" s="874"/>
      <c r="N86" s="303"/>
    </row>
    <row r="87" spans="1:14">
      <c r="B87" s="859" t="s">
        <v>972</v>
      </c>
      <c r="C87" s="860"/>
      <c r="D87" s="860"/>
      <c r="E87" s="860"/>
      <c r="F87" s="860"/>
      <c r="G87" s="860"/>
      <c r="H87" s="860"/>
      <c r="I87" s="87"/>
      <c r="J87" s="88"/>
      <c r="K87" s="304">
        <v>0.2</v>
      </c>
      <c r="L87" s="861">
        <f>N82*K87</f>
        <v>35234.044599701534</v>
      </c>
      <c r="M87" s="862"/>
      <c r="N87" s="51"/>
    </row>
    <row r="88" spans="1:14">
      <c r="B88" s="89" t="s">
        <v>973</v>
      </c>
      <c r="C88" s="90"/>
      <c r="D88" s="90"/>
      <c r="E88" s="90"/>
      <c r="F88" s="90"/>
      <c r="G88" s="90"/>
      <c r="H88" s="90"/>
      <c r="I88" s="87"/>
      <c r="J88" s="88"/>
      <c r="K88" s="304">
        <v>0.05</v>
      </c>
      <c r="L88" s="861">
        <f>N82*K88</f>
        <v>8808.5111499253835</v>
      </c>
      <c r="M88" s="862"/>
      <c r="N88" s="51"/>
    </row>
    <row r="89" spans="1:14" ht="15.75" thickBot="1">
      <c r="B89" s="91" t="s">
        <v>974</v>
      </c>
      <c r="C89" s="92"/>
      <c r="D89" s="92"/>
      <c r="E89" s="92"/>
      <c r="F89" s="92"/>
      <c r="G89" s="92"/>
      <c r="H89" s="92"/>
      <c r="I89" s="93"/>
      <c r="J89" s="94"/>
      <c r="K89" s="305">
        <v>0.05</v>
      </c>
      <c r="L89" s="863">
        <f>N82*K89</f>
        <v>8808.5111499253835</v>
      </c>
      <c r="M89" s="864"/>
      <c r="N89" s="51"/>
    </row>
    <row r="90" spans="1:14" ht="15.75" thickBot="1">
      <c r="B90" s="826" t="s">
        <v>953</v>
      </c>
      <c r="C90" s="827"/>
      <c r="D90" s="827"/>
      <c r="E90" s="827"/>
      <c r="F90" s="827"/>
      <c r="G90" s="827"/>
      <c r="H90" s="827"/>
      <c r="I90" s="827"/>
      <c r="J90" s="827"/>
      <c r="K90" s="827"/>
      <c r="L90" s="827"/>
      <c r="M90" s="828"/>
      <c r="N90" s="52">
        <f>L87+L88+L89</f>
        <v>52851.066899552301</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8">
        <f>N82+N90</f>
        <v>229021.28989805997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1" t="s">
        <v>2221</v>
      </c>
      <c r="C123" s="393"/>
      <c r="D123" s="393"/>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1077</v>
      </c>
      <c r="C31" s="81" t="s">
        <v>1590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171669.61629089265</v>
      </c>
      <c r="L36" s="270"/>
      <c r="M36" s="271">
        <v>30</v>
      </c>
      <c r="N36" s="272">
        <f>K36/M36</f>
        <v>5722.3205430297548</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126356.77692282847</v>
      </c>
      <c r="L37" s="270"/>
      <c r="M37" s="271">
        <v>10</v>
      </c>
      <c r="N37" s="272">
        <f t="shared" ref="N37:N43" si="0">K37/M37</f>
        <v>12635.677692282847</v>
      </c>
    </row>
    <row r="38" spans="1:14">
      <c r="A38" t="s">
        <v>166</v>
      </c>
      <c r="B38" s="875" t="str">
        <f>VLOOKUP(A38,EQUIPOS!A8:D154,3,FALSE)</f>
        <v>Compactador de Rodillo POTENCIA: 99HP, PESO: 8 ton</v>
      </c>
      <c r="C38" s="876"/>
      <c r="D38" s="876"/>
      <c r="E38" s="876"/>
      <c r="F38" s="876"/>
      <c r="G38" s="876"/>
      <c r="H38" s="877"/>
      <c r="I38" s="267"/>
      <c r="J38" s="268"/>
      <c r="K38" s="269">
        <f>VLOOKUP(A38,EQUIPOS!A8:D165,4,FALSE)</f>
        <v>120612.44824326687</v>
      </c>
      <c r="L38" s="270"/>
      <c r="M38" s="271">
        <v>10</v>
      </c>
      <c r="N38" s="272">
        <f t="shared" si="0"/>
        <v>12061.244824326688</v>
      </c>
    </row>
    <row r="39" spans="1:14">
      <c r="A39" t="s">
        <v>284</v>
      </c>
      <c r="B39" s="875" t="str">
        <f>VLOOKUP(A39,EQUIPOS!A9:D154,3,FALSE)</f>
        <v>Planta de asfalto en caliente</v>
      </c>
      <c r="C39" s="876"/>
      <c r="D39" s="876"/>
      <c r="E39" s="876"/>
      <c r="F39" s="876"/>
      <c r="G39" s="876"/>
      <c r="H39" s="877"/>
      <c r="I39" s="267"/>
      <c r="J39" s="268"/>
      <c r="K39" s="269">
        <f>VLOOKUP(A39,EQUIPOS!A9:D166,4,FALSE)</f>
        <v>575273.55143237638</v>
      </c>
      <c r="L39" s="270"/>
      <c r="M39" s="271">
        <v>10</v>
      </c>
      <c r="N39" s="272">
        <f t="shared" si="0"/>
        <v>57527.355143237641</v>
      </c>
    </row>
    <row r="40" spans="1:14">
      <c r="A40" t="s">
        <v>290</v>
      </c>
      <c r="B40" s="875" t="str">
        <f>VLOOKUP(A40,EQUIPOS!A10:D154,3,FALSE)</f>
        <v>Planta trituradora</v>
      </c>
      <c r="C40" s="876"/>
      <c r="D40" s="876"/>
      <c r="E40" s="876"/>
      <c r="F40" s="876"/>
      <c r="G40" s="876"/>
      <c r="H40" s="877"/>
      <c r="I40" s="267"/>
      <c r="J40" s="268"/>
      <c r="K40" s="269">
        <f>VLOOKUP(A40,EQUIPOS!A10:D167,4,FALSE)</f>
        <v>496702.45356619003</v>
      </c>
      <c r="L40" s="270"/>
      <c r="M40" s="271">
        <v>30</v>
      </c>
      <c r="N40" s="272">
        <f t="shared" si="0"/>
        <v>16556.748452206335</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182574.92133542179</v>
      </c>
      <c r="L41" s="270"/>
      <c r="M41" s="271">
        <v>30</v>
      </c>
      <c r="N41" s="272">
        <f t="shared" si="0"/>
        <v>6085.8307111807262</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188427.92373264063</v>
      </c>
      <c r="L42" s="270"/>
      <c r="M42" s="271">
        <v>10</v>
      </c>
      <c r="N42" s="272">
        <f t="shared" si="0"/>
        <v>18842.792373264063</v>
      </c>
    </row>
    <row r="43" spans="1:14">
      <c r="A43" t="s">
        <v>373</v>
      </c>
      <c r="B43" s="875" t="str">
        <f>VLOOKUP(A43,EQUIPOS!A13:D157,3,FALSE)</f>
        <v>Volqueta 6 m3</v>
      </c>
      <c r="C43" s="876"/>
      <c r="D43" s="876"/>
      <c r="E43" s="876"/>
      <c r="F43" s="876"/>
      <c r="G43" s="876"/>
      <c r="H43" s="877"/>
      <c r="I43" s="267"/>
      <c r="J43" s="268"/>
      <c r="K43" s="269">
        <f>VLOOKUP(A43,EQUIPOS!A13:D170,4,FALSE)</f>
        <v>67262.879887324176</v>
      </c>
      <c r="L43" s="270"/>
      <c r="M43" s="271">
        <v>10</v>
      </c>
      <c r="N43" s="272">
        <f t="shared" si="0"/>
        <v>6726.2879887324179</v>
      </c>
    </row>
    <row r="44" spans="1:14">
      <c r="B44" s="320"/>
      <c r="C44" s="321"/>
      <c r="D44" s="321"/>
      <c r="E44" s="321"/>
      <c r="F44" s="321"/>
      <c r="G44" s="321"/>
      <c r="H44" s="322"/>
      <c r="I44" s="267"/>
      <c r="J44" s="268"/>
      <c r="K44" s="269"/>
      <c r="L44" s="270"/>
      <c r="M44" s="271"/>
      <c r="N44" s="272"/>
    </row>
    <row r="45" spans="1:14">
      <c r="B45" s="875"/>
      <c r="C45" s="876"/>
      <c r="D45" s="876"/>
      <c r="E45" s="876"/>
      <c r="F45" s="876"/>
      <c r="G45" s="876"/>
      <c r="H45" s="877"/>
      <c r="I45" s="878"/>
      <c r="J45" s="879"/>
      <c r="K45" s="269"/>
      <c r="L45" s="880"/>
      <c r="M45" s="881"/>
      <c r="N45" s="272"/>
    </row>
    <row r="46" spans="1:14">
      <c r="B46" s="875"/>
      <c r="C46" s="876"/>
      <c r="D46" s="876"/>
      <c r="E46" s="882"/>
      <c r="F46" s="876"/>
      <c r="G46" s="876"/>
      <c r="H46" s="877"/>
      <c r="I46" s="36"/>
      <c r="J46" s="37"/>
      <c r="K46" s="274"/>
      <c r="L46" s="276"/>
      <c r="M46" s="277"/>
      <c r="N46" s="278"/>
    </row>
    <row r="47" spans="1:14">
      <c r="B47" s="883" t="s">
        <v>952</v>
      </c>
      <c r="C47" s="884"/>
      <c r="D47" s="884"/>
      <c r="E47" s="38"/>
      <c r="F47" s="39"/>
      <c r="G47" s="39"/>
      <c r="H47" s="40"/>
      <c r="I47" s="36"/>
      <c r="J47" s="37"/>
      <c r="K47" s="279"/>
      <c r="L47" s="276"/>
      <c r="M47" s="401">
        <v>0.1</v>
      </c>
      <c r="N47" s="344">
        <f>N81*M47</f>
        <v>874.7045112950251</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4">
        <f>SUM(N36:N48)</f>
        <v>137032.96223955549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5" t="s">
        <v>945</v>
      </c>
      <c r="K53" s="85" t="s">
        <v>946</v>
      </c>
      <c r="L53" s="907" t="s">
        <v>955</v>
      </c>
      <c r="M53" s="906"/>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VLOOKUP(A54,MATERIALES!A8:D645,2,FALSE)</f>
        <v>m3</v>
      </c>
      <c r="K54" s="282">
        <v>1.4</v>
      </c>
      <c r="L54" s="267"/>
      <c r="M54" s="402">
        <f>VLOOKUP(A54,MATERIALES!A5:D395,4,FALSE)</f>
        <v>18320.690024760443</v>
      </c>
      <c r="N54" s="272">
        <f>K54*M54</f>
        <v>25648.96603466462</v>
      </c>
    </row>
    <row r="55" spans="1:14">
      <c r="A55" s="108" t="s">
        <v>774</v>
      </c>
      <c r="B55" s="43" t="str">
        <f>VLOOKUP(A55,MATERIALES!A6:D372,3,FALSE)</f>
        <v>Agua</v>
      </c>
      <c r="C55" s="281"/>
      <c r="D55" s="281"/>
      <c r="E55" s="281"/>
      <c r="F55" s="281"/>
      <c r="G55" s="281"/>
      <c r="H55" s="281"/>
      <c r="I55" s="268"/>
      <c r="J55" s="224" t="str">
        <f>VLOOKUP(A55,MATERIALES!A9:D646,2,FALSE)</f>
        <v>lt</v>
      </c>
      <c r="K55" s="282">
        <v>25</v>
      </c>
      <c r="L55" s="267"/>
      <c r="M55" s="402">
        <f>VLOOKUP(A55,MATERIALES!A6:D396,4,FALSE)</f>
        <v>68.90267034712889</v>
      </c>
      <c r="N55" s="272">
        <f>K55*M55</f>
        <v>1722.5667586782222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4">
        <f>SUM(N54:N58)</f>
        <v>27371.532793342842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3">
        <f>VLOOKUP(A64,TRANSPORTE!A5:D117,4,FALSE)</f>
        <v>1139.1256047770109</v>
      </c>
      <c r="M64" s="914"/>
      <c r="N64" s="287">
        <f>K64*L64</f>
        <v>1594.7758466878151</v>
      </c>
    </row>
    <row r="65" spans="1:15">
      <c r="A65" t="s">
        <v>1379</v>
      </c>
      <c r="B65" s="46" t="str">
        <f>VLOOKUP(A65,TRANSPORTE!A6:D117,3,FALSE)</f>
        <v>Transporte de mezcla abierta en caliente MAC-63</v>
      </c>
      <c r="C65" s="47"/>
      <c r="D65" s="47"/>
      <c r="E65" s="47"/>
      <c r="F65" s="47"/>
      <c r="G65" s="47"/>
      <c r="H65" s="311" t="s">
        <v>1468</v>
      </c>
      <c r="I65" s="279">
        <v>1.25</v>
      </c>
      <c r="J65" s="286">
        <v>1</v>
      </c>
      <c r="K65" s="279">
        <f>I65*J65</f>
        <v>1.25</v>
      </c>
      <c r="L65" s="913">
        <f>VLOOKUP(A65,TRANSPORTE!A6:D117,4,FALSE)</f>
        <v>1139.1256047770109</v>
      </c>
      <c r="M65" s="914"/>
      <c r="N65" s="287">
        <f>K65*L65</f>
        <v>1423.9070059712637</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448"/>
      <c r="G69" s="448"/>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3018.6828526590789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2"/>
      <c r="C80" s="903"/>
      <c r="D80" s="903"/>
      <c r="E80" s="903"/>
      <c r="F80" s="903"/>
      <c r="G80" s="903"/>
      <c r="H80" s="903"/>
      <c r="I80" s="126"/>
      <c r="J80" s="126"/>
      <c r="K80" s="126"/>
      <c r="L80" s="916"/>
      <c r="M80" s="916"/>
      <c r="N80" s="127"/>
    </row>
    <row r="81" spans="1:14" ht="15.75" thickBot="1">
      <c r="B81" s="915" t="s">
        <v>953</v>
      </c>
      <c r="C81" s="869"/>
      <c r="D81" s="869"/>
      <c r="E81" s="869"/>
      <c r="F81" s="869"/>
      <c r="G81" s="869"/>
      <c r="H81" s="869"/>
      <c r="I81" s="869"/>
      <c r="J81" s="869"/>
      <c r="K81" s="869"/>
      <c r="L81" s="869"/>
      <c r="M81" s="870"/>
      <c r="N81" s="460">
        <f>SUM(N75:N80)</f>
        <v>8747.0451129502508</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176170.22299850767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4"/>
      <c r="J87" s="334"/>
      <c r="K87" s="302" t="s">
        <v>970</v>
      </c>
      <c r="L87" s="873" t="s">
        <v>971</v>
      </c>
      <c r="M87" s="874"/>
      <c r="N87" s="303"/>
    </row>
    <row r="88" spans="1:14">
      <c r="B88" s="859" t="s">
        <v>972</v>
      </c>
      <c r="C88" s="860"/>
      <c r="D88" s="860"/>
      <c r="E88" s="860"/>
      <c r="F88" s="860"/>
      <c r="G88" s="860"/>
      <c r="H88" s="860"/>
      <c r="I88" s="87"/>
      <c r="J88" s="88"/>
      <c r="K88" s="304">
        <v>0.2</v>
      </c>
      <c r="L88" s="861">
        <f>N83*K88</f>
        <v>35234.044599701534</v>
      </c>
      <c r="M88" s="862"/>
      <c r="N88" s="51"/>
    </row>
    <row r="89" spans="1:14">
      <c r="B89" s="89" t="s">
        <v>973</v>
      </c>
      <c r="C89" s="90"/>
      <c r="D89" s="90"/>
      <c r="E89" s="90"/>
      <c r="F89" s="90"/>
      <c r="G89" s="90"/>
      <c r="H89" s="90"/>
      <c r="I89" s="87"/>
      <c r="J89" s="88"/>
      <c r="K89" s="304">
        <v>0.05</v>
      </c>
      <c r="L89" s="861">
        <f>N83*K89</f>
        <v>8808.5111499253835</v>
      </c>
      <c r="M89" s="862"/>
      <c r="N89" s="51"/>
    </row>
    <row r="90" spans="1:14" ht="15.75" thickBot="1">
      <c r="B90" s="91" t="s">
        <v>974</v>
      </c>
      <c r="C90" s="92"/>
      <c r="D90" s="92"/>
      <c r="E90" s="92"/>
      <c r="F90" s="92"/>
      <c r="G90" s="92"/>
      <c r="H90" s="92"/>
      <c r="I90" s="93"/>
      <c r="J90" s="94"/>
      <c r="K90" s="305">
        <v>0.05</v>
      </c>
      <c r="L90" s="863">
        <f>N83*K90</f>
        <v>8808.5111499253835</v>
      </c>
      <c r="M90" s="864"/>
      <c r="N90" s="51"/>
    </row>
    <row r="91" spans="1:14" ht="15.75" thickBot="1">
      <c r="B91" s="826" t="s">
        <v>953</v>
      </c>
      <c r="C91" s="827"/>
      <c r="D91" s="827"/>
      <c r="E91" s="827"/>
      <c r="F91" s="827"/>
      <c r="G91" s="827"/>
      <c r="H91" s="827"/>
      <c r="I91" s="827"/>
      <c r="J91" s="827"/>
      <c r="K91" s="827"/>
      <c r="L91" s="827"/>
      <c r="M91" s="828"/>
      <c r="N91" s="52">
        <f>L88+L89+L90</f>
        <v>52851.066899552301</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229021.28989805997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1" t="s">
        <v>2221</v>
      </c>
      <c r="C124" s="393"/>
      <c r="D124" s="393"/>
      <c r="E124" s="57"/>
      <c r="F124" s="57"/>
      <c r="G124" s="57"/>
      <c r="H124" s="57"/>
      <c r="I124" s="57"/>
      <c r="J124" s="894"/>
      <c r="K124" s="894"/>
      <c r="L124" s="894"/>
      <c r="M124" s="894"/>
      <c r="N124" s="89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1078</v>
      </c>
      <c r="C31" s="81" t="s">
        <v>1591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171669.61629089265</v>
      </c>
      <c r="L36" s="270"/>
      <c r="M36" s="271">
        <v>30</v>
      </c>
      <c r="N36" s="272">
        <f>K36/M36</f>
        <v>5722.3205430297548</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126356.77692282847</v>
      </c>
      <c r="L37" s="270"/>
      <c r="M37" s="271">
        <v>10</v>
      </c>
      <c r="N37" s="272">
        <f t="shared" ref="N37:N43" si="0">K37/M37</f>
        <v>12635.677692282847</v>
      </c>
    </row>
    <row r="38" spans="1:14">
      <c r="A38" t="s">
        <v>166</v>
      </c>
      <c r="B38" s="875" t="str">
        <f>VLOOKUP(A38,EQUIPOS!A8:D154,3,FALSE)</f>
        <v>Compactador de Rodillo POTENCIA: 99HP, PESO: 8 ton</v>
      </c>
      <c r="C38" s="876"/>
      <c r="D38" s="876"/>
      <c r="E38" s="876"/>
      <c r="F38" s="876"/>
      <c r="G38" s="876"/>
      <c r="H38" s="877"/>
      <c r="I38" s="267"/>
      <c r="J38" s="268"/>
      <c r="K38" s="269">
        <f>VLOOKUP(A38,EQUIPOS!A8:D165,4,FALSE)</f>
        <v>120612.44824326687</v>
      </c>
      <c r="L38" s="270"/>
      <c r="M38" s="271">
        <v>10</v>
      </c>
      <c r="N38" s="272">
        <f t="shared" si="0"/>
        <v>12061.244824326688</v>
      </c>
    </row>
    <row r="39" spans="1:14">
      <c r="A39" t="s">
        <v>284</v>
      </c>
      <c r="B39" s="875" t="str">
        <f>VLOOKUP(A39,EQUIPOS!A9:D154,3,FALSE)</f>
        <v>Planta de asfalto en caliente</v>
      </c>
      <c r="C39" s="876"/>
      <c r="D39" s="876"/>
      <c r="E39" s="876"/>
      <c r="F39" s="876"/>
      <c r="G39" s="876"/>
      <c r="H39" s="877"/>
      <c r="I39" s="267"/>
      <c r="J39" s="268"/>
      <c r="K39" s="269">
        <f>VLOOKUP(A39,EQUIPOS!A9:D166,4,FALSE)</f>
        <v>575273.55143237638</v>
      </c>
      <c r="L39" s="270"/>
      <c r="M39" s="271">
        <v>10</v>
      </c>
      <c r="N39" s="272">
        <f t="shared" si="0"/>
        <v>57527.355143237641</v>
      </c>
    </row>
    <row r="40" spans="1:14">
      <c r="A40" t="s">
        <v>290</v>
      </c>
      <c r="B40" s="875" t="str">
        <f>VLOOKUP(A40,EQUIPOS!A10:D154,3,FALSE)</f>
        <v>Planta trituradora</v>
      </c>
      <c r="C40" s="876"/>
      <c r="D40" s="876"/>
      <c r="E40" s="876"/>
      <c r="F40" s="876"/>
      <c r="G40" s="876"/>
      <c r="H40" s="877"/>
      <c r="I40" s="267"/>
      <c r="J40" s="268"/>
      <c r="K40" s="269">
        <f>VLOOKUP(A40,EQUIPOS!A10:D167,4,FALSE)</f>
        <v>496702.45356619003</v>
      </c>
      <c r="L40" s="270"/>
      <c r="M40" s="271">
        <v>30</v>
      </c>
      <c r="N40" s="272">
        <f t="shared" si="0"/>
        <v>16556.748452206335</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182574.92133542179</v>
      </c>
      <c r="L41" s="270"/>
      <c r="M41" s="271">
        <v>30</v>
      </c>
      <c r="N41" s="272">
        <f t="shared" si="0"/>
        <v>6085.8307111807262</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188427.92373264063</v>
      </c>
      <c r="L42" s="270"/>
      <c r="M42" s="271">
        <v>10</v>
      </c>
      <c r="N42" s="272">
        <f t="shared" si="0"/>
        <v>18842.792373264063</v>
      </c>
    </row>
    <row r="43" spans="1:14">
      <c r="A43" t="s">
        <v>373</v>
      </c>
      <c r="B43" s="875" t="str">
        <f>VLOOKUP(A43,EQUIPOS!A13:D157,3,FALSE)</f>
        <v>Volqueta 6 m3</v>
      </c>
      <c r="C43" s="876"/>
      <c r="D43" s="876"/>
      <c r="E43" s="876"/>
      <c r="F43" s="876"/>
      <c r="G43" s="876"/>
      <c r="H43" s="877"/>
      <c r="I43" s="267"/>
      <c r="J43" s="268"/>
      <c r="K43" s="269">
        <f>VLOOKUP(A43,EQUIPOS!A13:D170,4,FALSE)</f>
        <v>67262.879887324176</v>
      </c>
      <c r="L43" s="270"/>
      <c r="M43" s="271">
        <v>10</v>
      </c>
      <c r="N43" s="272">
        <f t="shared" si="0"/>
        <v>6726.2879887324179</v>
      </c>
    </row>
    <row r="44" spans="1:14">
      <c r="B44" s="875"/>
      <c r="C44" s="876"/>
      <c r="D44" s="876"/>
      <c r="E44" s="876"/>
      <c r="F44" s="876"/>
      <c r="G44" s="876"/>
      <c r="H44" s="877"/>
      <c r="I44" s="878"/>
      <c r="J44" s="879"/>
      <c r="K44" s="269"/>
      <c r="L44" s="880"/>
      <c r="M44" s="881"/>
      <c r="N44" s="272"/>
    </row>
    <row r="45" spans="1:14">
      <c r="B45" s="875"/>
      <c r="C45" s="876"/>
      <c r="D45" s="876"/>
      <c r="E45" s="882"/>
      <c r="F45" s="876"/>
      <c r="G45" s="876"/>
      <c r="H45" s="877"/>
      <c r="I45" s="36"/>
      <c r="J45" s="37"/>
      <c r="K45" s="274"/>
      <c r="L45" s="276"/>
      <c r="M45" s="277"/>
      <c r="N45" s="278"/>
    </row>
    <row r="46" spans="1:14">
      <c r="B46" s="883" t="s">
        <v>952</v>
      </c>
      <c r="C46" s="884"/>
      <c r="D46" s="884"/>
      <c r="E46" s="38"/>
      <c r="F46" s="39"/>
      <c r="G46" s="39"/>
      <c r="H46" s="40"/>
      <c r="I46" s="36"/>
      <c r="J46" s="37"/>
      <c r="K46" s="279"/>
      <c r="L46" s="276"/>
      <c r="M46" s="401">
        <v>0.1</v>
      </c>
      <c r="N46" s="344">
        <f>N80*M46</f>
        <v>874.7045112950251</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4">
        <f>SUM(N36:N47)</f>
        <v>137032.96223955549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5" t="s">
        <v>945</v>
      </c>
      <c r="K52" s="85" t="s">
        <v>946</v>
      </c>
      <c r="L52" s="907" t="s">
        <v>955</v>
      </c>
      <c r="M52" s="906"/>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VLOOKUP(A53,MATERIALES!A7:D644,2,FALSE)</f>
        <v>m3</v>
      </c>
      <c r="K53" s="282">
        <v>1.4</v>
      </c>
      <c r="L53" s="267"/>
      <c r="M53" s="402">
        <f>VLOOKUP(A53,MATERIALES!A5:D395,4,FALSE)</f>
        <v>18320.690024760443</v>
      </c>
      <c r="N53" s="272">
        <f>K53*M53</f>
        <v>25648.96603466462</v>
      </c>
    </row>
    <row r="54" spans="1:14">
      <c r="A54" s="108" t="s">
        <v>774</v>
      </c>
      <c r="B54" s="43" t="str">
        <f>VLOOKUP(A54,MATERIALES!A6:D372,3,FALSE)</f>
        <v>Agua</v>
      </c>
      <c r="C54" s="281"/>
      <c r="D54" s="281"/>
      <c r="E54" s="281"/>
      <c r="F54" s="281"/>
      <c r="G54" s="281"/>
      <c r="H54" s="281"/>
      <c r="I54" s="268"/>
      <c r="J54" s="224" t="str">
        <f>VLOOKUP(A54,MATERIALES!A8:D645,2,FALSE)</f>
        <v>lt</v>
      </c>
      <c r="K54" s="282">
        <v>25</v>
      </c>
      <c r="L54" s="267"/>
      <c r="M54" s="402">
        <f>VLOOKUP(A54,MATERIALES!A6:D396,4,FALSE)</f>
        <v>68.90267034712889</v>
      </c>
      <c r="N54" s="272">
        <f>K54*M54</f>
        <v>1722.5667586782222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4">
        <f>SUM(N53:N57)</f>
        <v>27371.532793342842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3">
        <f>VLOOKUP(A63,TRANSPORTE!A5:D117,4,FALSE)</f>
        <v>1139.1256047770109</v>
      </c>
      <c r="M63" s="914"/>
      <c r="N63" s="287">
        <f>K63*L63</f>
        <v>1594.7758466878151</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913">
        <f>VLOOKUP(A64,TRANSPORTE!A6:D117,4,FALSE)</f>
        <v>1139.1256047770109</v>
      </c>
      <c r="M64" s="914"/>
      <c r="N64" s="287">
        <f>K64*L64</f>
        <v>1423.9070059712637</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3018.6828526590789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1">
        <f>SUM(N74:N79)</f>
        <v>8747.0451129502508</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176170.22299850767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4"/>
      <c r="J86" s="334"/>
      <c r="K86" s="302" t="s">
        <v>970</v>
      </c>
      <c r="L86" s="873" t="s">
        <v>971</v>
      </c>
      <c r="M86" s="874"/>
      <c r="N86" s="303"/>
    </row>
    <row r="87" spans="1:14">
      <c r="B87" s="859" t="s">
        <v>972</v>
      </c>
      <c r="C87" s="860"/>
      <c r="D87" s="860"/>
      <c r="E87" s="860"/>
      <c r="F87" s="860"/>
      <c r="G87" s="860"/>
      <c r="H87" s="860"/>
      <c r="I87" s="87"/>
      <c r="J87" s="88"/>
      <c r="K87" s="304">
        <v>0.2</v>
      </c>
      <c r="L87" s="861">
        <f>N82*K87</f>
        <v>35234.044599701534</v>
      </c>
      <c r="M87" s="862"/>
      <c r="N87" s="51"/>
    </row>
    <row r="88" spans="1:14">
      <c r="B88" s="89" t="s">
        <v>973</v>
      </c>
      <c r="C88" s="90"/>
      <c r="D88" s="90"/>
      <c r="E88" s="90"/>
      <c r="F88" s="90"/>
      <c r="G88" s="90"/>
      <c r="H88" s="90"/>
      <c r="I88" s="87"/>
      <c r="J88" s="88"/>
      <c r="K88" s="304">
        <v>0.05</v>
      </c>
      <c r="L88" s="861">
        <f>N82*K88</f>
        <v>8808.5111499253835</v>
      </c>
      <c r="M88" s="862"/>
      <c r="N88" s="51"/>
    </row>
    <row r="89" spans="1:14" ht="15.75" thickBot="1">
      <c r="B89" s="91" t="s">
        <v>974</v>
      </c>
      <c r="C89" s="92"/>
      <c r="D89" s="92"/>
      <c r="E89" s="92"/>
      <c r="F89" s="92"/>
      <c r="G89" s="92"/>
      <c r="H89" s="92"/>
      <c r="I89" s="93"/>
      <c r="J89" s="94"/>
      <c r="K89" s="305">
        <v>0.05</v>
      </c>
      <c r="L89" s="863">
        <f>N82*K89</f>
        <v>8808.5111499253835</v>
      </c>
      <c r="M89" s="864"/>
      <c r="N89" s="51"/>
    </row>
    <row r="90" spans="1:14" ht="15.75" thickBot="1">
      <c r="B90" s="826" t="s">
        <v>953</v>
      </c>
      <c r="C90" s="827"/>
      <c r="D90" s="827"/>
      <c r="E90" s="827"/>
      <c r="F90" s="827"/>
      <c r="G90" s="827"/>
      <c r="H90" s="827"/>
      <c r="I90" s="827"/>
      <c r="J90" s="827"/>
      <c r="K90" s="827"/>
      <c r="L90" s="827"/>
      <c r="M90" s="828"/>
      <c r="N90" s="52">
        <f>L87+L88+L89</f>
        <v>52851.066899552301</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8">
        <f>N82+N90</f>
        <v>229021.28989805997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1" t="s">
        <v>2221</v>
      </c>
      <c r="C123" s="393"/>
      <c r="D123" s="393"/>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1079</v>
      </c>
      <c r="C31" s="81" t="s">
        <v>1592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171669.61629089265</v>
      </c>
      <c r="L36" s="270"/>
      <c r="M36" s="271">
        <v>30</v>
      </c>
      <c r="N36" s="272">
        <f>K36/M36</f>
        <v>5722.3205430297548</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126356.77692282847</v>
      </c>
      <c r="L37" s="270"/>
      <c r="M37" s="271">
        <v>8</v>
      </c>
      <c r="N37" s="272">
        <f t="shared" ref="N37:N43" si="0">K37/M37</f>
        <v>15794.597115353559</v>
      </c>
    </row>
    <row r="38" spans="1:14">
      <c r="A38" t="s">
        <v>166</v>
      </c>
      <c r="B38" s="875" t="str">
        <f>VLOOKUP(A38,EQUIPOS!A8:D154,3,FALSE)</f>
        <v>Compactador de Rodillo POTENCIA: 99HP, PESO: 8 ton</v>
      </c>
      <c r="C38" s="876"/>
      <c r="D38" s="876"/>
      <c r="E38" s="876"/>
      <c r="F38" s="876"/>
      <c r="G38" s="876"/>
      <c r="H38" s="877"/>
      <c r="I38" s="267"/>
      <c r="J38" s="268"/>
      <c r="K38" s="269">
        <f>VLOOKUP(A38,EQUIPOS!A8:D165,4,FALSE)</f>
        <v>120612.44824326687</v>
      </c>
      <c r="L38" s="270"/>
      <c r="M38" s="271">
        <v>8</v>
      </c>
      <c r="N38" s="272">
        <f t="shared" si="0"/>
        <v>15076.556030408359</v>
      </c>
    </row>
    <row r="39" spans="1:14">
      <c r="A39" t="s">
        <v>284</v>
      </c>
      <c r="B39" s="875" t="str">
        <f>VLOOKUP(A39,EQUIPOS!A9:D154,3,FALSE)</f>
        <v>Planta de asfalto en caliente</v>
      </c>
      <c r="C39" s="876"/>
      <c r="D39" s="876"/>
      <c r="E39" s="876"/>
      <c r="F39" s="876"/>
      <c r="G39" s="876"/>
      <c r="H39" s="877"/>
      <c r="I39" s="267"/>
      <c r="J39" s="268"/>
      <c r="K39" s="269">
        <f>VLOOKUP(A39,EQUIPOS!A9:D166,4,FALSE)</f>
        <v>575273.55143237638</v>
      </c>
      <c r="L39" s="270"/>
      <c r="M39" s="271">
        <v>8</v>
      </c>
      <c r="N39" s="272">
        <f t="shared" si="0"/>
        <v>71909.193929047047</v>
      </c>
    </row>
    <row r="40" spans="1:14">
      <c r="A40" t="s">
        <v>290</v>
      </c>
      <c r="B40" s="875" t="str">
        <f>VLOOKUP(A40,EQUIPOS!A10:D154,3,FALSE)</f>
        <v>Planta trituradora</v>
      </c>
      <c r="C40" s="876"/>
      <c r="D40" s="876"/>
      <c r="E40" s="876"/>
      <c r="F40" s="876"/>
      <c r="G40" s="876"/>
      <c r="H40" s="877"/>
      <c r="I40" s="267"/>
      <c r="J40" s="268"/>
      <c r="K40" s="269">
        <f>VLOOKUP(A40,EQUIPOS!A10:D167,4,FALSE)</f>
        <v>496702.45356619003</v>
      </c>
      <c r="L40" s="270"/>
      <c r="M40" s="271">
        <v>30</v>
      </c>
      <c r="N40" s="272">
        <f t="shared" si="0"/>
        <v>16556.748452206335</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182574.92133542179</v>
      </c>
      <c r="L41" s="270"/>
      <c r="M41" s="271">
        <v>30</v>
      </c>
      <c r="N41" s="272">
        <f t="shared" si="0"/>
        <v>6085.8307111807262</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188427.92373264063</v>
      </c>
      <c r="L42" s="270"/>
      <c r="M42" s="271">
        <v>8</v>
      </c>
      <c r="N42" s="272">
        <f t="shared" si="0"/>
        <v>23553.490466580079</v>
      </c>
    </row>
    <row r="43" spans="1:14">
      <c r="A43" t="s">
        <v>373</v>
      </c>
      <c r="B43" s="875" t="str">
        <f>VLOOKUP(A43,EQUIPOS!A13:D157,3,FALSE)</f>
        <v>Volqueta 6 m3</v>
      </c>
      <c r="C43" s="876"/>
      <c r="D43" s="876"/>
      <c r="E43" s="876"/>
      <c r="F43" s="876"/>
      <c r="G43" s="876"/>
      <c r="H43" s="877"/>
      <c r="I43" s="267"/>
      <c r="J43" s="268"/>
      <c r="K43" s="269">
        <f>VLOOKUP(A43,EQUIPOS!A13:D170,4,FALSE)</f>
        <v>67262.879887324176</v>
      </c>
      <c r="L43" s="270"/>
      <c r="M43" s="271">
        <v>8</v>
      </c>
      <c r="N43" s="272">
        <f t="shared" si="0"/>
        <v>8407.859985915522</v>
      </c>
    </row>
    <row r="44" spans="1:14">
      <c r="B44" s="875"/>
      <c r="C44" s="876"/>
      <c r="D44" s="876"/>
      <c r="E44" s="876"/>
      <c r="F44" s="876"/>
      <c r="G44" s="876"/>
      <c r="H44" s="877"/>
      <c r="I44" s="878"/>
      <c r="J44" s="879"/>
      <c r="K44" s="269"/>
      <c r="L44" s="880"/>
      <c r="M44" s="881"/>
      <c r="N44" s="272"/>
    </row>
    <row r="45" spans="1:14">
      <c r="B45" s="875"/>
      <c r="C45" s="876"/>
      <c r="D45" s="876"/>
      <c r="E45" s="882"/>
      <c r="F45" s="876"/>
      <c r="G45" s="876"/>
      <c r="H45" s="877"/>
      <c r="I45" s="36"/>
      <c r="J45" s="37"/>
      <c r="K45" s="274"/>
      <c r="L45" s="276"/>
      <c r="M45" s="277"/>
      <c r="N45" s="278"/>
    </row>
    <row r="46" spans="1:14">
      <c r="B46" s="883" t="s">
        <v>952</v>
      </c>
      <c r="C46" s="884"/>
      <c r="D46" s="884"/>
      <c r="E46" s="38"/>
      <c r="F46" s="39"/>
      <c r="G46" s="39"/>
      <c r="H46" s="40"/>
      <c r="I46" s="36"/>
      <c r="J46" s="37"/>
      <c r="K46" s="279"/>
      <c r="L46" s="276"/>
      <c r="M46" s="401">
        <v>0.1</v>
      </c>
      <c r="N46" s="344">
        <f>N80*M46</f>
        <v>971.8939014389166</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4">
        <f>SUM(N36:N47)</f>
        <v>164078.49113516032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5" t="s">
        <v>945</v>
      </c>
      <c r="K52" s="85" t="s">
        <v>946</v>
      </c>
      <c r="L52" s="907" t="s">
        <v>955</v>
      </c>
      <c r="M52" s="906"/>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VLOOKUP(A53,MATERIALES!A7:D644,2,FALSE)</f>
        <v>m3</v>
      </c>
      <c r="K53" s="282">
        <v>1.4</v>
      </c>
      <c r="L53" s="267"/>
      <c r="M53" s="402">
        <f>VLOOKUP(A53,MATERIALES!A5:D395,4,FALSE)</f>
        <v>18320.690024760443</v>
      </c>
      <c r="N53" s="272">
        <f>K53*M53</f>
        <v>25648.96603466462</v>
      </c>
    </row>
    <row r="54" spans="1:14">
      <c r="A54" s="108" t="s">
        <v>774</v>
      </c>
      <c r="B54" s="43" t="str">
        <f>VLOOKUP(A54,MATERIALES!A6:D372,3,FALSE)</f>
        <v>Agua</v>
      </c>
      <c r="C54" s="281"/>
      <c r="D54" s="281"/>
      <c r="E54" s="281"/>
      <c r="F54" s="281"/>
      <c r="G54" s="281"/>
      <c r="H54" s="281"/>
      <c r="I54" s="268"/>
      <c r="J54" s="224" t="str">
        <f>VLOOKUP(A54,MATERIALES!A8:D645,2,FALSE)</f>
        <v>lt</v>
      </c>
      <c r="K54" s="282">
        <v>25</v>
      </c>
      <c r="L54" s="267"/>
      <c r="M54" s="402">
        <f>VLOOKUP(A54,MATERIALES!A6:D396,4,FALSE)</f>
        <v>68.90267034712889</v>
      </c>
      <c r="N54" s="272">
        <f>K54*M54</f>
        <v>1722.5667586782222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4">
        <f>SUM(N53:N57)</f>
        <v>27371.532793342842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3">
        <f>VLOOKUP(A63,TRANSPORTE!A5:D117,4,FALSE)</f>
        <v>1139.1256047770109</v>
      </c>
      <c r="M63" s="914"/>
      <c r="N63" s="287">
        <f>K63*L63</f>
        <v>1594.7758466878151</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913">
        <f>VLOOKUP(A64,TRANSPORTE!A6:D117,4,FALSE)</f>
        <v>1139.1256047770109</v>
      </c>
      <c r="M64" s="914"/>
      <c r="N64" s="287">
        <f>K64*L64</f>
        <v>1423.9070059712637</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3018.6828526590789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1">
        <f>SUM(N74:N79)</f>
        <v>9718.9390143891651</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204187.64579555142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4"/>
      <c r="J86" s="334"/>
      <c r="K86" s="302" t="s">
        <v>970</v>
      </c>
      <c r="L86" s="873" t="s">
        <v>971</v>
      </c>
      <c r="M86" s="874"/>
      <c r="N86" s="303"/>
    </row>
    <row r="87" spans="1:14">
      <c r="B87" s="859" t="s">
        <v>972</v>
      </c>
      <c r="C87" s="860"/>
      <c r="D87" s="860"/>
      <c r="E87" s="860"/>
      <c r="F87" s="860"/>
      <c r="G87" s="860"/>
      <c r="H87" s="860"/>
      <c r="I87" s="87"/>
      <c r="J87" s="88"/>
      <c r="K87" s="304">
        <v>0.2</v>
      </c>
      <c r="L87" s="861">
        <f>N82*K87</f>
        <v>40837.529159110287</v>
      </c>
      <c r="M87" s="862"/>
      <c r="N87" s="51"/>
    </row>
    <row r="88" spans="1:14">
      <c r="B88" s="89" t="s">
        <v>973</v>
      </c>
      <c r="C88" s="90"/>
      <c r="D88" s="90"/>
      <c r="E88" s="90"/>
      <c r="F88" s="90"/>
      <c r="G88" s="90"/>
      <c r="H88" s="90"/>
      <c r="I88" s="87"/>
      <c r="J88" s="88"/>
      <c r="K88" s="304">
        <v>0.05</v>
      </c>
      <c r="L88" s="861">
        <f>N82*K88</f>
        <v>10209.382289777572</v>
      </c>
      <c r="M88" s="862"/>
      <c r="N88" s="51"/>
    </row>
    <row r="89" spans="1:14" ht="15.75" thickBot="1">
      <c r="B89" s="91" t="s">
        <v>974</v>
      </c>
      <c r="C89" s="92"/>
      <c r="D89" s="92"/>
      <c r="E89" s="92"/>
      <c r="F89" s="92"/>
      <c r="G89" s="92"/>
      <c r="H89" s="92"/>
      <c r="I89" s="93"/>
      <c r="J89" s="94"/>
      <c r="K89" s="305">
        <v>0.05</v>
      </c>
      <c r="L89" s="863">
        <f>N82*K89</f>
        <v>10209.382289777572</v>
      </c>
      <c r="M89" s="864"/>
      <c r="N89" s="51"/>
    </row>
    <row r="90" spans="1:14" ht="15.75" thickBot="1">
      <c r="B90" s="826" t="s">
        <v>953</v>
      </c>
      <c r="C90" s="827"/>
      <c r="D90" s="827"/>
      <c r="E90" s="827"/>
      <c r="F90" s="827"/>
      <c r="G90" s="827"/>
      <c r="H90" s="827"/>
      <c r="I90" s="827"/>
      <c r="J90" s="827"/>
      <c r="K90" s="827"/>
      <c r="L90" s="827"/>
      <c r="M90" s="828"/>
      <c r="N90" s="52">
        <f>L87+L88+L89</f>
        <v>61256.293738665423</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8">
        <f>N82+N90</f>
        <v>265443.93953421683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1" t="s">
        <v>2221</v>
      </c>
      <c r="C123" s="393"/>
      <c r="D123" s="393"/>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1080</v>
      </c>
      <c r="C31" s="81" t="s">
        <v>1593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171669.61629089265</v>
      </c>
      <c r="L36" s="270"/>
      <c r="M36" s="271">
        <v>30</v>
      </c>
      <c r="N36" s="272">
        <f>K36/M36</f>
        <v>5722.3205430297548</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126356.77692282847</v>
      </c>
      <c r="L37" s="270"/>
      <c r="M37" s="271">
        <v>10</v>
      </c>
      <c r="N37" s="272">
        <f t="shared" ref="N37:N43" si="0">K37/M37</f>
        <v>12635.677692282847</v>
      </c>
    </row>
    <row r="38" spans="1:14">
      <c r="A38" t="s">
        <v>166</v>
      </c>
      <c r="B38" s="875" t="str">
        <f>VLOOKUP(A38,EQUIPOS!A8:D154,3,FALSE)</f>
        <v>Compactador de Rodillo POTENCIA: 99HP, PESO: 8 ton</v>
      </c>
      <c r="C38" s="876"/>
      <c r="D38" s="876"/>
      <c r="E38" s="876"/>
      <c r="F38" s="876"/>
      <c r="G38" s="876"/>
      <c r="H38" s="877"/>
      <c r="I38" s="267"/>
      <c r="J38" s="268"/>
      <c r="K38" s="269">
        <f>VLOOKUP(A38,EQUIPOS!A8:D165,4,FALSE)</f>
        <v>120612.44824326687</v>
      </c>
      <c r="L38" s="270"/>
      <c r="M38" s="271">
        <v>10</v>
      </c>
      <c r="N38" s="272">
        <f t="shared" si="0"/>
        <v>12061.244824326688</v>
      </c>
    </row>
    <row r="39" spans="1:14">
      <c r="A39" t="s">
        <v>284</v>
      </c>
      <c r="B39" s="875" t="str">
        <f>VLOOKUP(A39,EQUIPOS!A9:D154,3,FALSE)</f>
        <v>Planta de asfalto en caliente</v>
      </c>
      <c r="C39" s="876"/>
      <c r="D39" s="876"/>
      <c r="E39" s="876"/>
      <c r="F39" s="876"/>
      <c r="G39" s="876"/>
      <c r="H39" s="877"/>
      <c r="I39" s="267"/>
      <c r="J39" s="268"/>
      <c r="K39" s="269">
        <f>VLOOKUP(A39,EQUIPOS!A9:D166,4,FALSE)</f>
        <v>575273.55143237638</v>
      </c>
      <c r="L39" s="270"/>
      <c r="M39" s="271">
        <v>10</v>
      </c>
      <c r="N39" s="272">
        <f t="shared" si="0"/>
        <v>57527.355143237641</v>
      </c>
    </row>
    <row r="40" spans="1:14">
      <c r="A40" t="s">
        <v>290</v>
      </c>
      <c r="B40" s="875" t="str">
        <f>VLOOKUP(A40,EQUIPOS!A10:D154,3,FALSE)</f>
        <v>Planta trituradora</v>
      </c>
      <c r="C40" s="876"/>
      <c r="D40" s="876"/>
      <c r="E40" s="876"/>
      <c r="F40" s="876"/>
      <c r="G40" s="876"/>
      <c r="H40" s="877"/>
      <c r="I40" s="267"/>
      <c r="J40" s="268"/>
      <c r="K40" s="269">
        <f>VLOOKUP(A40,EQUIPOS!A10:D167,4,FALSE)</f>
        <v>496702.45356619003</v>
      </c>
      <c r="L40" s="270"/>
      <c r="M40" s="271">
        <v>30</v>
      </c>
      <c r="N40" s="272">
        <f t="shared" si="0"/>
        <v>16556.748452206335</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182574.92133542179</v>
      </c>
      <c r="L41" s="270"/>
      <c r="M41" s="271">
        <v>30</v>
      </c>
      <c r="N41" s="272">
        <f t="shared" si="0"/>
        <v>6085.8307111807262</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188427.92373264063</v>
      </c>
      <c r="L42" s="270"/>
      <c r="M42" s="271">
        <v>10</v>
      </c>
      <c r="N42" s="272">
        <f t="shared" si="0"/>
        <v>18842.792373264063</v>
      </c>
    </row>
    <row r="43" spans="1:14">
      <c r="A43" t="s">
        <v>373</v>
      </c>
      <c r="B43" s="875" t="str">
        <f>VLOOKUP(A43,EQUIPOS!A13:D157,3,FALSE)</f>
        <v>Volqueta 6 m3</v>
      </c>
      <c r="C43" s="876"/>
      <c r="D43" s="876"/>
      <c r="E43" s="876"/>
      <c r="F43" s="876"/>
      <c r="G43" s="876"/>
      <c r="H43" s="877"/>
      <c r="I43" s="267"/>
      <c r="J43" s="268"/>
      <c r="K43" s="269">
        <f>VLOOKUP(A43,EQUIPOS!A13:D170,4,FALSE)</f>
        <v>67262.879887324176</v>
      </c>
      <c r="L43" s="270"/>
      <c r="M43" s="271">
        <v>10</v>
      </c>
      <c r="N43" s="272">
        <f t="shared" si="0"/>
        <v>6726.2879887324179</v>
      </c>
    </row>
    <row r="44" spans="1:14">
      <c r="B44" s="320"/>
      <c r="C44" s="321"/>
      <c r="D44" s="321"/>
      <c r="E44" s="321"/>
      <c r="F44" s="321"/>
      <c r="G44" s="321"/>
      <c r="H44" s="322"/>
      <c r="I44" s="267"/>
      <c r="J44" s="268"/>
      <c r="K44" s="269"/>
      <c r="L44" s="270"/>
      <c r="M44" s="271"/>
      <c r="N44" s="272"/>
    </row>
    <row r="45" spans="1:14">
      <c r="B45" s="875"/>
      <c r="C45" s="876"/>
      <c r="D45" s="876"/>
      <c r="E45" s="876"/>
      <c r="F45" s="876"/>
      <c r="G45" s="876"/>
      <c r="H45" s="877"/>
      <c r="I45" s="878"/>
      <c r="J45" s="879"/>
      <c r="K45" s="269"/>
      <c r="L45" s="880"/>
      <c r="M45" s="881"/>
      <c r="N45" s="272"/>
    </row>
    <row r="46" spans="1:14">
      <c r="B46" s="875"/>
      <c r="C46" s="876"/>
      <c r="D46" s="876"/>
      <c r="E46" s="882"/>
      <c r="F46" s="876"/>
      <c r="G46" s="876"/>
      <c r="H46" s="877"/>
      <c r="I46" s="36"/>
      <c r="J46" s="37"/>
      <c r="K46" s="274"/>
      <c r="L46" s="276"/>
      <c r="M46" s="277"/>
      <c r="N46" s="278"/>
    </row>
    <row r="47" spans="1:14">
      <c r="B47" s="883" t="s">
        <v>952</v>
      </c>
      <c r="C47" s="884"/>
      <c r="D47" s="884"/>
      <c r="E47" s="38"/>
      <c r="F47" s="39"/>
      <c r="G47" s="39"/>
      <c r="H47" s="40"/>
      <c r="I47" s="36"/>
      <c r="J47" s="37"/>
      <c r="K47" s="279"/>
      <c r="L47" s="276"/>
      <c r="M47" s="401">
        <v>0.1</v>
      </c>
      <c r="N47" s="344">
        <f>N81*M47</f>
        <v>874.7045112950251</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4">
        <f>SUM(N36:N48)</f>
        <v>137032.96223955549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5" t="s">
        <v>945</v>
      </c>
      <c r="K53" s="85" t="s">
        <v>946</v>
      </c>
      <c r="L53" s="907" t="s">
        <v>955</v>
      </c>
      <c r="M53" s="906"/>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VLOOKUP(A54,MATERIALES!A8:D645,2,FALSE)</f>
        <v>m3</v>
      </c>
      <c r="K54" s="282">
        <v>1.4</v>
      </c>
      <c r="L54" s="267"/>
      <c r="M54" s="402">
        <f>VLOOKUP(A54,MATERIALES!A5:D395,4,FALSE)</f>
        <v>18320.690024760443</v>
      </c>
      <c r="N54" s="272">
        <f>K54*M54</f>
        <v>25648.96603466462</v>
      </c>
    </row>
    <row r="55" spans="1:14">
      <c r="A55" s="108" t="s">
        <v>774</v>
      </c>
      <c r="B55" s="43" t="str">
        <f>VLOOKUP(A55,MATERIALES!A6:D372,3,FALSE)</f>
        <v>Agua</v>
      </c>
      <c r="C55" s="281"/>
      <c r="D55" s="281"/>
      <c r="E55" s="281"/>
      <c r="F55" s="281"/>
      <c r="G55" s="281"/>
      <c r="H55" s="281"/>
      <c r="I55" s="268"/>
      <c r="J55" s="224" t="str">
        <f>VLOOKUP(A55,MATERIALES!A9:D646,2,FALSE)</f>
        <v>lt</v>
      </c>
      <c r="K55" s="282">
        <v>25</v>
      </c>
      <c r="L55" s="267"/>
      <c r="M55" s="402">
        <f>VLOOKUP(A55,MATERIALES!A6:D396,4,FALSE)</f>
        <v>68.90267034712889</v>
      </c>
      <c r="N55" s="272">
        <f>K55*M55</f>
        <v>1722.5667586782222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4">
        <f>SUM(N54:N58)</f>
        <v>27371.532793342842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3">
        <f>VLOOKUP(A64,TRANSPORTE!A5:D117,4,FALSE)</f>
        <v>1139.1256047770109</v>
      </c>
      <c r="M64" s="914"/>
      <c r="N64" s="287">
        <f>K64*L64</f>
        <v>1594.7758466878151</v>
      </c>
    </row>
    <row r="65" spans="1:15">
      <c r="A65" t="s">
        <v>1381</v>
      </c>
      <c r="B65" s="46" t="str">
        <f>VLOOKUP(A65,TRANSPORTE!A6:D117,3,FALSE)</f>
        <v>Transporte de mezcla discontinua en caliente tipo M-13</v>
      </c>
      <c r="C65" s="47"/>
      <c r="D65" s="47"/>
      <c r="E65" s="47"/>
      <c r="F65" s="47"/>
      <c r="G65" s="47"/>
      <c r="H65" s="311" t="s">
        <v>1468</v>
      </c>
      <c r="I65" s="279">
        <v>1.25</v>
      </c>
      <c r="J65" s="286">
        <v>1</v>
      </c>
      <c r="K65" s="279">
        <f>I65*J65</f>
        <v>1.25</v>
      </c>
      <c r="L65" s="913">
        <f>VLOOKUP(A65,TRANSPORTE!A6:D117,4,FALSE)</f>
        <v>1139.1256047770109</v>
      </c>
      <c r="M65" s="914"/>
      <c r="N65" s="287">
        <f>K65*L65</f>
        <v>1423.9070059712637</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3018.6828526590789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1">
        <f>SUM(N75:N80)</f>
        <v>8747.0451129502508</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176170.22299850767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4"/>
      <c r="J87" s="334"/>
      <c r="K87" s="302" t="s">
        <v>970</v>
      </c>
      <c r="L87" s="873" t="s">
        <v>971</v>
      </c>
      <c r="M87" s="874"/>
      <c r="N87" s="303"/>
    </row>
    <row r="88" spans="1:14">
      <c r="B88" s="859" t="s">
        <v>972</v>
      </c>
      <c r="C88" s="860"/>
      <c r="D88" s="860"/>
      <c r="E88" s="860"/>
      <c r="F88" s="860"/>
      <c r="G88" s="860"/>
      <c r="H88" s="860"/>
      <c r="I88" s="87"/>
      <c r="J88" s="88"/>
      <c r="K88" s="304">
        <v>0.2</v>
      </c>
      <c r="L88" s="861">
        <f>N83*K88</f>
        <v>35234.044599701534</v>
      </c>
      <c r="M88" s="862"/>
      <c r="N88" s="51"/>
    </row>
    <row r="89" spans="1:14">
      <c r="B89" s="89" t="s">
        <v>973</v>
      </c>
      <c r="C89" s="90"/>
      <c r="D89" s="90"/>
      <c r="E89" s="90"/>
      <c r="F89" s="90"/>
      <c r="G89" s="90"/>
      <c r="H89" s="90"/>
      <c r="I89" s="87"/>
      <c r="J89" s="88"/>
      <c r="K89" s="304">
        <v>0.05</v>
      </c>
      <c r="L89" s="861">
        <f>N83*K89</f>
        <v>8808.5111499253835</v>
      </c>
      <c r="M89" s="862"/>
      <c r="N89" s="51"/>
    </row>
    <row r="90" spans="1:14" ht="15.75" thickBot="1">
      <c r="B90" s="91" t="s">
        <v>974</v>
      </c>
      <c r="C90" s="92"/>
      <c r="D90" s="92"/>
      <c r="E90" s="92"/>
      <c r="F90" s="92"/>
      <c r="G90" s="92"/>
      <c r="H90" s="92"/>
      <c r="I90" s="93"/>
      <c r="J90" s="94"/>
      <c r="K90" s="305">
        <v>0.05</v>
      </c>
      <c r="L90" s="863">
        <f>N83*K90</f>
        <v>8808.5111499253835</v>
      </c>
      <c r="M90" s="864"/>
      <c r="N90" s="51"/>
    </row>
    <row r="91" spans="1:14" ht="15.75" thickBot="1">
      <c r="B91" s="826" t="s">
        <v>953</v>
      </c>
      <c r="C91" s="827"/>
      <c r="D91" s="827"/>
      <c r="E91" s="827"/>
      <c r="F91" s="827"/>
      <c r="G91" s="827"/>
      <c r="H91" s="827"/>
      <c r="I91" s="827"/>
      <c r="J91" s="827"/>
      <c r="K91" s="827"/>
      <c r="L91" s="827"/>
      <c r="M91" s="828"/>
      <c r="N91" s="52">
        <f>L88+L89+L90</f>
        <v>52851.066899552301</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229021.28989805997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1" t="s">
        <v>2221</v>
      </c>
      <c r="C124" s="393"/>
      <c r="D124" s="393"/>
      <c r="E124" s="57"/>
      <c r="F124" s="57"/>
      <c r="G124" s="57"/>
      <c r="H124" s="57"/>
      <c r="I124" s="57"/>
      <c r="J124" s="894"/>
      <c r="K124" s="894"/>
      <c r="L124" s="894"/>
      <c r="M124" s="894"/>
      <c r="N124" s="895"/>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1081</v>
      </c>
      <c r="C31" s="81" t="s">
        <v>1594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171669.61629089265</v>
      </c>
      <c r="L36" s="270"/>
      <c r="M36" s="271">
        <v>30</v>
      </c>
      <c r="N36" s="272">
        <f>K36/M36</f>
        <v>5722.3205430297548</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126356.77692282847</v>
      </c>
      <c r="L37" s="270"/>
      <c r="M37" s="271">
        <v>10</v>
      </c>
      <c r="N37" s="272">
        <f t="shared" ref="N37:N43" si="0">K37/M37</f>
        <v>12635.677692282847</v>
      </c>
    </row>
    <row r="38" spans="1:14">
      <c r="A38" t="s">
        <v>166</v>
      </c>
      <c r="B38" s="875" t="str">
        <f>VLOOKUP(A38,EQUIPOS!A8:D154,3,FALSE)</f>
        <v>Compactador de Rodillo POTENCIA: 99HP, PESO: 8 ton</v>
      </c>
      <c r="C38" s="876"/>
      <c r="D38" s="876"/>
      <c r="E38" s="876"/>
      <c r="F38" s="876"/>
      <c r="G38" s="876"/>
      <c r="H38" s="877"/>
      <c r="I38" s="267"/>
      <c r="J38" s="268"/>
      <c r="K38" s="269">
        <f>VLOOKUP(A38,EQUIPOS!A8:D165,4,FALSE)</f>
        <v>120612.44824326687</v>
      </c>
      <c r="L38" s="270"/>
      <c r="M38" s="271">
        <v>10</v>
      </c>
      <c r="N38" s="272">
        <f t="shared" si="0"/>
        <v>12061.244824326688</v>
      </c>
    </row>
    <row r="39" spans="1:14">
      <c r="A39" t="s">
        <v>284</v>
      </c>
      <c r="B39" s="875" t="str">
        <f>VLOOKUP(A39,EQUIPOS!A9:D154,3,FALSE)</f>
        <v>Planta de asfalto en caliente</v>
      </c>
      <c r="C39" s="876"/>
      <c r="D39" s="876"/>
      <c r="E39" s="876"/>
      <c r="F39" s="876"/>
      <c r="G39" s="876"/>
      <c r="H39" s="877"/>
      <c r="I39" s="267"/>
      <c r="J39" s="268"/>
      <c r="K39" s="269">
        <f>VLOOKUP(A39,EQUIPOS!A9:D166,4,FALSE)</f>
        <v>575273.55143237638</v>
      </c>
      <c r="L39" s="270"/>
      <c r="M39" s="271">
        <v>10</v>
      </c>
      <c r="N39" s="272">
        <f t="shared" si="0"/>
        <v>57527.355143237641</v>
      </c>
    </row>
    <row r="40" spans="1:14">
      <c r="A40" t="s">
        <v>290</v>
      </c>
      <c r="B40" s="875" t="str">
        <f>VLOOKUP(A40,EQUIPOS!A10:D154,3,FALSE)</f>
        <v>Planta trituradora</v>
      </c>
      <c r="C40" s="876"/>
      <c r="D40" s="876"/>
      <c r="E40" s="876"/>
      <c r="F40" s="876"/>
      <c r="G40" s="876"/>
      <c r="H40" s="877"/>
      <c r="I40" s="267"/>
      <c r="J40" s="268"/>
      <c r="K40" s="269">
        <f>VLOOKUP(A40,EQUIPOS!A10:D167,4,FALSE)</f>
        <v>496702.45356619003</v>
      </c>
      <c r="L40" s="270"/>
      <c r="M40" s="271">
        <v>30</v>
      </c>
      <c r="N40" s="272">
        <f t="shared" si="0"/>
        <v>16556.748452206335</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182574.92133542179</v>
      </c>
      <c r="L41" s="270"/>
      <c r="M41" s="271">
        <v>30</v>
      </c>
      <c r="N41" s="272">
        <f t="shared" si="0"/>
        <v>6085.8307111807262</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188427.92373264063</v>
      </c>
      <c r="L42" s="270"/>
      <c r="M42" s="271">
        <v>10</v>
      </c>
      <c r="N42" s="272">
        <f t="shared" si="0"/>
        <v>18842.792373264063</v>
      </c>
    </row>
    <row r="43" spans="1:14">
      <c r="A43" t="s">
        <v>373</v>
      </c>
      <c r="B43" s="875" t="str">
        <f>VLOOKUP(A43,EQUIPOS!A13:D157,3,FALSE)</f>
        <v>Volqueta 6 m3</v>
      </c>
      <c r="C43" s="876"/>
      <c r="D43" s="876"/>
      <c r="E43" s="876"/>
      <c r="F43" s="876"/>
      <c r="G43" s="876"/>
      <c r="H43" s="877"/>
      <c r="I43" s="267"/>
      <c r="J43" s="268"/>
      <c r="K43" s="269">
        <f>VLOOKUP(A43,EQUIPOS!A13:D170,4,FALSE)</f>
        <v>67262.879887324176</v>
      </c>
      <c r="L43" s="270"/>
      <c r="M43" s="271">
        <v>10</v>
      </c>
      <c r="N43" s="272">
        <f t="shared" si="0"/>
        <v>6726.2879887324179</v>
      </c>
    </row>
    <row r="44" spans="1:14">
      <c r="B44" s="320"/>
      <c r="C44" s="321"/>
      <c r="D44" s="321"/>
      <c r="E44" s="321"/>
      <c r="F44" s="321"/>
      <c r="G44" s="321"/>
      <c r="H44" s="322"/>
      <c r="I44" s="267"/>
      <c r="J44" s="268"/>
      <c r="K44" s="269"/>
      <c r="L44" s="270"/>
      <c r="M44" s="271"/>
      <c r="N44" s="272"/>
    </row>
    <row r="45" spans="1:14">
      <c r="B45" s="875"/>
      <c r="C45" s="876"/>
      <c r="D45" s="876"/>
      <c r="E45" s="876"/>
      <c r="F45" s="876"/>
      <c r="G45" s="876"/>
      <c r="H45" s="877"/>
      <c r="I45" s="878"/>
      <c r="J45" s="879"/>
      <c r="K45" s="269"/>
      <c r="L45" s="880"/>
      <c r="M45" s="881"/>
      <c r="N45" s="272"/>
    </row>
    <row r="46" spans="1:14">
      <c r="B46" s="875"/>
      <c r="C46" s="876"/>
      <c r="D46" s="876"/>
      <c r="E46" s="882"/>
      <c r="F46" s="876"/>
      <c r="G46" s="876"/>
      <c r="H46" s="877"/>
      <c r="I46" s="36"/>
      <c r="J46" s="37"/>
      <c r="K46" s="274"/>
      <c r="L46" s="276"/>
      <c r="M46" s="277"/>
      <c r="N46" s="278"/>
    </row>
    <row r="47" spans="1:14">
      <c r="B47" s="883" t="s">
        <v>952</v>
      </c>
      <c r="C47" s="884"/>
      <c r="D47" s="884"/>
      <c r="E47" s="38"/>
      <c r="F47" s="39"/>
      <c r="G47" s="39"/>
      <c r="H47" s="40"/>
      <c r="I47" s="36"/>
      <c r="J47" s="37"/>
      <c r="K47" s="279"/>
      <c r="L47" s="276"/>
      <c r="M47" s="401">
        <v>0.1</v>
      </c>
      <c r="N47" s="344">
        <f>N81*M47</f>
        <v>874.7045112950251</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4">
        <f>SUM(N36:N48)</f>
        <v>137032.96223955549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5" t="s">
        <v>945</v>
      </c>
      <c r="K53" s="85" t="s">
        <v>946</v>
      </c>
      <c r="L53" s="907" t="s">
        <v>955</v>
      </c>
      <c r="M53" s="906"/>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VLOOKUP(A54,MATERIALES!A8:D645,2,FALSE)</f>
        <v>m3</v>
      </c>
      <c r="K54" s="282">
        <v>1.4</v>
      </c>
      <c r="L54" s="267"/>
      <c r="M54" s="402">
        <f>VLOOKUP(A54,MATERIALES!A5:D395,4,FALSE)</f>
        <v>18320.690024760443</v>
      </c>
      <c r="N54" s="272">
        <f>K54*M54</f>
        <v>25648.96603466462</v>
      </c>
    </row>
    <row r="55" spans="1:14">
      <c r="A55" s="108" t="s">
        <v>774</v>
      </c>
      <c r="B55" s="43" t="str">
        <f>VLOOKUP(A55,MATERIALES!A6:D372,3,FALSE)</f>
        <v>Agua</v>
      </c>
      <c r="C55" s="281"/>
      <c r="D55" s="281"/>
      <c r="E55" s="281"/>
      <c r="F55" s="281"/>
      <c r="G55" s="281"/>
      <c r="H55" s="281"/>
      <c r="I55" s="268"/>
      <c r="J55" s="224" t="str">
        <f>VLOOKUP(A55,MATERIALES!A9:D646,2,FALSE)</f>
        <v>lt</v>
      </c>
      <c r="K55" s="282">
        <v>25</v>
      </c>
      <c r="L55" s="267"/>
      <c r="M55" s="402">
        <f>VLOOKUP(A55,MATERIALES!A6:D396,4,FALSE)</f>
        <v>68.90267034712889</v>
      </c>
      <c r="N55" s="272">
        <f>K55*M55</f>
        <v>1722.5667586782222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4">
        <f>SUM(N54:N58)</f>
        <v>27371.532793342842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3">
        <f>VLOOKUP(A64,TRANSPORTE!A5:D117,4,FALSE)</f>
        <v>1139.1256047770109</v>
      </c>
      <c r="M64" s="914"/>
      <c r="N64" s="287">
        <f>K64*L64</f>
        <v>1594.7758466878151</v>
      </c>
    </row>
    <row r="65" spans="1:15">
      <c r="A65" t="s">
        <v>1382</v>
      </c>
      <c r="B65" s="46" t="str">
        <f>VLOOKUP(A65,TRANSPORTE!A6:D117,3,FALSE)</f>
        <v>Transporte de mezcla discontinua en caliente tipo M-10</v>
      </c>
      <c r="C65" s="47"/>
      <c r="D65" s="47"/>
      <c r="E65" s="47"/>
      <c r="F65" s="47"/>
      <c r="G65" s="47"/>
      <c r="H65" s="311" t="s">
        <v>1468</v>
      </c>
      <c r="I65" s="279">
        <v>1.25</v>
      </c>
      <c r="J65" s="286">
        <v>1</v>
      </c>
      <c r="K65" s="279">
        <f>I65*J65</f>
        <v>1.25</v>
      </c>
      <c r="L65" s="913">
        <f>VLOOKUP(A65,TRANSPORTE!A6:D117,4,FALSE)</f>
        <v>1139.1256047770109</v>
      </c>
      <c r="M65" s="914"/>
      <c r="N65" s="287">
        <f>K65*L65</f>
        <v>1423.9070059712637</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3018.6828526590789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1">
        <f>SUM(N75:N80)</f>
        <v>8747.0451129502508</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176170.22299850767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4"/>
      <c r="J87" s="334"/>
      <c r="K87" s="302" t="s">
        <v>970</v>
      </c>
      <c r="L87" s="873" t="s">
        <v>971</v>
      </c>
      <c r="M87" s="874"/>
      <c r="N87" s="303"/>
    </row>
    <row r="88" spans="1:14">
      <c r="B88" s="859" t="s">
        <v>972</v>
      </c>
      <c r="C88" s="860"/>
      <c r="D88" s="860"/>
      <c r="E88" s="860"/>
      <c r="F88" s="860"/>
      <c r="G88" s="860"/>
      <c r="H88" s="860"/>
      <c r="I88" s="87"/>
      <c r="J88" s="88"/>
      <c r="K88" s="304">
        <v>0.2</v>
      </c>
      <c r="L88" s="861">
        <f>N83*K88</f>
        <v>35234.044599701534</v>
      </c>
      <c r="M88" s="862"/>
      <c r="N88" s="51"/>
    </row>
    <row r="89" spans="1:14">
      <c r="B89" s="89" t="s">
        <v>973</v>
      </c>
      <c r="C89" s="90"/>
      <c r="D89" s="90"/>
      <c r="E89" s="90"/>
      <c r="F89" s="90"/>
      <c r="G89" s="90"/>
      <c r="H89" s="90"/>
      <c r="I89" s="87"/>
      <c r="J89" s="88"/>
      <c r="K89" s="304">
        <v>0.05</v>
      </c>
      <c r="L89" s="861">
        <f>N83*K89</f>
        <v>8808.5111499253835</v>
      </c>
      <c r="M89" s="862"/>
      <c r="N89" s="51"/>
    </row>
    <row r="90" spans="1:14" ht="15.75" thickBot="1">
      <c r="B90" s="91" t="s">
        <v>974</v>
      </c>
      <c r="C90" s="92"/>
      <c r="D90" s="92"/>
      <c r="E90" s="92"/>
      <c r="F90" s="92"/>
      <c r="G90" s="92"/>
      <c r="H90" s="92"/>
      <c r="I90" s="93"/>
      <c r="J90" s="94"/>
      <c r="K90" s="305">
        <v>0.05</v>
      </c>
      <c r="L90" s="863">
        <f>N83*K90</f>
        <v>8808.5111499253835</v>
      </c>
      <c r="M90" s="864"/>
      <c r="N90" s="51"/>
    </row>
    <row r="91" spans="1:14" ht="15.75" thickBot="1">
      <c r="B91" s="826" t="s">
        <v>953</v>
      </c>
      <c r="C91" s="827"/>
      <c r="D91" s="827"/>
      <c r="E91" s="827"/>
      <c r="F91" s="827"/>
      <c r="G91" s="827"/>
      <c r="H91" s="827"/>
      <c r="I91" s="827"/>
      <c r="J91" s="827"/>
      <c r="K91" s="827"/>
      <c r="L91" s="827"/>
      <c r="M91" s="828"/>
      <c r="N91" s="52">
        <f>L88+L89+L90</f>
        <v>52851.066899552301</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229021.28989805997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1" t="s">
        <v>2221</v>
      </c>
      <c r="C124" s="393"/>
      <c r="D124" s="393"/>
      <c r="E124" s="57"/>
      <c r="F124" s="57"/>
      <c r="G124" s="57"/>
      <c r="H124" s="57"/>
      <c r="I124" s="57"/>
      <c r="J124" s="894"/>
      <c r="K124" s="894"/>
      <c r="L124" s="894"/>
      <c r="M124" s="894"/>
      <c r="N124" s="895"/>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217" t="s">
        <v>1082</v>
      </c>
      <c r="C31" s="81" t="s">
        <v>1595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171669.61629089265</v>
      </c>
      <c r="L36" s="270"/>
      <c r="M36" s="271">
        <v>30</v>
      </c>
      <c r="N36" s="272">
        <f>K36/M36</f>
        <v>5722.3205430297548</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126356.77692282847</v>
      </c>
      <c r="L37" s="270"/>
      <c r="M37" s="271">
        <v>10</v>
      </c>
      <c r="N37" s="272">
        <f t="shared" ref="N37:N43" si="0">K37/M37</f>
        <v>12635.677692282847</v>
      </c>
    </row>
    <row r="38" spans="1:14">
      <c r="A38" t="s">
        <v>166</v>
      </c>
      <c r="B38" s="875" t="str">
        <f>VLOOKUP(A38,EQUIPOS!A8:D154,3,FALSE)</f>
        <v>Compactador de Rodillo POTENCIA: 99HP, PESO: 8 ton</v>
      </c>
      <c r="C38" s="876"/>
      <c r="D38" s="876"/>
      <c r="E38" s="876"/>
      <c r="F38" s="876"/>
      <c r="G38" s="876"/>
      <c r="H38" s="877"/>
      <c r="I38" s="267"/>
      <c r="J38" s="268"/>
      <c r="K38" s="269">
        <f>VLOOKUP(A38,EQUIPOS!A8:D165,4,FALSE)</f>
        <v>120612.44824326687</v>
      </c>
      <c r="L38" s="270"/>
      <c r="M38" s="271">
        <v>10</v>
      </c>
      <c r="N38" s="272">
        <f t="shared" si="0"/>
        <v>12061.244824326688</v>
      </c>
    </row>
    <row r="39" spans="1:14">
      <c r="A39" t="s">
        <v>284</v>
      </c>
      <c r="B39" s="875" t="str">
        <f>VLOOKUP(A39,EQUIPOS!A9:D154,3,FALSE)</f>
        <v>Planta de asfalto en caliente</v>
      </c>
      <c r="C39" s="876"/>
      <c r="D39" s="876"/>
      <c r="E39" s="876"/>
      <c r="F39" s="876"/>
      <c r="G39" s="876"/>
      <c r="H39" s="877"/>
      <c r="I39" s="267"/>
      <c r="J39" s="268"/>
      <c r="K39" s="269">
        <f>VLOOKUP(A39,EQUIPOS!A9:D166,4,FALSE)</f>
        <v>575273.55143237638</v>
      </c>
      <c r="L39" s="270"/>
      <c r="M39" s="271">
        <v>10</v>
      </c>
      <c r="N39" s="272">
        <f t="shared" si="0"/>
        <v>57527.355143237641</v>
      </c>
    </row>
    <row r="40" spans="1:14">
      <c r="A40" t="s">
        <v>290</v>
      </c>
      <c r="B40" s="875" t="str">
        <f>VLOOKUP(A40,EQUIPOS!A10:D154,3,FALSE)</f>
        <v>Planta trituradora</v>
      </c>
      <c r="C40" s="876"/>
      <c r="D40" s="876"/>
      <c r="E40" s="876"/>
      <c r="F40" s="876"/>
      <c r="G40" s="876"/>
      <c r="H40" s="877"/>
      <c r="I40" s="267"/>
      <c r="J40" s="268"/>
      <c r="K40" s="269">
        <f>VLOOKUP(A40,EQUIPOS!A10:D167,4,FALSE)</f>
        <v>496702.45356619003</v>
      </c>
      <c r="L40" s="270"/>
      <c r="M40" s="271">
        <v>30</v>
      </c>
      <c r="N40" s="272">
        <f t="shared" si="0"/>
        <v>16556.748452206335</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182574.92133542179</v>
      </c>
      <c r="L41" s="270"/>
      <c r="M41" s="271">
        <v>30</v>
      </c>
      <c r="N41" s="272">
        <f t="shared" si="0"/>
        <v>6085.8307111807262</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188427.92373264063</v>
      </c>
      <c r="L42" s="270"/>
      <c r="M42" s="271">
        <v>10</v>
      </c>
      <c r="N42" s="272">
        <f t="shared" si="0"/>
        <v>18842.792373264063</v>
      </c>
    </row>
    <row r="43" spans="1:14">
      <c r="A43" t="s">
        <v>373</v>
      </c>
      <c r="B43" s="875" t="str">
        <f>VLOOKUP(A43,EQUIPOS!A13:D157,3,FALSE)</f>
        <v>Volqueta 6 m3</v>
      </c>
      <c r="C43" s="876"/>
      <c r="D43" s="876"/>
      <c r="E43" s="876"/>
      <c r="F43" s="876"/>
      <c r="G43" s="876"/>
      <c r="H43" s="877"/>
      <c r="I43" s="267"/>
      <c r="J43" s="268"/>
      <c r="K43" s="269">
        <f>VLOOKUP(A43,EQUIPOS!A13:D170,4,FALSE)</f>
        <v>67262.879887324176</v>
      </c>
      <c r="L43" s="270"/>
      <c r="M43" s="271">
        <v>10</v>
      </c>
      <c r="N43" s="272">
        <f t="shared" si="0"/>
        <v>6726.2879887324179</v>
      </c>
    </row>
    <row r="44" spans="1:14">
      <c r="B44" s="875"/>
      <c r="C44" s="876"/>
      <c r="D44" s="876"/>
      <c r="E44" s="876"/>
      <c r="F44" s="876"/>
      <c r="G44" s="876"/>
      <c r="H44" s="877"/>
      <c r="I44" s="878"/>
      <c r="J44" s="879"/>
      <c r="K44" s="269"/>
      <c r="L44" s="880"/>
      <c r="M44" s="881"/>
      <c r="N44" s="272"/>
    </row>
    <row r="45" spans="1:14">
      <c r="B45" s="875"/>
      <c r="C45" s="876"/>
      <c r="D45" s="876"/>
      <c r="E45" s="882"/>
      <c r="F45" s="876"/>
      <c r="G45" s="876"/>
      <c r="H45" s="877"/>
      <c r="I45" s="36"/>
      <c r="J45" s="37"/>
      <c r="K45" s="274"/>
      <c r="L45" s="276"/>
      <c r="M45" s="277"/>
      <c r="N45" s="278"/>
    </row>
    <row r="46" spans="1:14">
      <c r="B46" s="883" t="s">
        <v>952</v>
      </c>
      <c r="C46" s="884"/>
      <c r="D46" s="884"/>
      <c r="E46" s="38"/>
      <c r="F46" s="39"/>
      <c r="G46" s="39"/>
      <c r="H46" s="40"/>
      <c r="I46" s="36"/>
      <c r="J46" s="37"/>
      <c r="K46" s="279"/>
      <c r="L46" s="276"/>
      <c r="M46" s="401">
        <v>0.1</v>
      </c>
      <c r="N46" s="344">
        <f>N80*M46</f>
        <v>874.7045112950251</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4">
        <f>SUM(N36:N47)</f>
        <v>137032.96223955549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5" t="s">
        <v>945</v>
      </c>
      <c r="K52" s="85" t="s">
        <v>946</v>
      </c>
      <c r="L52" s="907" t="s">
        <v>955</v>
      </c>
      <c r="M52" s="906"/>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VLOOKUP(A53,MATERIALES!A7:D644,2,FALSE)</f>
        <v>m3</v>
      </c>
      <c r="K53" s="282">
        <v>1.4</v>
      </c>
      <c r="L53" s="267"/>
      <c r="M53" s="402">
        <f>VLOOKUP(A53,MATERIALES!A5:D395,4,FALSE)</f>
        <v>18320.690024760443</v>
      </c>
      <c r="N53" s="272">
        <f>K53*M53</f>
        <v>25648.96603466462</v>
      </c>
    </row>
    <row r="54" spans="1:14">
      <c r="A54" s="108" t="s">
        <v>774</v>
      </c>
      <c r="B54" s="43" t="str">
        <f>VLOOKUP(A54,MATERIALES!A6:D372,3,FALSE)</f>
        <v>Agua</v>
      </c>
      <c r="C54" s="281"/>
      <c r="D54" s="281"/>
      <c r="E54" s="281"/>
      <c r="F54" s="281"/>
      <c r="G54" s="281"/>
      <c r="H54" s="281"/>
      <c r="I54" s="268"/>
      <c r="J54" s="224" t="str">
        <f>VLOOKUP(A54,MATERIALES!A8:D645,2,FALSE)</f>
        <v>lt</v>
      </c>
      <c r="K54" s="282">
        <v>25</v>
      </c>
      <c r="L54" s="267"/>
      <c r="M54" s="402">
        <f>VLOOKUP(A54,MATERIALES!A6:D396,4,FALSE)</f>
        <v>68.90267034712889</v>
      </c>
      <c r="N54" s="272">
        <f>K54*M54</f>
        <v>1722.5667586782222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4">
        <f>SUM(N53:N57)</f>
        <v>27371.532793342842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3">
        <f>VLOOKUP(A63,TRANSPORTE!A5:D117,4,FALSE)</f>
        <v>1139.1256047770109</v>
      </c>
      <c r="M63" s="914"/>
      <c r="N63" s="287">
        <f>K63*L63</f>
        <v>1594.7758466878151</v>
      </c>
    </row>
    <row r="64" spans="1:14">
      <c r="A64" t="s">
        <v>1383</v>
      </c>
      <c r="B64" s="46" t="str">
        <f>VLOOKUP(A64,TRANSPORTE!A6:D117,3,FALSE)</f>
        <v>Transporte de mezcla discontinua en caliente tipo F-13</v>
      </c>
      <c r="C64" s="47"/>
      <c r="D64" s="47"/>
      <c r="E64" s="47"/>
      <c r="F64" s="47"/>
      <c r="G64" s="47"/>
      <c r="H64" s="311" t="s">
        <v>1468</v>
      </c>
      <c r="I64" s="279">
        <v>1.25</v>
      </c>
      <c r="J64" s="286">
        <v>1</v>
      </c>
      <c r="K64" s="279">
        <f>I64*J64</f>
        <v>1.25</v>
      </c>
      <c r="L64" s="913">
        <f>VLOOKUP(A64,TRANSPORTE!A6:D117,4,FALSE)</f>
        <v>1139.1256047770109</v>
      </c>
      <c r="M64" s="914"/>
      <c r="N64" s="287">
        <f>K64*L64</f>
        <v>1423.9070059712637</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3018.6828526590789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1">
        <f>SUM(N74:N79)</f>
        <v>8747.0451129502508</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176170.22299850767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4"/>
      <c r="J86" s="334"/>
      <c r="K86" s="302" t="s">
        <v>970</v>
      </c>
      <c r="L86" s="873" t="s">
        <v>971</v>
      </c>
      <c r="M86" s="874"/>
      <c r="N86" s="303"/>
    </row>
    <row r="87" spans="1:14">
      <c r="B87" s="859" t="s">
        <v>972</v>
      </c>
      <c r="C87" s="860"/>
      <c r="D87" s="860"/>
      <c r="E87" s="860"/>
      <c r="F87" s="860"/>
      <c r="G87" s="860"/>
      <c r="H87" s="860"/>
      <c r="I87" s="87"/>
      <c r="J87" s="88"/>
      <c r="K87" s="304">
        <v>0.2</v>
      </c>
      <c r="L87" s="861">
        <f>N82*K87</f>
        <v>35234.044599701534</v>
      </c>
      <c r="M87" s="862"/>
      <c r="N87" s="51"/>
    </row>
    <row r="88" spans="1:14">
      <c r="B88" s="89" t="s">
        <v>973</v>
      </c>
      <c r="C88" s="90"/>
      <c r="D88" s="90"/>
      <c r="E88" s="90"/>
      <c r="F88" s="90"/>
      <c r="G88" s="90"/>
      <c r="H88" s="90"/>
      <c r="I88" s="87"/>
      <c r="J88" s="88"/>
      <c r="K88" s="304">
        <v>0.05</v>
      </c>
      <c r="L88" s="861">
        <f>N82*K88</f>
        <v>8808.5111499253835</v>
      </c>
      <c r="M88" s="862"/>
      <c r="N88" s="51"/>
    </row>
    <row r="89" spans="1:14" ht="15.75" thickBot="1">
      <c r="B89" s="91" t="s">
        <v>974</v>
      </c>
      <c r="C89" s="92"/>
      <c r="D89" s="92"/>
      <c r="E89" s="92"/>
      <c r="F89" s="92"/>
      <c r="G89" s="92"/>
      <c r="H89" s="92"/>
      <c r="I89" s="93"/>
      <c r="J89" s="94"/>
      <c r="K89" s="305">
        <v>0.05</v>
      </c>
      <c r="L89" s="863">
        <f>N82*K89</f>
        <v>8808.5111499253835</v>
      </c>
      <c r="M89" s="864"/>
      <c r="N89" s="51"/>
    </row>
    <row r="90" spans="1:14" ht="15.75" thickBot="1">
      <c r="B90" s="826" t="s">
        <v>953</v>
      </c>
      <c r="C90" s="827"/>
      <c r="D90" s="827"/>
      <c r="E90" s="827"/>
      <c r="F90" s="827"/>
      <c r="G90" s="827"/>
      <c r="H90" s="827"/>
      <c r="I90" s="827"/>
      <c r="J90" s="827"/>
      <c r="K90" s="827"/>
      <c r="L90" s="827"/>
      <c r="M90" s="828"/>
      <c r="N90" s="52">
        <f>L87+L88+L89</f>
        <v>52851.066899552301</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8">
        <f>N82+N90</f>
        <v>229021.28989805997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1" t="s">
        <v>2221</v>
      </c>
      <c r="C123" s="393"/>
      <c r="D123" s="393"/>
      <c r="E123" s="57"/>
      <c r="F123" s="57"/>
      <c r="G123" s="57"/>
      <c r="H123" s="57"/>
      <c r="I123" s="57"/>
      <c r="J123" s="894"/>
      <c r="K123" s="894"/>
      <c r="L123" s="894"/>
      <c r="M123" s="894"/>
      <c r="N123" s="895"/>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1083</v>
      </c>
      <c r="C31" s="81" t="s">
        <v>1596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7"/>
      <c r="J36" s="268"/>
      <c r="K36" s="269">
        <f>VLOOKUP(A36,EQUIPOS!A6:D163,4,FALSE)</f>
        <v>171669.61629089265</v>
      </c>
      <c r="L36" s="270"/>
      <c r="M36" s="271">
        <v>30</v>
      </c>
      <c r="N36" s="272">
        <f>K36/M36</f>
        <v>5722.3205430297548</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126356.77692282847</v>
      </c>
      <c r="L37" s="270"/>
      <c r="M37" s="271">
        <v>10</v>
      </c>
      <c r="N37" s="272">
        <f t="shared" ref="N37:N43" si="0">K37/M37</f>
        <v>12635.677692282847</v>
      </c>
    </row>
    <row r="38" spans="1:14">
      <c r="A38" t="s">
        <v>166</v>
      </c>
      <c r="B38" s="875" t="str">
        <f>VLOOKUP(A38,EQUIPOS!A8:D154,3,FALSE)</f>
        <v>Compactador de Rodillo POTENCIA: 99HP, PESO: 8 ton</v>
      </c>
      <c r="C38" s="876"/>
      <c r="D38" s="876"/>
      <c r="E38" s="876"/>
      <c r="F38" s="876"/>
      <c r="G38" s="876"/>
      <c r="H38" s="877"/>
      <c r="I38" s="267"/>
      <c r="J38" s="268"/>
      <c r="K38" s="269">
        <f>VLOOKUP(A38,EQUIPOS!A8:D165,4,FALSE)</f>
        <v>120612.44824326687</v>
      </c>
      <c r="L38" s="270"/>
      <c r="M38" s="271">
        <v>10</v>
      </c>
      <c r="N38" s="272">
        <f t="shared" si="0"/>
        <v>12061.244824326688</v>
      </c>
    </row>
    <row r="39" spans="1:14">
      <c r="A39" t="s">
        <v>284</v>
      </c>
      <c r="B39" s="875" t="str">
        <f>VLOOKUP(A39,EQUIPOS!A9:D154,3,FALSE)</f>
        <v>Planta de asfalto en caliente</v>
      </c>
      <c r="C39" s="876"/>
      <c r="D39" s="876"/>
      <c r="E39" s="876"/>
      <c r="F39" s="876"/>
      <c r="G39" s="876"/>
      <c r="H39" s="877"/>
      <c r="I39" s="267"/>
      <c r="J39" s="268"/>
      <c r="K39" s="269">
        <f>VLOOKUP(A39,EQUIPOS!A9:D166,4,FALSE)</f>
        <v>575273.55143237638</v>
      </c>
      <c r="L39" s="270"/>
      <c r="M39" s="271">
        <v>10</v>
      </c>
      <c r="N39" s="272">
        <f t="shared" si="0"/>
        <v>57527.355143237641</v>
      </c>
    </row>
    <row r="40" spans="1:14">
      <c r="A40" t="s">
        <v>290</v>
      </c>
      <c r="B40" s="875" t="str">
        <f>VLOOKUP(A40,EQUIPOS!A10:D154,3,FALSE)</f>
        <v>Planta trituradora</v>
      </c>
      <c r="C40" s="876"/>
      <c r="D40" s="876"/>
      <c r="E40" s="876"/>
      <c r="F40" s="876"/>
      <c r="G40" s="876"/>
      <c r="H40" s="877"/>
      <c r="I40" s="267"/>
      <c r="J40" s="268"/>
      <c r="K40" s="269">
        <f>VLOOKUP(A40,EQUIPOS!A10:D167,4,FALSE)</f>
        <v>496702.45356619003</v>
      </c>
      <c r="L40" s="270"/>
      <c r="M40" s="271">
        <v>30</v>
      </c>
      <c r="N40" s="272">
        <f t="shared" si="0"/>
        <v>16556.748452206335</v>
      </c>
    </row>
    <row r="41" spans="1:14">
      <c r="A41" t="s">
        <v>314</v>
      </c>
      <c r="B41" s="875" t="str">
        <f>VLOOKUP(A41,EQUIPOS!A11:D155,3,FALSE)</f>
        <v xml:space="preserve">Retroexcavadora E-200 sobre orugas
</v>
      </c>
      <c r="C41" s="876"/>
      <c r="D41" s="876"/>
      <c r="E41" s="876"/>
      <c r="F41" s="876"/>
      <c r="G41" s="876"/>
      <c r="H41" s="877"/>
      <c r="I41" s="267"/>
      <c r="J41" s="268"/>
      <c r="K41" s="269">
        <f>VLOOKUP(A41,EQUIPOS!A11:D168,4,FALSE)</f>
        <v>182574.92133542179</v>
      </c>
      <c r="L41" s="270"/>
      <c r="M41" s="271">
        <v>30</v>
      </c>
      <c r="N41" s="272">
        <f t="shared" si="0"/>
        <v>6085.8307111807262</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7"/>
      <c r="J42" s="268"/>
      <c r="K42" s="269">
        <f>VLOOKUP(A42,EQUIPOS!A12:D169,4,FALSE)</f>
        <v>188427.92373264063</v>
      </c>
      <c r="L42" s="270"/>
      <c r="M42" s="271">
        <v>10</v>
      </c>
      <c r="N42" s="272">
        <f t="shared" si="0"/>
        <v>18842.792373264063</v>
      </c>
    </row>
    <row r="43" spans="1:14">
      <c r="A43" t="s">
        <v>373</v>
      </c>
      <c r="B43" s="875" t="str">
        <f>VLOOKUP(A43,EQUIPOS!A13:D157,3,FALSE)</f>
        <v>Volqueta 6 m3</v>
      </c>
      <c r="C43" s="876"/>
      <c r="D43" s="876"/>
      <c r="E43" s="876"/>
      <c r="F43" s="876"/>
      <c r="G43" s="876"/>
      <c r="H43" s="877"/>
      <c r="I43" s="267"/>
      <c r="J43" s="268"/>
      <c r="K43" s="269">
        <f>VLOOKUP(A43,EQUIPOS!A13:D170,4,FALSE)</f>
        <v>67262.879887324176</v>
      </c>
      <c r="L43" s="270"/>
      <c r="M43" s="271">
        <v>10</v>
      </c>
      <c r="N43" s="272">
        <f t="shared" si="0"/>
        <v>6726.2879887324179</v>
      </c>
    </row>
    <row r="44" spans="1:14">
      <c r="B44" s="320"/>
      <c r="C44" s="321"/>
      <c r="D44" s="321"/>
      <c r="E44" s="321"/>
      <c r="F44" s="321"/>
      <c r="G44" s="321"/>
      <c r="H44" s="322"/>
      <c r="I44" s="267"/>
      <c r="J44" s="268"/>
      <c r="K44" s="269"/>
      <c r="L44" s="270"/>
      <c r="M44" s="271"/>
      <c r="N44" s="272"/>
    </row>
    <row r="45" spans="1:14">
      <c r="B45" s="875"/>
      <c r="C45" s="876"/>
      <c r="D45" s="876"/>
      <c r="E45" s="876"/>
      <c r="F45" s="876"/>
      <c r="G45" s="876"/>
      <c r="H45" s="877"/>
      <c r="I45" s="878"/>
      <c r="J45" s="879"/>
      <c r="K45" s="269"/>
      <c r="L45" s="880"/>
      <c r="M45" s="881"/>
      <c r="N45" s="272"/>
    </row>
    <row r="46" spans="1:14">
      <c r="B46" s="875"/>
      <c r="C46" s="876"/>
      <c r="D46" s="876"/>
      <c r="E46" s="882"/>
      <c r="F46" s="876"/>
      <c r="G46" s="876"/>
      <c r="H46" s="877"/>
      <c r="I46" s="36"/>
      <c r="J46" s="37"/>
      <c r="K46" s="274"/>
      <c r="L46" s="276"/>
      <c r="M46" s="277"/>
      <c r="N46" s="278"/>
    </row>
    <row r="47" spans="1:14">
      <c r="B47" s="883" t="s">
        <v>952</v>
      </c>
      <c r="C47" s="884"/>
      <c r="D47" s="884"/>
      <c r="E47" s="38"/>
      <c r="F47" s="39"/>
      <c r="G47" s="39"/>
      <c r="H47" s="40"/>
      <c r="I47" s="36"/>
      <c r="J47" s="37"/>
      <c r="K47" s="279"/>
      <c r="L47" s="276"/>
      <c r="M47" s="401">
        <v>0.1</v>
      </c>
      <c r="N47" s="344">
        <f>N81*M47</f>
        <v>874.7045112950251</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4">
        <f>SUM(N36:N48)</f>
        <v>137032.96223955549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5" t="s">
        <v>945</v>
      </c>
      <c r="K53" s="85" t="s">
        <v>946</v>
      </c>
      <c r="L53" s="907" t="s">
        <v>955</v>
      </c>
      <c r="M53" s="906"/>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VLOOKUP(A54,MATERIALES!A8:D645,2,FALSE)</f>
        <v>m3</v>
      </c>
      <c r="K54" s="282">
        <v>1.4</v>
      </c>
      <c r="L54" s="267"/>
      <c r="M54" s="402">
        <f>VLOOKUP(A54,MATERIALES!A5:D395,4,FALSE)</f>
        <v>18320.690024760443</v>
      </c>
      <c r="N54" s="272">
        <f>K54*M54</f>
        <v>25648.96603466462</v>
      </c>
    </row>
    <row r="55" spans="1:14">
      <c r="A55" s="108" t="s">
        <v>774</v>
      </c>
      <c r="B55" s="43" t="str">
        <f>VLOOKUP(A55,MATERIALES!A6:D372,3,FALSE)</f>
        <v>Agua</v>
      </c>
      <c r="C55" s="281"/>
      <c r="D55" s="281"/>
      <c r="E55" s="281"/>
      <c r="F55" s="281"/>
      <c r="G55" s="281"/>
      <c r="H55" s="281"/>
      <c r="I55" s="268"/>
      <c r="J55" s="224" t="str">
        <f>VLOOKUP(A55,MATERIALES!A9:D646,2,FALSE)</f>
        <v>lt</v>
      </c>
      <c r="K55" s="282">
        <v>25</v>
      </c>
      <c r="L55" s="267"/>
      <c r="M55" s="402">
        <f>VLOOKUP(A55,MATERIALES!A6:D396,4,FALSE)</f>
        <v>68.90267034712889</v>
      </c>
      <c r="N55" s="272">
        <f>K55*M55</f>
        <v>1722.5667586782222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4">
        <f>SUM(N54:N58)</f>
        <v>27371.532793342842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3">
        <f>VLOOKUP(A64,TRANSPORTE!A5:D117,4,FALSE)</f>
        <v>1139.1256047770109</v>
      </c>
      <c r="M64" s="914"/>
      <c r="N64" s="287">
        <f>K64*L64</f>
        <v>1594.7758466878151</v>
      </c>
    </row>
    <row r="65" spans="1:15">
      <c r="A65" t="s">
        <v>1384</v>
      </c>
      <c r="B65" s="46" t="str">
        <f>VLOOKUP(A65,TRANSPORTE!A6:D117,3,FALSE)</f>
        <v>Transporte de mezcla discontinua en caliente tipo F-10</v>
      </c>
      <c r="C65" s="47"/>
      <c r="D65" s="47"/>
      <c r="E65" s="47"/>
      <c r="F65" s="47"/>
      <c r="G65" s="47"/>
      <c r="H65" s="311" t="s">
        <v>1468</v>
      </c>
      <c r="I65" s="279">
        <v>1.25</v>
      </c>
      <c r="J65" s="286">
        <v>1</v>
      </c>
      <c r="K65" s="279">
        <f>I65*J65</f>
        <v>1.25</v>
      </c>
      <c r="L65" s="913">
        <f>VLOOKUP(A65,TRANSPORTE!A6:D117,4,FALSE)</f>
        <v>1139.1256047770109</v>
      </c>
      <c r="M65" s="914"/>
      <c r="N65" s="287">
        <f>K65*L65</f>
        <v>1423.9070059712637</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3018.6828526590789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1">
        <f>SUM(N75:N80)</f>
        <v>8747.0451129502508</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176170.22299850767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4"/>
      <c r="J87" s="334"/>
      <c r="K87" s="302" t="s">
        <v>970</v>
      </c>
      <c r="L87" s="873" t="s">
        <v>971</v>
      </c>
      <c r="M87" s="874"/>
      <c r="N87" s="303"/>
    </row>
    <row r="88" spans="1:14">
      <c r="B88" s="859" t="s">
        <v>972</v>
      </c>
      <c r="C88" s="860"/>
      <c r="D88" s="860"/>
      <c r="E88" s="860"/>
      <c r="F88" s="860"/>
      <c r="G88" s="860"/>
      <c r="H88" s="860"/>
      <c r="I88" s="87"/>
      <c r="J88" s="88"/>
      <c r="K88" s="304">
        <v>0.2</v>
      </c>
      <c r="L88" s="861">
        <f>N83*K88</f>
        <v>35234.044599701534</v>
      </c>
      <c r="M88" s="862"/>
      <c r="N88" s="51"/>
    </row>
    <row r="89" spans="1:14">
      <c r="B89" s="89" t="s">
        <v>973</v>
      </c>
      <c r="C89" s="90"/>
      <c r="D89" s="90"/>
      <c r="E89" s="90"/>
      <c r="F89" s="90"/>
      <c r="G89" s="90"/>
      <c r="H89" s="90"/>
      <c r="I89" s="87"/>
      <c r="J89" s="88"/>
      <c r="K89" s="304">
        <v>0.05</v>
      </c>
      <c r="L89" s="861">
        <f>N83*K89</f>
        <v>8808.5111499253835</v>
      </c>
      <c r="M89" s="862"/>
      <c r="N89" s="51"/>
    </row>
    <row r="90" spans="1:14" ht="15.75" thickBot="1">
      <c r="B90" s="91" t="s">
        <v>974</v>
      </c>
      <c r="C90" s="92"/>
      <c r="D90" s="92"/>
      <c r="E90" s="92"/>
      <c r="F90" s="92"/>
      <c r="G90" s="92"/>
      <c r="H90" s="92"/>
      <c r="I90" s="93"/>
      <c r="J90" s="94"/>
      <c r="K90" s="305">
        <v>0.05</v>
      </c>
      <c r="L90" s="863">
        <f>N83*K90</f>
        <v>8808.5111499253835</v>
      </c>
      <c r="M90" s="864"/>
      <c r="N90" s="51"/>
    </row>
    <row r="91" spans="1:14" ht="15.75" thickBot="1">
      <c r="B91" s="826" t="s">
        <v>953</v>
      </c>
      <c r="C91" s="827"/>
      <c r="D91" s="827"/>
      <c r="E91" s="827"/>
      <c r="F91" s="827"/>
      <c r="G91" s="827"/>
      <c r="H91" s="827"/>
      <c r="I91" s="827"/>
      <c r="J91" s="827"/>
      <c r="K91" s="827"/>
      <c r="L91" s="827"/>
      <c r="M91" s="828"/>
      <c r="N91" s="52">
        <f>L88+L89+L90</f>
        <v>52851.066899552301</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229021.28989805997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1" t="s">
        <v>2221</v>
      </c>
      <c r="C124" s="393"/>
      <c r="D124" s="393"/>
      <c r="E124" s="57"/>
      <c r="F124" s="57"/>
      <c r="G124" s="57"/>
      <c r="H124" s="57"/>
      <c r="I124" s="57"/>
      <c r="J124" s="894"/>
      <c r="K124" s="894"/>
      <c r="L124" s="894"/>
      <c r="M124" s="894"/>
      <c r="N124" s="895"/>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1084</v>
      </c>
      <c r="C31" s="81" t="s">
        <v>1597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148</v>
      </c>
      <c r="B36" s="875" t="str">
        <f>VLOOKUP(A36,EQUIPOS!A6:D154,3,FALSE)</f>
        <v>Cargador : Potencia en el volante 110 hp, Clasificación de RPM del motor 2300.</v>
      </c>
      <c r="C36" s="876"/>
      <c r="D36" s="876"/>
      <c r="E36" s="876"/>
      <c r="F36" s="876"/>
      <c r="G36" s="876"/>
      <c r="H36" s="877"/>
      <c r="I36" s="267"/>
      <c r="J36" s="268"/>
      <c r="K36" s="269">
        <f>VLOOKUP(A36,EQUIPOS!A6:D163,4,FALSE)</f>
        <v>159812.9036049869</v>
      </c>
      <c r="L36" s="270"/>
      <c r="M36" s="271">
        <v>30</v>
      </c>
      <c r="N36" s="272">
        <f>K36/M36</f>
        <v>5327.0967868328971</v>
      </c>
    </row>
    <row r="37" spans="1:14">
      <c r="A37" s="113" t="s">
        <v>173</v>
      </c>
      <c r="B37" s="875" t="str">
        <f>VLOOKUP(A37,EQUIPOS!A7:D154,3,FALSE)</f>
        <v>Compactador neumático de Potencia 70 HP, peso de 13 ton</v>
      </c>
      <c r="C37" s="876"/>
      <c r="D37" s="876"/>
      <c r="E37" s="876"/>
      <c r="F37" s="876"/>
      <c r="G37" s="876"/>
      <c r="H37" s="877"/>
      <c r="I37" s="267"/>
      <c r="J37" s="268"/>
      <c r="K37" s="269">
        <f>VLOOKUP(A37,EQUIPOS!A7:D164,4,FALSE)</f>
        <v>126356.77692282847</v>
      </c>
      <c r="L37" s="270"/>
      <c r="M37" s="271">
        <v>10</v>
      </c>
      <c r="N37" s="272">
        <f t="shared" ref="N37:N43" si="0">K37/M37</f>
        <v>12635.677692282847</v>
      </c>
    </row>
    <row r="38" spans="1:14">
      <c r="A38" t="s">
        <v>284</v>
      </c>
      <c r="B38" s="875" t="str">
        <f>VLOOKUP(A38,EQUIPOS!A8:D154,3,FALSE)</f>
        <v>Planta de asfalto en caliente</v>
      </c>
      <c r="C38" s="876"/>
      <c r="D38" s="876"/>
      <c r="E38" s="876"/>
      <c r="F38" s="876"/>
      <c r="G38" s="876"/>
      <c r="H38" s="877"/>
      <c r="I38" s="267"/>
      <c r="J38" s="268"/>
      <c r="K38" s="269">
        <f>VLOOKUP(A38,EQUIPOS!A8:D165,4,FALSE)</f>
        <v>575273.55143237638</v>
      </c>
      <c r="L38" s="270"/>
      <c r="M38" s="271">
        <v>10</v>
      </c>
      <c r="N38" s="272">
        <f t="shared" si="0"/>
        <v>57527.355143237641</v>
      </c>
    </row>
    <row r="39" spans="1:14">
      <c r="A39" t="s">
        <v>290</v>
      </c>
      <c r="B39" s="875" t="str">
        <f>VLOOKUP(A39,EQUIPOS!A9:D154,3,FALSE)</f>
        <v>Planta trituradora</v>
      </c>
      <c r="C39" s="876"/>
      <c r="D39" s="876"/>
      <c r="E39" s="876"/>
      <c r="F39" s="876"/>
      <c r="G39" s="876"/>
      <c r="H39" s="877"/>
      <c r="I39" s="267"/>
      <c r="J39" s="268"/>
      <c r="K39" s="269">
        <f>VLOOKUP(A39,EQUIPOS!A9:D166,4,FALSE)</f>
        <v>496702.45356619003</v>
      </c>
      <c r="L39" s="270"/>
      <c r="M39" s="271">
        <v>30</v>
      </c>
      <c r="N39" s="272">
        <f t="shared" si="0"/>
        <v>16556.748452206335</v>
      </c>
    </row>
    <row r="40" spans="1:14">
      <c r="A40" t="s">
        <v>316</v>
      </c>
      <c r="B40" s="875" t="str">
        <f>VLOOKUP(A40,EQUIPOS!A10:D154,3,FALSE)</f>
        <v>Retroexcavadora Tipo E-200 o  Equivalente</v>
      </c>
      <c r="C40" s="876"/>
      <c r="D40" s="876"/>
      <c r="E40" s="876"/>
      <c r="F40" s="876"/>
      <c r="G40" s="876"/>
      <c r="H40" s="877"/>
      <c r="I40" s="267"/>
      <c r="J40" s="268"/>
      <c r="K40" s="269">
        <f>VLOOKUP(A40,EQUIPOS!A10:D167,4,FALSE)</f>
        <v>152857.78567492339</v>
      </c>
      <c r="L40" s="270"/>
      <c r="M40" s="271">
        <v>30</v>
      </c>
      <c r="N40" s="272">
        <f t="shared" si="0"/>
        <v>5095.2595224974466</v>
      </c>
    </row>
    <row r="41" spans="1:14">
      <c r="A41" t="s">
        <v>358</v>
      </c>
      <c r="B41" s="875" t="str">
        <f>VLOOKUP(A41,EQUIPOS!A11:D155,3,FALSE)</f>
        <v xml:space="preserve">Terminadora de asfalto (Finisher), potencia en el volante 174 HP, R=20M3/H, velocidad de desplazamiento 114 m/min
</v>
      </c>
      <c r="C41" s="876"/>
      <c r="D41" s="876"/>
      <c r="E41" s="876"/>
      <c r="F41" s="876"/>
      <c r="G41" s="876"/>
      <c r="H41" s="877"/>
      <c r="I41" s="267"/>
      <c r="J41" s="268"/>
      <c r="K41" s="269">
        <f>VLOOKUP(A41,EQUIPOS!A11:D168,4,FALSE)</f>
        <v>188427.92373264063</v>
      </c>
      <c r="L41" s="270"/>
      <c r="M41" s="271">
        <v>10</v>
      </c>
      <c r="N41" s="272">
        <f t="shared" si="0"/>
        <v>18842.792373264063</v>
      </c>
    </row>
    <row r="42" spans="1:14">
      <c r="A42" t="s">
        <v>166</v>
      </c>
      <c r="B42" s="875" t="str">
        <f>VLOOKUP(A42,EQUIPOS!A12:D156,3,FALSE)</f>
        <v>Compactador de Rodillo POTENCIA: 99HP, PESO: 8 ton</v>
      </c>
      <c r="C42" s="876"/>
      <c r="D42" s="876"/>
      <c r="E42" s="876"/>
      <c r="F42" s="876"/>
      <c r="G42" s="876"/>
      <c r="H42" s="877"/>
      <c r="I42" s="267"/>
      <c r="J42" s="268"/>
      <c r="K42" s="269">
        <f>VLOOKUP(A42,EQUIPOS!A12:D169,4,FALSE)</f>
        <v>120612.44824326687</v>
      </c>
      <c r="L42" s="270"/>
      <c r="M42" s="271">
        <v>10</v>
      </c>
      <c r="N42" s="272">
        <f t="shared" si="0"/>
        <v>12061.244824326688</v>
      </c>
    </row>
    <row r="43" spans="1:14">
      <c r="A43" t="s">
        <v>373</v>
      </c>
      <c r="B43" s="875" t="str">
        <f>VLOOKUP(A43,EQUIPOS!A13:D157,3,FALSE)</f>
        <v>Volqueta 6 m3</v>
      </c>
      <c r="C43" s="876"/>
      <c r="D43" s="876"/>
      <c r="E43" s="876"/>
      <c r="F43" s="876"/>
      <c r="G43" s="876"/>
      <c r="H43" s="877"/>
      <c r="I43" s="267"/>
      <c r="J43" s="268"/>
      <c r="K43" s="269">
        <f>VLOOKUP(A43,EQUIPOS!A13:D170,4,FALSE)</f>
        <v>67262.879887324176</v>
      </c>
      <c r="L43" s="270"/>
      <c r="M43" s="271">
        <v>10</v>
      </c>
      <c r="N43" s="272">
        <f t="shared" si="0"/>
        <v>6726.2879887324179</v>
      </c>
    </row>
    <row r="44" spans="1:14">
      <c r="B44" s="875"/>
      <c r="C44" s="876"/>
      <c r="D44" s="876"/>
      <c r="E44" s="876"/>
      <c r="F44" s="876"/>
      <c r="G44" s="876"/>
      <c r="H44" s="877"/>
      <c r="I44" s="878"/>
      <c r="J44" s="879"/>
      <c r="K44" s="269"/>
      <c r="L44" s="880"/>
      <c r="M44" s="881"/>
      <c r="N44" s="272"/>
    </row>
    <row r="45" spans="1:14">
      <c r="B45" s="875"/>
      <c r="C45" s="876"/>
      <c r="D45" s="876"/>
      <c r="E45" s="882"/>
      <c r="F45" s="876"/>
      <c r="G45" s="876"/>
      <c r="H45" s="877"/>
      <c r="I45" s="36"/>
      <c r="J45" s="37"/>
      <c r="K45" s="274"/>
      <c r="L45" s="276"/>
      <c r="M45" s="277"/>
      <c r="N45" s="278"/>
    </row>
    <row r="46" spans="1:14">
      <c r="B46" s="883" t="s">
        <v>952</v>
      </c>
      <c r="C46" s="884"/>
      <c r="D46" s="884"/>
      <c r="E46" s="38"/>
      <c r="F46" s="39"/>
      <c r="G46" s="39"/>
      <c r="H46" s="40"/>
      <c r="I46" s="36"/>
      <c r="J46" s="37"/>
      <c r="K46" s="279"/>
      <c r="L46" s="276"/>
      <c r="M46" s="401">
        <v>0.1</v>
      </c>
      <c r="N46" s="344">
        <f>N80*M46</f>
        <v>1141.4201203310449</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4">
        <f>SUM(N36:N47)</f>
        <v>135913.88290371138</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5" t="s">
        <v>945</v>
      </c>
      <c r="K52" s="85" t="s">
        <v>946</v>
      </c>
      <c r="L52" s="907" t="s">
        <v>955</v>
      </c>
      <c r="M52" s="906"/>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VLOOKUP(A53,MATERIALES!A7:D644,2,FALSE)</f>
        <v>m3</v>
      </c>
      <c r="K53" s="282">
        <v>1.4</v>
      </c>
      <c r="L53" s="267"/>
      <c r="M53" s="402">
        <f>VLOOKUP(A53,MATERIALES!A5:D395,4,FALSE)</f>
        <v>18320.690024760443</v>
      </c>
      <c r="N53" s="272">
        <f>K53*M53</f>
        <v>25648.96603466462</v>
      </c>
    </row>
    <row r="54" spans="1:14">
      <c r="A54" s="108"/>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4">
        <f>SUM(N53:N57)</f>
        <v>25648.96603466462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3">
        <f>VLOOKUP(A63,TRANSPORTE!A5:D117,4,FALSE)</f>
        <v>1139.1256047770109</v>
      </c>
      <c r="M63" s="914"/>
      <c r="N63" s="287">
        <f>K63*L63</f>
        <v>1594.7758466878151</v>
      </c>
    </row>
    <row r="64" spans="1:14">
      <c r="A64" t="s">
        <v>1293</v>
      </c>
      <c r="B64" s="46" t="str">
        <f>VLOOKUP(A64,TRANSPORTE!A6:D117,3,FALSE)</f>
        <v>Transporte de mezcla</v>
      </c>
      <c r="C64" s="47"/>
      <c r="D64" s="47"/>
      <c r="E64" s="47"/>
      <c r="F64" s="47"/>
      <c r="G64" s="47"/>
      <c r="H64" s="311" t="s">
        <v>1468</v>
      </c>
      <c r="I64" s="279">
        <v>1.25</v>
      </c>
      <c r="J64" s="286">
        <v>1</v>
      </c>
      <c r="K64" s="279">
        <f>I64*J64</f>
        <v>1.25</v>
      </c>
      <c r="L64" s="913">
        <f>VLOOKUP(A64,TRANSPORTE!A6:D117,4,FALSE)</f>
        <v>1139.1256047770109</v>
      </c>
      <c r="M64" s="914"/>
      <c r="N64" s="287">
        <f>K64*L64</f>
        <v>1423.9070059712637</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3018.6828526590789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54</v>
      </c>
      <c r="B75" s="49" t="str">
        <f>VLOOKUP(A75,'MANO DE OBRA'!A8:D69,3,FALSE)</f>
        <v>Rastrilleros (2)</v>
      </c>
      <c r="C75" s="47"/>
      <c r="D75" s="47"/>
      <c r="E75" s="47"/>
      <c r="F75" s="47"/>
      <c r="G75" s="47"/>
      <c r="H75" s="47"/>
      <c r="I75" s="292">
        <f>K75/J75*100</f>
        <v>86502.359687357821</v>
      </c>
      <c r="J75" s="293">
        <v>185</v>
      </c>
      <c r="K75" s="294">
        <f>VLOOKUP(A75,'MANO DE OBRA'!A8:D100,4,FALSE)</f>
        <v>160029.36542161196</v>
      </c>
      <c r="L75" s="50"/>
      <c r="M75" s="299">
        <v>80</v>
      </c>
      <c r="N75" s="395">
        <f>K75/M75</f>
        <v>2000.3670677701496</v>
      </c>
    </row>
    <row r="76" spans="1:15">
      <c r="A76" t="s">
        <v>34</v>
      </c>
      <c r="B76" s="49" t="str">
        <f>VLOOKUP(A76,'MANO DE OBRA'!A9:D70,3,FALSE)</f>
        <v>Oficial (3)</v>
      </c>
      <c r="C76" s="47"/>
      <c r="D76" s="47"/>
      <c r="E76" s="47"/>
      <c r="F76" s="47"/>
      <c r="G76" s="47"/>
      <c r="H76" s="47"/>
      <c r="I76" s="292">
        <f>K76/J76*100</f>
        <v>173004.71937471567</v>
      </c>
      <c r="J76" s="293">
        <v>185</v>
      </c>
      <c r="K76" s="294">
        <f>VLOOKUP(A76,'MANO DE OBRA'!A9:D101,4,FALSE)</f>
        <v>320058.73084322398</v>
      </c>
      <c r="L76" s="50"/>
      <c r="M76" s="300">
        <v>80</v>
      </c>
      <c r="N76" s="395">
        <f>K76/M76</f>
        <v>4000.7341355402996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1">
        <f>SUM(N74:N79)</f>
        <v>11414.201203310449</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175995.73299434554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4"/>
      <c r="J86" s="334"/>
      <c r="K86" s="302" t="s">
        <v>970</v>
      </c>
      <c r="L86" s="873" t="s">
        <v>971</v>
      </c>
      <c r="M86" s="874"/>
      <c r="N86" s="303"/>
    </row>
    <row r="87" spans="1:14">
      <c r="B87" s="859" t="s">
        <v>972</v>
      </c>
      <c r="C87" s="860"/>
      <c r="D87" s="860"/>
      <c r="E87" s="860"/>
      <c r="F87" s="860"/>
      <c r="G87" s="860"/>
      <c r="H87" s="860"/>
      <c r="I87" s="87"/>
      <c r="J87" s="88"/>
      <c r="K87" s="304">
        <v>0.2</v>
      </c>
      <c r="L87" s="861">
        <f>N82*K87</f>
        <v>35199.146598869112</v>
      </c>
      <c r="M87" s="862"/>
      <c r="N87" s="51"/>
    </row>
    <row r="88" spans="1:14">
      <c r="B88" s="89" t="s">
        <v>973</v>
      </c>
      <c r="C88" s="90"/>
      <c r="D88" s="90"/>
      <c r="E88" s="90"/>
      <c r="F88" s="90"/>
      <c r="G88" s="90"/>
      <c r="H88" s="90"/>
      <c r="I88" s="87"/>
      <c r="J88" s="88"/>
      <c r="K88" s="304">
        <v>0.05</v>
      </c>
      <c r="L88" s="861">
        <f>N82*K88</f>
        <v>8799.7866497172781</v>
      </c>
      <c r="M88" s="862"/>
      <c r="N88" s="51"/>
    </row>
    <row r="89" spans="1:14" ht="15.75" thickBot="1">
      <c r="B89" s="91" t="s">
        <v>974</v>
      </c>
      <c r="C89" s="92"/>
      <c r="D89" s="92"/>
      <c r="E89" s="92"/>
      <c r="F89" s="92"/>
      <c r="G89" s="92"/>
      <c r="H89" s="92"/>
      <c r="I89" s="93"/>
      <c r="J89" s="94"/>
      <c r="K89" s="305">
        <v>0.05</v>
      </c>
      <c r="L89" s="863">
        <f>N82*K89</f>
        <v>8799.7866497172781</v>
      </c>
      <c r="M89" s="864"/>
      <c r="N89" s="51"/>
    </row>
    <row r="90" spans="1:14" ht="15.75" thickBot="1">
      <c r="B90" s="826" t="s">
        <v>953</v>
      </c>
      <c r="C90" s="827"/>
      <c r="D90" s="827"/>
      <c r="E90" s="827"/>
      <c r="F90" s="827"/>
      <c r="G90" s="827"/>
      <c r="H90" s="827"/>
      <c r="I90" s="827"/>
      <c r="J90" s="827"/>
      <c r="K90" s="827"/>
      <c r="L90" s="827"/>
      <c r="M90" s="828"/>
      <c r="N90" s="52">
        <f>L87+L88+L89</f>
        <v>52798.719898303672</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8">
        <f>N82+N90</f>
        <v>228794.45289264922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1" t="s">
        <v>2221</v>
      </c>
      <c r="C123" s="393"/>
      <c r="D123" s="393"/>
      <c r="E123" s="57"/>
      <c r="F123" s="57"/>
      <c r="G123" s="57"/>
      <c r="H123" s="57"/>
      <c r="I123" s="57"/>
      <c r="J123" s="894"/>
      <c r="K123" s="894"/>
      <c r="L123" s="894"/>
      <c r="M123" s="894"/>
      <c r="N123" s="895"/>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1085</v>
      </c>
      <c r="C31" s="81" t="s">
        <v>2072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117</v>
      </c>
      <c r="B36" s="875" t="str">
        <f>VLOOKUP(A36,EQUIPOS!A6:D154,3,FALSE)</f>
        <v xml:space="preserve">Barredora mecánica de cepillo de 3658 mm ; 6 m3 </v>
      </c>
      <c r="C36" s="876"/>
      <c r="D36" s="876"/>
      <c r="E36" s="876"/>
      <c r="F36" s="876"/>
      <c r="G36" s="876"/>
      <c r="H36" s="877"/>
      <c r="I36" s="267"/>
      <c r="J36" s="268"/>
      <c r="K36" s="269">
        <f>VLOOKUP(A36,EQUIPOS!A6:D163,4,FALSE)</f>
        <v>81572.953010529745</v>
      </c>
      <c r="L36" s="270"/>
      <c r="M36" s="271">
        <v>150</v>
      </c>
      <c r="N36" s="272">
        <f>K36/M36</f>
        <v>543.81968673686492</v>
      </c>
    </row>
    <row r="37" spans="1:14">
      <c r="A37" s="113" t="s">
        <v>148</v>
      </c>
      <c r="B37" s="875" t="str">
        <f>VLOOKUP(A37,EQUIPOS!A7:D154,3,FALSE)</f>
        <v>Cargador : Potencia en el volante 110 hp, Clasificación de RPM del motor 2300.</v>
      </c>
      <c r="C37" s="876"/>
      <c r="D37" s="876"/>
      <c r="E37" s="876"/>
      <c r="F37" s="876"/>
      <c r="G37" s="876"/>
      <c r="H37" s="877"/>
      <c r="I37" s="267"/>
      <c r="J37" s="268"/>
      <c r="K37" s="269">
        <f>VLOOKUP(A37,EQUIPOS!A7:D164,4,FALSE)</f>
        <v>159812.9036049869</v>
      </c>
      <c r="L37" s="270"/>
      <c r="M37" s="271">
        <v>150</v>
      </c>
      <c r="N37" s="272">
        <f>K37/M37</f>
        <v>1065.4193573665793</v>
      </c>
    </row>
    <row r="38" spans="1:14">
      <c r="A38" t="s">
        <v>236</v>
      </c>
      <c r="B38" s="875" t="str">
        <f>VLOOKUP(A38,EQUIPOS!A8:D154,3,FALSE)</f>
        <v>Fresadora de pavimento, potencia 255 HP, peso 19 Ton, PROFUNDIDAD DE CORTE 305 mm</v>
      </c>
      <c r="C38" s="876"/>
      <c r="D38" s="876"/>
      <c r="E38" s="876"/>
      <c r="F38" s="876"/>
      <c r="G38" s="876"/>
      <c r="H38" s="877"/>
      <c r="I38" s="267"/>
      <c r="J38" s="268"/>
      <c r="K38" s="269">
        <f>VLOOKUP(A38,EQUIPOS!A8:D165,4,FALSE)</f>
        <v>373805.8068046181</v>
      </c>
      <c r="L38" s="270"/>
      <c r="M38" s="271">
        <v>150</v>
      </c>
      <c r="N38" s="272">
        <f>K38/M38</f>
        <v>2492.0387120307873</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N75*M41</f>
        <v>1.8043666666666667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4103.0821228008981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1233</v>
      </c>
      <c r="B58" s="46" t="str">
        <f>VLOOKUP(A58,TRANSPORTE!A5:D117,3,FALSE)</f>
        <v>Transporte de material fresado</v>
      </c>
      <c r="C58" s="317"/>
      <c r="D58" s="317"/>
      <c r="E58" s="317"/>
      <c r="F58" s="317"/>
      <c r="G58" s="317"/>
      <c r="H58" s="311" t="s">
        <v>1468</v>
      </c>
      <c r="I58" s="279">
        <v>0.13</v>
      </c>
      <c r="J58" s="286">
        <v>1</v>
      </c>
      <c r="K58" s="279">
        <f>I58*J58</f>
        <v>0.13</v>
      </c>
      <c r="L58" s="913">
        <f>VLOOKUP(A58,TRANSPORTE!A5:D117,4,FALSE)</f>
        <v>1139.1256047770109</v>
      </c>
      <c r="M58" s="914"/>
      <c r="N58" s="287">
        <f>K58*L58</f>
        <v>148.08632862101143</v>
      </c>
    </row>
    <row r="59" spans="1:14">
      <c r="B59" s="46"/>
      <c r="C59" s="47"/>
      <c r="D59" s="47"/>
      <c r="E59" s="47"/>
      <c r="F59" s="47"/>
      <c r="G59" s="47"/>
      <c r="H59" s="311"/>
      <c r="I59" s="279"/>
      <c r="J59" s="286"/>
      <c r="K59" s="279"/>
      <c r="L59" s="913"/>
      <c r="M59" s="914"/>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148.08632862101143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1200</v>
      </c>
      <c r="N69" s="395">
        <f>K69/M69</f>
        <v>180.43666666666667</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0">
        <f>SUM(N69:N74)</f>
        <v>180.43666666666667</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4431.6051180885761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886.32102361771524</v>
      </c>
      <c r="M82" s="862"/>
      <c r="N82" s="51"/>
    </row>
    <row r="83" spans="1:14">
      <c r="B83" s="89" t="s">
        <v>973</v>
      </c>
      <c r="C83" s="90"/>
      <c r="D83" s="90"/>
      <c r="E83" s="90"/>
      <c r="F83" s="90"/>
      <c r="G83" s="90"/>
      <c r="H83" s="90"/>
      <c r="I83" s="87"/>
      <c r="J83" s="88"/>
      <c r="K83" s="304">
        <v>0.05</v>
      </c>
      <c r="L83" s="861">
        <f>N77*K83</f>
        <v>221.58025590442881</v>
      </c>
      <c r="M83" s="862"/>
      <c r="N83" s="51"/>
    </row>
    <row r="84" spans="1:14" ht="15.75" thickBot="1">
      <c r="B84" s="91" t="s">
        <v>974</v>
      </c>
      <c r="C84" s="92"/>
      <c r="D84" s="92"/>
      <c r="E84" s="92"/>
      <c r="F84" s="92"/>
      <c r="G84" s="92"/>
      <c r="H84" s="92"/>
      <c r="I84" s="93"/>
      <c r="J84" s="94"/>
      <c r="K84" s="305">
        <v>0.05</v>
      </c>
      <c r="L84" s="863">
        <f>N77*K84</f>
        <v>221.58025590442881</v>
      </c>
      <c r="M84" s="864"/>
      <c r="N84" s="51"/>
    </row>
    <row r="85" spans="1:14" ht="15.75" thickBot="1">
      <c r="B85" s="826" t="s">
        <v>953</v>
      </c>
      <c r="C85" s="827"/>
      <c r="D85" s="827"/>
      <c r="E85" s="827"/>
      <c r="F85" s="827"/>
      <c r="G85" s="827"/>
      <c r="H85" s="827"/>
      <c r="I85" s="827"/>
      <c r="J85" s="827"/>
      <c r="K85" s="827"/>
      <c r="L85" s="827"/>
      <c r="M85" s="828"/>
      <c r="N85" s="52">
        <f>L82+L83+L84</f>
        <v>1329.4815354265729</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5761.086653515149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9" t="s">
        <v>2218</v>
      </c>
      <c r="C104" s="830"/>
      <c r="D104" s="830"/>
      <c r="E104" s="830"/>
      <c r="F104" s="830"/>
      <c r="G104" s="830"/>
      <c r="H104" s="830"/>
      <c r="I104" s="830"/>
      <c r="J104" s="830"/>
      <c r="K104" s="830"/>
      <c r="L104" s="830"/>
      <c r="M104" s="830"/>
      <c r="N104" s="831"/>
    </row>
    <row r="105" spans="2:14" ht="15" customHeight="1">
      <c r="B105" s="829"/>
      <c r="C105" s="830"/>
      <c r="D105" s="830"/>
      <c r="E105" s="830"/>
      <c r="F105" s="830"/>
      <c r="G105" s="830"/>
      <c r="H105" s="830"/>
      <c r="I105" s="830"/>
      <c r="J105" s="830"/>
      <c r="K105" s="830"/>
      <c r="L105" s="830"/>
      <c r="M105" s="830"/>
      <c r="N105" s="831"/>
    </row>
    <row r="106" spans="2:14" ht="30" customHeight="1">
      <c r="B106" s="832" t="s">
        <v>2219</v>
      </c>
      <c r="C106" s="833"/>
      <c r="D106" s="833"/>
      <c r="E106" s="833"/>
      <c r="F106" s="833"/>
      <c r="G106" s="833"/>
      <c r="H106" s="833"/>
      <c r="I106" s="833"/>
      <c r="J106" s="833"/>
      <c r="K106" s="833"/>
      <c r="L106" s="833"/>
      <c r="M106" s="833"/>
      <c r="N106" s="834"/>
    </row>
    <row r="107" spans="2:14">
      <c r="B107" s="832"/>
      <c r="C107" s="833"/>
      <c r="D107" s="833"/>
      <c r="E107" s="833"/>
      <c r="F107" s="833"/>
      <c r="G107" s="833"/>
      <c r="H107" s="833"/>
      <c r="I107" s="833"/>
      <c r="J107" s="833"/>
      <c r="K107" s="833"/>
      <c r="L107" s="833"/>
      <c r="M107" s="833"/>
      <c r="N107" s="834"/>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2"/>
      <c r="K117" s="892"/>
      <c r="L117" s="892"/>
      <c r="M117" s="892"/>
      <c r="N117" s="893"/>
    </row>
    <row r="118" spans="2:14" ht="15.75" thickBot="1">
      <c r="B118" s="261" t="s">
        <v>2221</v>
      </c>
      <c r="C118" s="393"/>
      <c r="D118" s="393"/>
      <c r="E118" s="57"/>
      <c r="F118" s="57"/>
      <c r="G118" s="57"/>
      <c r="H118" s="57"/>
      <c r="I118" s="57"/>
      <c r="J118" s="894"/>
      <c r="K118" s="894"/>
      <c r="L118" s="894"/>
      <c r="M118" s="894"/>
      <c r="N118" s="895"/>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2017</v>
      </c>
      <c r="C31" s="81" t="s">
        <v>2074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117</v>
      </c>
      <c r="B36" s="875" t="str">
        <f>VLOOKUP(A36,EQUIPOS!A6:D154,3,FALSE)</f>
        <v xml:space="preserve">Barredora mecánica de cepillo de 3658 mm ; 6 m3 </v>
      </c>
      <c r="C36" s="876"/>
      <c r="D36" s="876"/>
      <c r="E36" s="876"/>
      <c r="F36" s="876"/>
      <c r="G36" s="876"/>
      <c r="H36" s="877"/>
      <c r="I36" s="267"/>
      <c r="J36" s="268"/>
      <c r="K36" s="269">
        <f>VLOOKUP(A36,EQUIPOS!A6:D163,4,FALSE)</f>
        <v>81572.953010529745</v>
      </c>
      <c r="L36" s="270"/>
      <c r="M36" s="271">
        <v>300</v>
      </c>
      <c r="N36" s="272">
        <f>K36/M36</f>
        <v>271.90984336843246</v>
      </c>
    </row>
    <row r="37" spans="1:14">
      <c r="A37" s="113" t="s">
        <v>148</v>
      </c>
      <c r="B37" s="875" t="str">
        <f>VLOOKUP(A37,EQUIPOS!A7:D154,3,FALSE)</f>
        <v>Cargador : Potencia en el volante 110 hp, Clasificación de RPM del motor 2300.</v>
      </c>
      <c r="C37" s="876"/>
      <c r="D37" s="876"/>
      <c r="E37" s="876"/>
      <c r="F37" s="876"/>
      <c r="G37" s="876"/>
      <c r="H37" s="877"/>
      <c r="I37" s="267"/>
      <c r="J37" s="268"/>
      <c r="K37" s="269">
        <f>VLOOKUP(A37,EQUIPOS!A7:D164,4,FALSE)</f>
        <v>159812.9036049869</v>
      </c>
      <c r="L37" s="270"/>
      <c r="M37" s="271">
        <v>300</v>
      </c>
      <c r="N37" s="272">
        <f>K37/M37</f>
        <v>532.70967868328967</v>
      </c>
    </row>
    <row r="38" spans="1:14">
      <c r="A38" t="s">
        <v>236</v>
      </c>
      <c r="B38" s="875" t="str">
        <f>VLOOKUP(A38,EQUIPOS!A8:D154,3,FALSE)</f>
        <v>Fresadora de pavimento, potencia 255 HP, peso 19 Ton, PROFUNDIDAD DE CORTE 305 mm</v>
      </c>
      <c r="C38" s="876"/>
      <c r="D38" s="876"/>
      <c r="E38" s="876"/>
      <c r="F38" s="876"/>
      <c r="G38" s="876"/>
      <c r="H38" s="877"/>
      <c r="I38" s="267"/>
      <c r="J38" s="268"/>
      <c r="K38" s="269">
        <f>VLOOKUP(A38,EQUIPOS!A8:D165,4,FALSE)</f>
        <v>373805.8068046181</v>
      </c>
      <c r="L38" s="270"/>
      <c r="M38" s="271">
        <v>300</v>
      </c>
      <c r="N38" s="272">
        <f>K38/M38</f>
        <v>1246.0193560153937</v>
      </c>
    </row>
    <row r="39" spans="1:14">
      <c r="B39" s="875"/>
      <c r="C39" s="876"/>
      <c r="D39" s="876"/>
      <c r="E39" s="876"/>
      <c r="F39" s="876"/>
      <c r="G39" s="876"/>
      <c r="H39" s="877"/>
      <c r="I39" s="878"/>
      <c r="J39" s="879"/>
      <c r="K39" s="269"/>
      <c r="L39" s="880"/>
      <c r="M39" s="881"/>
      <c r="N39" s="272"/>
    </row>
    <row r="40" spans="1:14">
      <c r="B40" s="875"/>
      <c r="C40" s="876"/>
      <c r="D40" s="876"/>
      <c r="E40" s="882"/>
      <c r="F40" s="876"/>
      <c r="G40" s="876"/>
      <c r="H40" s="877"/>
      <c r="I40" s="36"/>
      <c r="J40" s="37"/>
      <c r="K40" s="274"/>
      <c r="L40" s="276"/>
      <c r="M40" s="277"/>
      <c r="N40" s="278"/>
    </row>
    <row r="41" spans="1:14">
      <c r="B41" s="883" t="s">
        <v>952</v>
      </c>
      <c r="C41" s="884"/>
      <c r="D41" s="884"/>
      <c r="E41" s="38"/>
      <c r="F41" s="39"/>
      <c r="G41" s="39"/>
      <c r="H41" s="40"/>
      <c r="I41" s="36"/>
      <c r="J41" s="37"/>
      <c r="K41" s="279"/>
      <c r="L41" s="276"/>
      <c r="M41" s="401">
        <v>0.01</v>
      </c>
      <c r="N41" s="344">
        <f>N75*M41</f>
        <v>0.90218333333333334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2051.5410614004491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1233</v>
      </c>
      <c r="B58" s="46" t="str">
        <f>VLOOKUP(A58,TRANSPORTE!A5:D117,3,FALSE)</f>
        <v>Transporte de material fresado</v>
      </c>
      <c r="C58" s="317"/>
      <c r="D58" s="317"/>
      <c r="E58" s="317"/>
      <c r="F58" s="317"/>
      <c r="G58" s="317"/>
      <c r="H58" s="311" t="s">
        <v>1468</v>
      </c>
      <c r="I58" s="413">
        <v>6.5000000000000002E-2</v>
      </c>
      <c r="J58" s="286">
        <v>1</v>
      </c>
      <c r="K58" s="413">
        <f>I58*J58</f>
        <v>6.5000000000000002E-2</v>
      </c>
      <c r="L58" s="913">
        <f>VLOOKUP(A58,TRANSPORTE!A5:D117,4,FALSE)</f>
        <v>1139.1256047770109</v>
      </c>
      <c r="M58" s="914"/>
      <c r="N58" s="287">
        <f>K58*L58</f>
        <v>74.043164310505716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74.043164310505716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2400</v>
      </c>
      <c r="N69" s="395">
        <f>K69/M69</f>
        <v>90.218333333333334</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1">
        <f>SUM(N69:N74)</f>
        <v>90.218333333333334</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2215.802559044288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443.16051180885762</v>
      </c>
      <c r="M82" s="862"/>
      <c r="N82" s="51"/>
    </row>
    <row r="83" spans="1:14">
      <c r="B83" s="89" t="s">
        <v>973</v>
      </c>
      <c r="C83" s="90"/>
      <c r="D83" s="90"/>
      <c r="E83" s="90"/>
      <c r="F83" s="90"/>
      <c r="G83" s="90"/>
      <c r="H83" s="90"/>
      <c r="I83" s="87"/>
      <c r="J83" s="88"/>
      <c r="K83" s="304">
        <v>0.05</v>
      </c>
      <c r="L83" s="861">
        <f>N77*K83</f>
        <v>110.79012795221441</v>
      </c>
      <c r="M83" s="862"/>
      <c r="N83" s="51"/>
    </row>
    <row r="84" spans="1:14" ht="15.75" thickBot="1">
      <c r="B84" s="91" t="s">
        <v>974</v>
      </c>
      <c r="C84" s="92"/>
      <c r="D84" s="92"/>
      <c r="E84" s="92"/>
      <c r="F84" s="92"/>
      <c r="G84" s="92"/>
      <c r="H84" s="92"/>
      <c r="I84" s="93"/>
      <c r="J84" s="94"/>
      <c r="K84" s="305">
        <v>0.05</v>
      </c>
      <c r="L84" s="863">
        <f>N77*K84</f>
        <v>110.79012795221441</v>
      </c>
      <c r="M84" s="864"/>
      <c r="N84" s="51"/>
    </row>
    <row r="85" spans="1:14" ht="15.75" thickBot="1">
      <c r="B85" s="826" t="s">
        <v>953</v>
      </c>
      <c r="C85" s="827"/>
      <c r="D85" s="827"/>
      <c r="E85" s="827"/>
      <c r="F85" s="827"/>
      <c r="G85" s="827"/>
      <c r="H85" s="827"/>
      <c r="I85" s="827"/>
      <c r="J85" s="827"/>
      <c r="K85" s="827"/>
      <c r="L85" s="827"/>
      <c r="M85" s="828"/>
      <c r="N85" s="52">
        <f>L82+L83+L84</f>
        <v>664.74076771328646</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2880.5433267575745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9" t="s">
        <v>2218</v>
      </c>
      <c r="C104" s="830"/>
      <c r="D104" s="830"/>
      <c r="E104" s="830"/>
      <c r="F104" s="830"/>
      <c r="G104" s="830"/>
      <c r="H104" s="830"/>
      <c r="I104" s="830"/>
      <c r="J104" s="830"/>
      <c r="K104" s="830"/>
      <c r="L104" s="830"/>
      <c r="M104" s="830"/>
      <c r="N104" s="831"/>
    </row>
    <row r="105" spans="2:14" ht="15" customHeight="1">
      <c r="B105" s="829"/>
      <c r="C105" s="830"/>
      <c r="D105" s="830"/>
      <c r="E105" s="830"/>
      <c r="F105" s="830"/>
      <c r="G105" s="830"/>
      <c r="H105" s="830"/>
      <c r="I105" s="830"/>
      <c r="J105" s="830"/>
      <c r="K105" s="830"/>
      <c r="L105" s="830"/>
      <c r="M105" s="830"/>
      <c r="N105" s="831"/>
    </row>
    <row r="106" spans="2:14" ht="30" customHeight="1">
      <c r="B106" s="832" t="s">
        <v>2219</v>
      </c>
      <c r="C106" s="833"/>
      <c r="D106" s="833"/>
      <c r="E106" s="833"/>
      <c r="F106" s="833"/>
      <c r="G106" s="833"/>
      <c r="H106" s="833"/>
      <c r="I106" s="833"/>
      <c r="J106" s="833"/>
      <c r="K106" s="833"/>
      <c r="L106" s="833"/>
      <c r="M106" s="833"/>
      <c r="N106" s="834"/>
    </row>
    <row r="107" spans="2:14">
      <c r="B107" s="832"/>
      <c r="C107" s="833"/>
      <c r="D107" s="833"/>
      <c r="E107" s="833"/>
      <c r="F107" s="833"/>
      <c r="G107" s="833"/>
      <c r="H107" s="833"/>
      <c r="I107" s="833"/>
      <c r="J107" s="833"/>
      <c r="K107" s="833"/>
      <c r="L107" s="833"/>
      <c r="M107" s="833"/>
      <c r="N107" s="834"/>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2"/>
      <c r="K117" s="892"/>
      <c r="L117" s="892"/>
      <c r="M117" s="892"/>
      <c r="N117" s="893"/>
    </row>
    <row r="118" spans="2:14" ht="15.75" thickBot="1">
      <c r="B118" s="261" t="s">
        <v>2221</v>
      </c>
      <c r="C118" s="393"/>
      <c r="D118" s="393"/>
      <c r="E118" s="57"/>
      <c r="F118" s="57"/>
      <c r="G118" s="57"/>
      <c r="H118" s="57"/>
      <c r="I118" s="57"/>
      <c r="J118" s="894"/>
      <c r="K118" s="894"/>
      <c r="L118" s="894"/>
      <c r="M118" s="894"/>
      <c r="N118" s="895"/>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1086</v>
      </c>
      <c r="C31" s="81" t="s">
        <v>2075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7"/>
      <c r="J36" s="268"/>
      <c r="K36" s="269">
        <f>VLOOKUP(A36,EQUIPOS!A6:D163,4,FALSE)</f>
        <v>68829.421779590848</v>
      </c>
      <c r="L36" s="270"/>
      <c r="M36" s="271">
        <v>18</v>
      </c>
      <c r="N36" s="272">
        <f>K36/M36</f>
        <v>3823.8567655328247</v>
      </c>
    </row>
    <row r="37" spans="1:14">
      <c r="A37" s="113" t="s">
        <v>154</v>
      </c>
      <c r="B37" s="875" t="str">
        <f>VLOOKUP(A37,EQUIPOS!A7:D154,3,FALSE)</f>
        <v>Carrotanque Irrigador de asfalto, 1000 GALONES DE CAPACIDAD</v>
      </c>
      <c r="C37" s="876"/>
      <c r="D37" s="876"/>
      <c r="E37" s="876"/>
      <c r="F37" s="876"/>
      <c r="G37" s="876"/>
      <c r="H37" s="877"/>
      <c r="I37" s="267"/>
      <c r="J37" s="268"/>
      <c r="K37" s="269">
        <f>VLOOKUP(A37,EQUIPOS!A7:D164,4,FALSE)</f>
        <v>87668.933436850159</v>
      </c>
      <c r="L37" s="270"/>
      <c r="M37" s="271">
        <v>18</v>
      </c>
      <c r="N37" s="272">
        <f>K37/M37</f>
        <v>4870.4963020472314</v>
      </c>
    </row>
    <row r="38" spans="1:14">
      <c r="A38" t="s">
        <v>269</v>
      </c>
      <c r="B38" s="875" t="str">
        <f>VLOOKUP(A38,EQUIPOS!A8:D154,3,FALSE)</f>
        <v>Motoniveladora  potencia 215 HP, ancho de cuchilla 4,27 m, peso 18 ton.</v>
      </c>
      <c r="C38" s="876"/>
      <c r="D38" s="876"/>
      <c r="E38" s="876"/>
      <c r="F38" s="876"/>
      <c r="G38" s="876"/>
      <c r="H38" s="877"/>
      <c r="I38" s="267"/>
      <c r="J38" s="268"/>
      <c r="K38" s="269">
        <f>VLOOKUP(A38,EQUIPOS!A8:D165,4,FALSE)</f>
        <v>193328.49326473137</v>
      </c>
      <c r="L38" s="270"/>
      <c r="M38" s="271">
        <v>18</v>
      </c>
      <c r="N38" s="272">
        <f>K38/M38</f>
        <v>10740.471848040632</v>
      </c>
    </row>
    <row r="39" spans="1:14">
      <c r="A39" t="s">
        <v>299</v>
      </c>
      <c r="B39" s="875" t="str">
        <f>VLOOKUP(A39,EQUIPOS!A9:D154,3,FALSE)</f>
        <v xml:space="preserve">Recicladora, potencia 430HP </v>
      </c>
      <c r="C39" s="876"/>
      <c r="D39" s="876"/>
      <c r="E39" s="876"/>
      <c r="F39" s="876"/>
      <c r="G39" s="876"/>
      <c r="H39" s="877"/>
      <c r="I39" s="878"/>
      <c r="J39" s="879"/>
      <c r="K39" s="269">
        <f>VLOOKUP(A39,EQUIPOS!A9:D166,4,FALSE)</f>
        <v>340491.16100016434</v>
      </c>
      <c r="L39" s="880">
        <v>18</v>
      </c>
      <c r="M39" s="881"/>
      <c r="N39" s="272">
        <f>K39/L39</f>
        <v>18916.175611120241</v>
      </c>
    </row>
    <row r="40" spans="1:14">
      <c r="A40" t="s">
        <v>365</v>
      </c>
      <c r="B40" s="875" t="str">
        <f>VLOOKUP(A40,EQUIPOS!A10:D154,3,FALSE)</f>
        <v xml:space="preserve">Vibrocompatador, potencia 153 HP, peso 10 Ton. </v>
      </c>
      <c r="C40" s="876"/>
      <c r="D40" s="876"/>
      <c r="E40" s="876"/>
      <c r="F40" s="876"/>
      <c r="G40" s="876"/>
      <c r="H40" s="877"/>
      <c r="I40" s="36"/>
      <c r="J40" s="37"/>
      <c r="K40" s="269">
        <f>VLOOKUP(A40,EQUIPOS!A10:D167,4,FALSE)</f>
        <v>125410.49540020929</v>
      </c>
      <c r="L40" s="276"/>
      <c r="M40" s="277">
        <v>18</v>
      </c>
      <c r="N40" s="272">
        <f>K40/M40</f>
        <v>6967.2497444560713</v>
      </c>
    </row>
    <row r="41" spans="1:14">
      <c r="B41" s="883" t="s">
        <v>952</v>
      </c>
      <c r="C41" s="884"/>
      <c r="D41" s="884"/>
      <c r="E41" s="38"/>
      <c r="F41" s="39"/>
      <c r="G41" s="39"/>
      <c r="H41" s="40"/>
      <c r="I41" s="36"/>
      <c r="J41" s="37"/>
      <c r="K41" s="279"/>
      <c r="L41" s="276"/>
      <c r="M41" s="401">
        <v>0.01</v>
      </c>
      <c r="N41" s="344">
        <f>N75*M41</f>
        <v>29.963350251000556</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45348.213621448005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802</v>
      </c>
      <c r="B48" s="43" t="str">
        <f>VLOOKUP(A48,MATERIALES!A5:D372,3,FALSE)</f>
        <v>Arena lavada</v>
      </c>
      <c r="C48" s="281"/>
      <c r="D48" s="281"/>
      <c r="E48" s="281"/>
      <c r="F48" s="281"/>
      <c r="G48" s="281"/>
      <c r="H48" s="281"/>
      <c r="I48" s="268"/>
      <c r="J48" s="224" t="str">
        <f>VLOOKUP(A48,MATERIALES!A4:D639,2,FALSE)</f>
        <v>m3</v>
      </c>
      <c r="K48" s="282">
        <v>3.5000000000000003E-2</v>
      </c>
      <c r="L48" s="267"/>
      <c r="M48" s="402">
        <f>VLOOKUP(A48,MATERIALES!A5:D395,4,FALSE)</f>
        <v>48731.792951120959</v>
      </c>
      <c r="N48" s="272">
        <f>K48*M48</f>
        <v>1705.6127532892338</v>
      </c>
    </row>
    <row r="49" spans="1:14">
      <c r="A49" s="108" t="s">
        <v>763</v>
      </c>
      <c r="B49" s="43" t="str">
        <f>VLOOKUP(A49,MATERIALES!A6:D372,3,FALSE)</f>
        <v>Agregado petreo para mezclas asfálticas</v>
      </c>
      <c r="C49" s="281"/>
      <c r="D49" s="281"/>
      <c r="E49" s="281"/>
      <c r="F49" s="281"/>
      <c r="G49" s="281"/>
      <c r="H49" s="281"/>
      <c r="I49" s="268"/>
      <c r="J49" s="224" t="str">
        <f>VLOOKUP(A49,MATERIALES!A5:D640,2,FALSE)</f>
        <v>m3</v>
      </c>
      <c r="K49" s="282">
        <v>0.25</v>
      </c>
      <c r="L49" s="267"/>
      <c r="M49" s="402">
        <f>VLOOKUP(A49,MATERIALES!A6:D396,4,FALSE)</f>
        <v>59648.511698968367</v>
      </c>
      <c r="N49" s="272">
        <f>K49*M49</f>
        <v>14912.127924742092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4">
        <f>SUM(N48:N52)</f>
        <v>16617.740678031325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1317</v>
      </c>
      <c r="B58" s="46" t="str">
        <f>VLOOKUP(A58,TRANSPORTE!A5:D117,3,FALSE)</f>
        <v>Transporte de agregados pétreos</v>
      </c>
      <c r="C58" s="317"/>
      <c r="D58" s="317"/>
      <c r="E58" s="317"/>
      <c r="F58" s="317"/>
      <c r="G58" s="317"/>
      <c r="H58" s="311" t="s">
        <v>1468</v>
      </c>
      <c r="I58" s="413">
        <v>0.28500000000000003</v>
      </c>
      <c r="J58" s="286">
        <v>1</v>
      </c>
      <c r="K58" s="413">
        <f>I58*J58</f>
        <v>0.28500000000000003</v>
      </c>
      <c r="L58" s="913">
        <f>VLOOKUP(A58,TRANSPORTE!A5:D117,4,FALSE)</f>
        <v>1139.1256047770109</v>
      </c>
      <c r="M58" s="914"/>
      <c r="N58" s="287">
        <f>K58*L58</f>
        <v>324.65079736144816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324.65079736144816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15</v>
      </c>
      <c r="B69" s="49" t="str">
        <f>VLOOKUP(A69,'MANO DE OBRA'!A8:D68,3,FALSE)</f>
        <v>Obrero (6)</v>
      </c>
      <c r="C69" s="47"/>
      <c r="D69" s="47"/>
      <c r="E69" s="47"/>
      <c r="F69" s="47"/>
      <c r="G69" s="47"/>
      <c r="H69" s="47"/>
      <c r="I69" s="292">
        <f>K69/J69*100</f>
        <v>175560</v>
      </c>
      <c r="J69" s="293">
        <v>185</v>
      </c>
      <c r="K69" s="294">
        <f>VLOOKUP(A69,'MANO DE OBRA'!A8:D99,4,FALSE)</f>
        <v>324786</v>
      </c>
      <c r="L69" s="50"/>
      <c r="M69" s="295">
        <v>144</v>
      </c>
      <c r="N69" s="395">
        <f>K69/M69</f>
        <v>2255.4583333333335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144</v>
      </c>
      <c r="N70" s="395">
        <f>K70/M70</f>
        <v>740.87669176672216</v>
      </c>
    </row>
    <row r="71" spans="1:15">
      <c r="B71" s="49"/>
      <c r="C71" s="47"/>
      <c r="D71" s="47"/>
      <c r="E71" s="47"/>
      <c r="F71" s="47"/>
      <c r="G71" s="47"/>
      <c r="H71" s="47"/>
      <c r="I71" s="292"/>
      <c r="J71" s="293"/>
      <c r="K71" s="294"/>
      <c r="L71" s="50"/>
      <c r="M71" s="300"/>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1">
        <f>SUM(N69:N74)</f>
        <v>2996.3350251000556</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65286.940121940832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13057.388024388167</v>
      </c>
      <c r="M82" s="862"/>
      <c r="N82" s="51"/>
    </row>
    <row r="83" spans="1:14">
      <c r="B83" s="89" t="s">
        <v>973</v>
      </c>
      <c r="C83" s="90"/>
      <c r="D83" s="90"/>
      <c r="E83" s="90"/>
      <c r="F83" s="90"/>
      <c r="G83" s="90"/>
      <c r="H83" s="90"/>
      <c r="I83" s="87"/>
      <c r="J83" s="88"/>
      <c r="K83" s="304">
        <v>0.05</v>
      </c>
      <c r="L83" s="861">
        <f>N77*K83</f>
        <v>3264.3470060970417</v>
      </c>
      <c r="M83" s="862"/>
      <c r="N83" s="51"/>
    </row>
    <row r="84" spans="1:14" ht="15.75" thickBot="1">
      <c r="B84" s="91" t="s">
        <v>974</v>
      </c>
      <c r="C84" s="92"/>
      <c r="D84" s="92"/>
      <c r="E84" s="92"/>
      <c r="F84" s="92"/>
      <c r="G84" s="92"/>
      <c r="H84" s="92"/>
      <c r="I84" s="93"/>
      <c r="J84" s="94"/>
      <c r="K84" s="305">
        <v>0.05</v>
      </c>
      <c r="L84" s="863">
        <f>N77*K84</f>
        <v>3264.3470060970417</v>
      </c>
      <c r="M84" s="864"/>
      <c r="N84" s="51"/>
    </row>
    <row r="85" spans="1:14" ht="15.75" thickBot="1">
      <c r="B85" s="826" t="s">
        <v>953</v>
      </c>
      <c r="C85" s="827"/>
      <c r="D85" s="827"/>
      <c r="E85" s="827"/>
      <c r="F85" s="827"/>
      <c r="G85" s="827"/>
      <c r="H85" s="827"/>
      <c r="I85" s="827"/>
      <c r="J85" s="827"/>
      <c r="K85" s="827"/>
      <c r="L85" s="827"/>
      <c r="M85" s="828"/>
      <c r="N85" s="52">
        <f>L82+L83+L84</f>
        <v>19586.082036582251</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84873.02215852309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9" t="s">
        <v>2218</v>
      </c>
      <c r="C104" s="830"/>
      <c r="D104" s="830"/>
      <c r="E104" s="830"/>
      <c r="F104" s="830"/>
      <c r="G104" s="830"/>
      <c r="H104" s="830"/>
      <c r="I104" s="830"/>
      <c r="J104" s="830"/>
      <c r="K104" s="830"/>
      <c r="L104" s="830"/>
      <c r="M104" s="830"/>
      <c r="N104" s="831"/>
    </row>
    <row r="105" spans="2:14" ht="15" customHeight="1">
      <c r="B105" s="829"/>
      <c r="C105" s="830"/>
      <c r="D105" s="830"/>
      <c r="E105" s="830"/>
      <c r="F105" s="830"/>
      <c r="G105" s="830"/>
      <c r="H105" s="830"/>
      <c r="I105" s="830"/>
      <c r="J105" s="830"/>
      <c r="K105" s="830"/>
      <c r="L105" s="830"/>
      <c r="M105" s="830"/>
      <c r="N105" s="831"/>
    </row>
    <row r="106" spans="2:14" ht="30" customHeight="1">
      <c r="B106" s="832" t="s">
        <v>2219</v>
      </c>
      <c r="C106" s="833"/>
      <c r="D106" s="833"/>
      <c r="E106" s="833"/>
      <c r="F106" s="833"/>
      <c r="G106" s="833"/>
      <c r="H106" s="833"/>
      <c r="I106" s="833"/>
      <c r="J106" s="833"/>
      <c r="K106" s="833"/>
      <c r="L106" s="833"/>
      <c r="M106" s="833"/>
      <c r="N106" s="834"/>
    </row>
    <row r="107" spans="2:14">
      <c r="B107" s="832"/>
      <c r="C107" s="833"/>
      <c r="D107" s="833"/>
      <c r="E107" s="833"/>
      <c r="F107" s="833"/>
      <c r="G107" s="833"/>
      <c r="H107" s="833"/>
      <c r="I107" s="833"/>
      <c r="J107" s="833"/>
      <c r="K107" s="833"/>
      <c r="L107" s="833"/>
      <c r="M107" s="833"/>
      <c r="N107" s="834"/>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2"/>
      <c r="K117" s="892"/>
      <c r="L117" s="892"/>
      <c r="M117" s="892"/>
      <c r="N117" s="893"/>
    </row>
    <row r="118" spans="2:14" ht="15.75" thickBot="1">
      <c r="B118" s="261" t="s">
        <v>2221</v>
      </c>
      <c r="C118" s="393"/>
      <c r="D118" s="393"/>
      <c r="E118" s="57"/>
      <c r="F118" s="57"/>
      <c r="G118" s="57"/>
      <c r="H118" s="57"/>
      <c r="I118" s="57"/>
      <c r="J118" s="894"/>
      <c r="K118" s="894"/>
      <c r="L118" s="894"/>
      <c r="M118" s="894"/>
      <c r="N118" s="895"/>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1087</v>
      </c>
      <c r="C31" s="81" t="s">
        <v>2076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7"/>
      <c r="J36" s="268"/>
      <c r="K36" s="269">
        <f>VLOOKUP(A36,EQUIPOS!A6:D163,4,FALSE)</f>
        <v>68829.421779590848</v>
      </c>
      <c r="L36" s="270"/>
      <c r="M36" s="271">
        <v>12</v>
      </c>
      <c r="N36" s="272">
        <f>K36/M36</f>
        <v>5735.7851482992373</v>
      </c>
    </row>
    <row r="37" spans="1:14">
      <c r="A37" s="113" t="s">
        <v>154</v>
      </c>
      <c r="B37" s="320" t="str">
        <f>VLOOKUP(A37,EQUIPOS!A6:D154,3,FALSE)</f>
        <v>Carrotanque Irrigador de asfalto, 1000 GALONES DE CAPACIDAD</v>
      </c>
      <c r="C37" s="321"/>
      <c r="D37" s="321"/>
      <c r="E37" s="321"/>
      <c r="F37" s="321"/>
      <c r="G37" s="321"/>
      <c r="H37" s="322"/>
      <c r="I37" s="267"/>
      <c r="J37" s="268"/>
      <c r="K37" s="269">
        <f>VLOOKUP(A37,EQUIPOS!A6:D163,4,FALSE)</f>
        <v>87668.933436850159</v>
      </c>
      <c r="L37" s="270"/>
      <c r="M37" s="271">
        <v>12</v>
      </c>
      <c r="N37" s="272">
        <f>K37/M37</f>
        <v>7305.7444530708462</v>
      </c>
    </row>
    <row r="38" spans="1:14">
      <c r="A38" s="113" t="s">
        <v>269</v>
      </c>
      <c r="B38" s="320" t="str">
        <f>VLOOKUP(A38,EQUIPOS!A6:D154,3,FALSE)</f>
        <v>Motoniveladora  potencia 215 HP, ancho de cuchilla 4,27 m, peso 18 ton.</v>
      </c>
      <c r="C38" s="321"/>
      <c r="D38" s="321"/>
      <c r="E38" s="321"/>
      <c r="F38" s="321"/>
      <c r="G38" s="321"/>
      <c r="H38" s="322"/>
      <c r="I38" s="267"/>
      <c r="J38" s="268"/>
      <c r="K38" s="269">
        <f>VLOOKUP(A38,EQUIPOS!A6:D163,4,FALSE)</f>
        <v>193328.49326473137</v>
      </c>
      <c r="L38" s="270"/>
      <c r="M38" s="271">
        <v>12</v>
      </c>
      <c r="N38" s="272">
        <f>K38/M38</f>
        <v>16110.707772060947</v>
      </c>
    </row>
    <row r="39" spans="1:14">
      <c r="A39" s="113" t="s">
        <v>299</v>
      </c>
      <c r="B39" s="875" t="str">
        <f>VLOOKUP(A39,EQUIPOS!A7:D154,3,FALSE)</f>
        <v xml:space="preserve">Recicladora, potencia 430HP </v>
      </c>
      <c r="C39" s="876"/>
      <c r="D39" s="876"/>
      <c r="E39" s="876"/>
      <c r="F39" s="876"/>
      <c r="G39" s="876"/>
      <c r="H39" s="877"/>
      <c r="I39" s="267"/>
      <c r="J39" s="268"/>
      <c r="K39" s="269">
        <f>VLOOKUP(A39,EQUIPOS!A7:D164,4,FALSE)</f>
        <v>340491.16100016434</v>
      </c>
      <c r="L39" s="270"/>
      <c r="M39" s="271">
        <v>12</v>
      </c>
      <c r="N39" s="272">
        <f>K39/M39</f>
        <v>28374.263416680362</v>
      </c>
    </row>
    <row r="40" spans="1:14">
      <c r="A40" t="s">
        <v>365</v>
      </c>
      <c r="B40" s="875" t="str">
        <f>VLOOKUP(A40,EQUIPOS!A8:D154,3,FALSE)</f>
        <v xml:space="preserve">Vibrocompatador, potencia 153 HP, peso 10 Ton. </v>
      </c>
      <c r="C40" s="876"/>
      <c r="D40" s="876"/>
      <c r="E40" s="876"/>
      <c r="F40" s="876"/>
      <c r="G40" s="876"/>
      <c r="H40" s="877"/>
      <c r="I40" s="267"/>
      <c r="J40" s="268"/>
      <c r="K40" s="269">
        <f>VLOOKUP(A40,EQUIPOS!A8:D165,4,FALSE)</f>
        <v>125410.49540020929</v>
      </c>
      <c r="L40" s="270"/>
      <c r="M40" s="271">
        <v>12</v>
      </c>
      <c r="N40" s="272">
        <f>K40/M40</f>
        <v>10450.874616684107</v>
      </c>
    </row>
    <row r="41" spans="1:14">
      <c r="B41" s="875"/>
      <c r="C41" s="876"/>
      <c r="D41" s="876"/>
      <c r="E41" s="876"/>
      <c r="F41" s="876"/>
      <c r="G41" s="876"/>
      <c r="H41" s="877"/>
      <c r="I41" s="878"/>
      <c r="J41" s="879"/>
      <c r="K41" s="269"/>
      <c r="L41" s="880"/>
      <c r="M41" s="881"/>
      <c r="N41" s="272"/>
    </row>
    <row r="42" spans="1:14">
      <c r="B42" s="875"/>
      <c r="C42" s="876"/>
      <c r="D42" s="876"/>
      <c r="E42" s="882"/>
      <c r="F42" s="876"/>
      <c r="G42" s="876"/>
      <c r="H42" s="877"/>
      <c r="I42" s="36"/>
      <c r="J42" s="37"/>
      <c r="K42" s="274"/>
      <c r="L42" s="276"/>
      <c r="M42" s="277"/>
      <c r="N42" s="278"/>
    </row>
    <row r="43" spans="1:14">
      <c r="B43" s="883" t="s">
        <v>952</v>
      </c>
      <c r="C43" s="961"/>
      <c r="D43" s="961"/>
      <c r="E43" s="38"/>
      <c r="F43" s="39"/>
      <c r="G43" s="39"/>
      <c r="H43" s="40"/>
      <c r="I43" s="36"/>
      <c r="J43" s="37"/>
      <c r="K43" s="279"/>
      <c r="L43" s="276"/>
      <c r="M43" s="401">
        <v>0.1</v>
      </c>
      <c r="N43" s="344">
        <f>N77*M43</f>
        <v>449.45025376500837</v>
      </c>
    </row>
    <row r="44" spans="1:14" ht="15.75" thickBot="1">
      <c r="B44" s="875"/>
      <c r="C44" s="876"/>
      <c r="D44" s="876"/>
      <c r="E44" s="876"/>
      <c r="F44" s="876"/>
      <c r="G44" s="876"/>
      <c r="H44" s="877"/>
      <c r="I44" s="885"/>
      <c r="J44" s="886"/>
      <c r="K44" s="41"/>
      <c r="L44" s="887"/>
      <c r="M44" s="888"/>
      <c r="N44" s="105"/>
    </row>
    <row r="45" spans="1:14" ht="15.75" thickBot="1">
      <c r="B45" s="826" t="s">
        <v>953</v>
      </c>
      <c r="C45" s="827"/>
      <c r="D45" s="827"/>
      <c r="E45" s="827"/>
      <c r="F45" s="827"/>
      <c r="G45" s="827"/>
      <c r="H45" s="827"/>
      <c r="I45" s="827"/>
      <c r="J45" s="827"/>
      <c r="K45" s="827"/>
      <c r="L45" s="827"/>
      <c r="M45" s="828"/>
      <c r="N45" s="394">
        <f>SUM(N36:N44)</f>
        <v>68426.825660560513</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71" t="s">
        <v>944</v>
      </c>
      <c r="C49" s="872"/>
      <c r="D49" s="872"/>
      <c r="E49" s="872"/>
      <c r="F49" s="872"/>
      <c r="G49" s="872"/>
      <c r="H49" s="872"/>
      <c r="I49" s="906"/>
      <c r="J49" s="315" t="s">
        <v>945</v>
      </c>
      <c r="K49" s="85" t="s">
        <v>946</v>
      </c>
      <c r="L49" s="907" t="s">
        <v>955</v>
      </c>
      <c r="M49" s="906"/>
      <c r="N49" s="86" t="s">
        <v>951</v>
      </c>
    </row>
    <row r="50" spans="1:14">
      <c r="A50" t="s">
        <v>774</v>
      </c>
      <c r="B50" s="43" t="str">
        <f>VLOOKUP(A50,MATERIALES!A5:D372,3,FALSE)</f>
        <v>Agua</v>
      </c>
      <c r="C50" s="281"/>
      <c r="D50" s="281"/>
      <c r="E50" s="281"/>
      <c r="F50" s="281"/>
      <c r="G50" s="281"/>
      <c r="H50" s="281"/>
      <c r="I50" s="268"/>
      <c r="J50" s="224" t="str">
        <f>VLOOKUP(A50,MATERIALES!A4:D639,2,FALSE)</f>
        <v>lt</v>
      </c>
      <c r="K50" s="282">
        <v>75</v>
      </c>
      <c r="L50" s="267"/>
      <c r="M50" s="402">
        <f>VLOOKUP(A50,MATERIALES!A5:D395,4,FALSE)</f>
        <v>68.90267034712889</v>
      </c>
      <c r="N50" s="272">
        <f>K50*M50</f>
        <v>5167.7002760346668</v>
      </c>
    </row>
    <row r="51" spans="1:14">
      <c r="A51" t="s">
        <v>807</v>
      </c>
      <c r="B51" s="43" t="str">
        <f>VLOOKUP(A51,MATERIALES!A5:D372,3,FALSE)</f>
        <v xml:space="preserve">Cemento Asfáltico </v>
      </c>
      <c r="C51" s="281"/>
      <c r="D51" s="281"/>
      <c r="E51" s="281"/>
      <c r="F51" s="281"/>
      <c r="G51" s="281"/>
      <c r="H51" s="281"/>
      <c r="I51" s="268"/>
      <c r="J51" s="224" t="str">
        <f>VLOOKUP(A51,MATERIALES!A4:D639,2,FALSE)</f>
        <v>kg</v>
      </c>
      <c r="K51" s="282">
        <v>1.3</v>
      </c>
      <c r="L51" s="267"/>
      <c r="M51" s="402">
        <f>VLOOKUP(A51,MATERIALES!A5:D395,4,FALSE)</f>
        <v>1453.316323783288</v>
      </c>
      <c r="N51" s="272">
        <f>K51*M51</f>
        <v>1889.3112209182746</v>
      </c>
    </row>
    <row r="52" spans="1:14">
      <c r="B52" s="43"/>
      <c r="C52" s="281"/>
      <c r="D52" s="281"/>
      <c r="E52" s="281"/>
      <c r="F52" s="281"/>
      <c r="G52" s="281"/>
      <c r="H52" s="281"/>
      <c r="I52" s="268"/>
      <c r="J52" s="224"/>
      <c r="K52" s="282"/>
      <c r="L52" s="267"/>
      <c r="M52" s="283"/>
      <c r="N52" s="284"/>
    </row>
    <row r="53" spans="1:14">
      <c r="B53" s="43"/>
      <c r="C53" s="281"/>
      <c r="D53" s="281"/>
      <c r="E53" s="281"/>
      <c r="F53" s="281"/>
      <c r="G53" s="281"/>
      <c r="H53" s="281"/>
      <c r="I53" s="268"/>
      <c r="J53" s="224"/>
      <c r="K53" s="282"/>
      <c r="L53" s="267"/>
      <c r="M53" s="283"/>
      <c r="N53" s="284"/>
    </row>
    <row r="54" spans="1:14" ht="15.75" thickBot="1">
      <c r="B54" s="908"/>
      <c r="C54" s="909"/>
      <c r="D54" s="909"/>
      <c r="E54" s="909"/>
      <c r="F54" s="909"/>
      <c r="G54" s="909"/>
      <c r="H54" s="909"/>
      <c r="I54" s="879"/>
      <c r="J54" s="42"/>
      <c r="K54" s="44"/>
      <c r="L54" s="910"/>
      <c r="M54" s="911"/>
      <c r="N54" s="45"/>
    </row>
    <row r="55" spans="1:14" ht="15.75" thickBot="1">
      <c r="B55" s="826" t="s">
        <v>953</v>
      </c>
      <c r="C55" s="827"/>
      <c r="D55" s="827"/>
      <c r="E55" s="827"/>
      <c r="F55" s="827"/>
      <c r="G55" s="827"/>
      <c r="H55" s="827"/>
      <c r="I55" s="827"/>
      <c r="J55" s="827"/>
      <c r="K55" s="827"/>
      <c r="L55" s="827"/>
      <c r="M55" s="828"/>
      <c r="N55" s="394">
        <f>SUM(N50:N54)</f>
        <v>7057.0114969529413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295">
        <v>96</v>
      </c>
      <c r="N71" s="395">
        <f>K71/M71</f>
        <v>1111.3150376500832</v>
      </c>
      <c r="O71" s="106"/>
    </row>
    <row r="72" spans="1:15">
      <c r="A72" t="s">
        <v>15</v>
      </c>
      <c r="B72" s="49" t="str">
        <f>VLOOKUP(A72,'MANO DE OBRA'!A8:D69,3,FALSE)</f>
        <v>Obrero (6)</v>
      </c>
      <c r="C72" s="47"/>
      <c r="D72" s="47"/>
      <c r="E72" s="47"/>
      <c r="F72" s="47"/>
      <c r="G72" s="47"/>
      <c r="H72" s="47"/>
      <c r="I72" s="292">
        <f>K72/J72*100</f>
        <v>175560</v>
      </c>
      <c r="J72" s="293">
        <v>185</v>
      </c>
      <c r="K72" s="294">
        <f>VLOOKUP(A72,'MANO DE OBRA'!A8:D100,4,FALSE)</f>
        <v>324786</v>
      </c>
      <c r="L72" s="50"/>
      <c r="M72" s="299">
        <v>96</v>
      </c>
      <c r="N72" s="395">
        <f>K72/M72</f>
        <v>3383.1875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4494.5025376500835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N45+N55+N66+N77</f>
        <v>79978.339695163537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15995.667939032708</v>
      </c>
      <c r="M84" s="862"/>
      <c r="N84" s="51"/>
    </row>
    <row r="85" spans="1:14">
      <c r="B85" s="89" t="s">
        <v>973</v>
      </c>
      <c r="C85" s="90"/>
      <c r="D85" s="90"/>
      <c r="E85" s="90"/>
      <c r="F85" s="90"/>
      <c r="G85" s="90"/>
      <c r="H85" s="90"/>
      <c r="I85" s="87"/>
      <c r="J85" s="88"/>
      <c r="K85" s="304">
        <v>0.05</v>
      </c>
      <c r="L85" s="861">
        <f>N79*K85</f>
        <v>3998.916984758177</v>
      </c>
      <c r="M85" s="862"/>
      <c r="N85" s="51"/>
    </row>
    <row r="86" spans="1:14" ht="15.75" thickBot="1">
      <c r="B86" s="91" t="s">
        <v>974</v>
      </c>
      <c r="C86" s="92"/>
      <c r="D86" s="92"/>
      <c r="E86" s="92"/>
      <c r="F86" s="92"/>
      <c r="G86" s="92"/>
      <c r="H86" s="92"/>
      <c r="I86" s="93"/>
      <c r="J86" s="94"/>
      <c r="K86" s="305">
        <v>0.05</v>
      </c>
      <c r="L86" s="863">
        <f>N79*K86</f>
        <v>3998.916984758177</v>
      </c>
      <c r="M86" s="864"/>
      <c r="N86" s="51"/>
    </row>
    <row r="87" spans="1:14" ht="15.75" thickBot="1">
      <c r="B87" s="826" t="s">
        <v>953</v>
      </c>
      <c r="C87" s="827"/>
      <c r="D87" s="827"/>
      <c r="E87" s="827"/>
      <c r="F87" s="827"/>
      <c r="G87" s="827"/>
      <c r="H87" s="827"/>
      <c r="I87" s="827"/>
      <c r="J87" s="827"/>
      <c r="K87" s="827"/>
      <c r="L87" s="827"/>
      <c r="M87" s="828"/>
      <c r="N87" s="52">
        <f>L84+L85+L86</f>
        <v>23993.50190854906</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103971.8416037126</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29" t="s">
        <v>2218</v>
      </c>
      <c r="C106" s="830"/>
      <c r="D106" s="830"/>
      <c r="E106" s="830"/>
      <c r="F106" s="830"/>
      <c r="G106" s="830"/>
      <c r="H106" s="830"/>
      <c r="I106" s="830"/>
      <c r="J106" s="830"/>
      <c r="K106" s="830"/>
      <c r="L106" s="830"/>
      <c r="M106" s="830"/>
      <c r="N106" s="831"/>
    </row>
    <row r="107" spans="2:14" ht="15" customHeight="1">
      <c r="B107" s="829"/>
      <c r="C107" s="830"/>
      <c r="D107" s="830"/>
      <c r="E107" s="830"/>
      <c r="F107" s="830"/>
      <c r="G107" s="830"/>
      <c r="H107" s="830"/>
      <c r="I107" s="830"/>
      <c r="J107" s="830"/>
      <c r="K107" s="830"/>
      <c r="L107" s="830"/>
      <c r="M107" s="830"/>
      <c r="N107" s="831"/>
    </row>
    <row r="108" spans="2:14" ht="30" customHeight="1">
      <c r="B108" s="832" t="s">
        <v>2219</v>
      </c>
      <c r="C108" s="833"/>
      <c r="D108" s="833"/>
      <c r="E108" s="833"/>
      <c r="F108" s="833"/>
      <c r="G108" s="833"/>
      <c r="H108" s="833"/>
      <c r="I108" s="833"/>
      <c r="J108" s="833"/>
      <c r="K108" s="833"/>
      <c r="L108" s="833"/>
      <c r="M108" s="833"/>
      <c r="N108" s="834"/>
    </row>
    <row r="109" spans="2:14">
      <c r="B109" s="832"/>
      <c r="C109" s="833"/>
      <c r="D109" s="833"/>
      <c r="E109" s="833"/>
      <c r="F109" s="833"/>
      <c r="G109" s="833"/>
      <c r="H109" s="833"/>
      <c r="I109" s="833"/>
      <c r="J109" s="833"/>
      <c r="K109" s="833"/>
      <c r="L109" s="833"/>
      <c r="M109" s="833"/>
      <c r="N109" s="834"/>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92"/>
      <c r="K119" s="892"/>
      <c r="L119" s="892"/>
      <c r="M119" s="892"/>
      <c r="N119" s="893"/>
    </row>
    <row r="120" spans="2:14" ht="15.75" thickBot="1">
      <c r="B120" s="261" t="s">
        <v>2221</v>
      </c>
      <c r="C120" s="393"/>
      <c r="D120" s="393"/>
      <c r="E120" s="57"/>
      <c r="F120" s="57"/>
      <c r="G120" s="57"/>
      <c r="H120" s="57"/>
      <c r="I120" s="57"/>
      <c r="J120" s="894"/>
      <c r="K120" s="894"/>
      <c r="L120" s="894"/>
      <c r="M120" s="894"/>
      <c r="N120" s="895"/>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1598</v>
      </c>
      <c r="C31" s="81" t="s">
        <v>2077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7"/>
      <c r="J36" s="268"/>
      <c r="K36" s="269">
        <f>VLOOKUP(A36,EQUIPOS!A6:D163,4,FALSE)</f>
        <v>68829.421779590848</v>
      </c>
      <c r="L36" s="270"/>
      <c r="M36" s="271">
        <v>18</v>
      </c>
      <c r="N36" s="272">
        <f>K36/M36</f>
        <v>3823.8567655328247</v>
      </c>
    </row>
    <row r="37" spans="1:14">
      <c r="A37" s="113" t="s">
        <v>154</v>
      </c>
      <c r="B37" s="875" t="str">
        <f>VLOOKUP(A37,EQUIPOS!A7:D154,3,FALSE)</f>
        <v>Carrotanque Irrigador de asfalto, 1000 GALONES DE CAPACIDAD</v>
      </c>
      <c r="C37" s="876"/>
      <c r="D37" s="876"/>
      <c r="E37" s="876"/>
      <c r="F37" s="876"/>
      <c r="G37" s="876"/>
      <c r="H37" s="877"/>
      <c r="I37" s="267"/>
      <c r="J37" s="268"/>
      <c r="K37" s="269">
        <f>VLOOKUP(A37,EQUIPOS!A7:D164,4,FALSE)</f>
        <v>87668.933436850159</v>
      </c>
      <c r="L37" s="270"/>
      <c r="M37" s="271">
        <v>18</v>
      </c>
      <c r="N37" s="272">
        <f>K37/M37</f>
        <v>4870.4963020472314</v>
      </c>
    </row>
    <row r="38" spans="1:14">
      <c r="A38" t="s">
        <v>269</v>
      </c>
      <c r="B38" s="875" t="str">
        <f>VLOOKUP(A38,EQUIPOS!A8:D154,3,FALSE)</f>
        <v>Motoniveladora  potencia 215 HP, ancho de cuchilla 4,27 m, peso 18 ton.</v>
      </c>
      <c r="C38" s="876"/>
      <c r="D38" s="876"/>
      <c r="E38" s="876"/>
      <c r="F38" s="876"/>
      <c r="G38" s="876"/>
      <c r="H38" s="877"/>
      <c r="I38" s="267"/>
      <c r="J38" s="268"/>
      <c r="K38" s="269">
        <f>VLOOKUP(A38,EQUIPOS!A8:D165,4,FALSE)</f>
        <v>193328.49326473137</v>
      </c>
      <c r="L38" s="270"/>
      <c r="M38" s="271">
        <v>18</v>
      </c>
      <c r="N38" s="272">
        <f>K38/M38</f>
        <v>10740.471848040632</v>
      </c>
    </row>
    <row r="39" spans="1:14">
      <c r="A39" t="s">
        <v>299</v>
      </c>
      <c r="B39" s="875" t="str">
        <f>VLOOKUP(A39,EQUIPOS!A9:D154,3,FALSE)</f>
        <v xml:space="preserve">Recicladora, potencia 430HP </v>
      </c>
      <c r="C39" s="876"/>
      <c r="D39" s="876"/>
      <c r="E39" s="876"/>
      <c r="F39" s="876"/>
      <c r="G39" s="876"/>
      <c r="H39" s="877"/>
      <c r="I39" s="878"/>
      <c r="J39" s="879"/>
      <c r="K39" s="269">
        <f>VLOOKUP(A39,EQUIPOS!A9:D166,4,FALSE)</f>
        <v>340491.16100016434</v>
      </c>
      <c r="L39" s="880">
        <v>18</v>
      </c>
      <c r="M39" s="881"/>
      <c r="N39" s="272">
        <f>K39/L39</f>
        <v>18916.175611120241</v>
      </c>
    </row>
    <row r="40" spans="1:14">
      <c r="A40" t="s">
        <v>365</v>
      </c>
      <c r="B40" s="875" t="str">
        <f>VLOOKUP(A40,EQUIPOS!A10:D154,3,FALSE)</f>
        <v xml:space="preserve">Vibrocompatador, potencia 153 HP, peso 10 Ton. </v>
      </c>
      <c r="C40" s="876"/>
      <c r="D40" s="876"/>
      <c r="E40" s="876"/>
      <c r="F40" s="876"/>
      <c r="G40" s="876"/>
      <c r="H40" s="877"/>
      <c r="I40" s="36"/>
      <c r="J40" s="37"/>
      <c r="K40" s="269">
        <f>VLOOKUP(A40,EQUIPOS!A10:D167,4,FALSE)</f>
        <v>125410.49540020929</v>
      </c>
      <c r="L40" s="276"/>
      <c r="M40" s="277">
        <v>18</v>
      </c>
      <c r="N40" s="272">
        <f>K40/M40</f>
        <v>6967.2497444560713</v>
      </c>
    </row>
    <row r="41" spans="1:14">
      <c r="B41" s="320"/>
      <c r="C41" s="321"/>
      <c r="D41" s="321"/>
      <c r="E41" s="321"/>
      <c r="F41" s="323"/>
      <c r="G41" s="323"/>
      <c r="H41" s="125"/>
      <c r="I41" s="36"/>
      <c r="J41" s="37"/>
      <c r="K41" s="274"/>
      <c r="L41" s="276"/>
      <c r="M41" s="277"/>
      <c r="N41" s="272"/>
    </row>
    <row r="42" spans="1:14">
      <c r="B42" s="883" t="s">
        <v>952</v>
      </c>
      <c r="C42" s="884"/>
      <c r="D42" s="884"/>
      <c r="E42" s="38"/>
      <c r="F42" s="39"/>
      <c r="G42" s="39"/>
      <c r="H42" s="40"/>
      <c r="I42" s="36"/>
      <c r="J42" s="37"/>
      <c r="K42" s="279"/>
      <c r="L42" s="276"/>
      <c r="M42" s="401">
        <v>0.01</v>
      </c>
      <c r="N42" s="344">
        <f>N76*M42</f>
        <v>29.963350251000556</v>
      </c>
    </row>
    <row r="43" spans="1:14" ht="15.75" thickBot="1">
      <c r="B43" s="875"/>
      <c r="C43" s="876"/>
      <c r="D43" s="876"/>
      <c r="E43" s="876"/>
      <c r="F43" s="876"/>
      <c r="G43" s="876"/>
      <c r="H43" s="877"/>
      <c r="I43" s="885"/>
      <c r="J43" s="886"/>
      <c r="K43" s="41"/>
      <c r="L43" s="887"/>
      <c r="M43" s="888"/>
      <c r="N43" s="105"/>
    </row>
    <row r="44" spans="1:14" ht="15.75" thickBot="1">
      <c r="B44" s="826" t="s">
        <v>953</v>
      </c>
      <c r="C44" s="827"/>
      <c r="D44" s="827"/>
      <c r="E44" s="827"/>
      <c r="F44" s="827"/>
      <c r="G44" s="827"/>
      <c r="H44" s="827"/>
      <c r="I44" s="827"/>
      <c r="J44" s="827"/>
      <c r="K44" s="827"/>
      <c r="L44" s="827"/>
      <c r="M44" s="828"/>
      <c r="N44" s="394">
        <f>SUM(N36:N43)</f>
        <v>45348.213621448005</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1" t="s">
        <v>944</v>
      </c>
      <c r="C48" s="872"/>
      <c r="D48" s="872"/>
      <c r="E48" s="872"/>
      <c r="F48" s="872"/>
      <c r="G48" s="872"/>
      <c r="H48" s="872"/>
      <c r="I48" s="906"/>
      <c r="J48" s="315" t="s">
        <v>945</v>
      </c>
      <c r="K48" s="85" t="s">
        <v>946</v>
      </c>
      <c r="L48" s="907" t="s">
        <v>955</v>
      </c>
      <c r="M48" s="906"/>
      <c r="N48" s="86" t="s">
        <v>951</v>
      </c>
    </row>
    <row r="49" spans="1:14">
      <c r="A49" t="s">
        <v>565</v>
      </c>
      <c r="B49" s="43" t="str">
        <f>VLOOKUP(A49,MATERIALES!A5:D372,3,FALSE)</f>
        <v>Mezcla densa en Caliente MDC-25</v>
      </c>
      <c r="C49" s="281"/>
      <c r="D49" s="281"/>
      <c r="E49" s="281"/>
      <c r="F49" s="281"/>
      <c r="G49" s="281"/>
      <c r="H49" s="281"/>
      <c r="I49" s="268"/>
      <c r="J49" s="224" t="str">
        <f>VLOOKUP(A49,MATERIALES!A5:D640,2,FALSE)</f>
        <v>m3</v>
      </c>
      <c r="K49" s="282">
        <v>0.153</v>
      </c>
      <c r="L49" s="267"/>
      <c r="M49" s="402">
        <f>VLOOKUP(A49,MATERIALES!A5:D395,4,FALSE)</f>
        <v>318630.95391117549</v>
      </c>
      <c r="N49" s="272">
        <f>K49*M49</f>
        <v>48750.535948409852</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SUM(N49:N53)</f>
        <v>48750.535948409852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913">
        <f>VLOOKUP(A59,TRANSPORTE!A5:D117,4,FALSE)</f>
        <v>1139.1256047770109</v>
      </c>
      <c r="M59" s="914"/>
      <c r="N59" s="287">
        <f>K59*L59</f>
        <v>174.28621753088268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174.28621753088268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SUM(N70:N75)</f>
        <v>2996.3350251000556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N44+N54+N65+N76</f>
        <v>97269.370812488793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19453.874162497759</v>
      </c>
      <c r="M83" s="862"/>
      <c r="N83" s="51"/>
    </row>
    <row r="84" spans="1:14">
      <c r="B84" s="89" t="s">
        <v>973</v>
      </c>
      <c r="C84" s="90"/>
      <c r="D84" s="90"/>
      <c r="E84" s="90"/>
      <c r="F84" s="90"/>
      <c r="G84" s="90"/>
      <c r="H84" s="90"/>
      <c r="I84" s="87"/>
      <c r="J84" s="88"/>
      <c r="K84" s="304">
        <v>0.05</v>
      </c>
      <c r="L84" s="861">
        <f>N78*K84</f>
        <v>4863.4685406244398</v>
      </c>
      <c r="M84" s="862"/>
      <c r="N84" s="51"/>
    </row>
    <row r="85" spans="1:14" ht="15.75" thickBot="1">
      <c r="B85" s="91" t="s">
        <v>974</v>
      </c>
      <c r="C85" s="92"/>
      <c r="D85" s="92"/>
      <c r="E85" s="92"/>
      <c r="F85" s="92"/>
      <c r="G85" s="92"/>
      <c r="H85" s="92"/>
      <c r="I85" s="93"/>
      <c r="J85" s="94"/>
      <c r="K85" s="305">
        <v>0.05</v>
      </c>
      <c r="L85" s="863">
        <f>N78*K85</f>
        <v>4863.4685406244398</v>
      </c>
      <c r="M85" s="864"/>
      <c r="N85" s="51"/>
    </row>
    <row r="86" spans="1:14" ht="15.75" thickBot="1">
      <c r="B86" s="826" t="s">
        <v>953</v>
      </c>
      <c r="C86" s="827"/>
      <c r="D86" s="827"/>
      <c r="E86" s="827"/>
      <c r="F86" s="827"/>
      <c r="G86" s="827"/>
      <c r="H86" s="827"/>
      <c r="I86" s="827"/>
      <c r="J86" s="827"/>
      <c r="K86" s="827"/>
      <c r="L86" s="827"/>
      <c r="M86" s="828"/>
      <c r="N86" s="52">
        <f>L83+L84+L85</f>
        <v>29180.811243746637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126450.18205623543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1599</v>
      </c>
      <c r="C31" s="81" t="s">
        <v>2080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7"/>
      <c r="J36" s="268"/>
      <c r="K36" s="269">
        <f>VLOOKUP(A36,EQUIPOS!A6:D163,4,FALSE)</f>
        <v>68829.421779590848</v>
      </c>
      <c r="L36" s="270"/>
      <c r="M36" s="271">
        <v>18</v>
      </c>
      <c r="N36" s="272">
        <f>K36/M36</f>
        <v>3823.8567655328247</v>
      </c>
    </row>
    <row r="37" spans="1:14">
      <c r="A37" s="113" t="s">
        <v>154</v>
      </c>
      <c r="B37" s="875" t="str">
        <f>VLOOKUP(A37,EQUIPOS!A7:D154,3,FALSE)</f>
        <v>Carrotanque Irrigador de asfalto, 1000 GALONES DE CAPACIDAD</v>
      </c>
      <c r="C37" s="876"/>
      <c r="D37" s="876"/>
      <c r="E37" s="876"/>
      <c r="F37" s="876"/>
      <c r="G37" s="876"/>
      <c r="H37" s="877"/>
      <c r="I37" s="267"/>
      <c r="J37" s="268"/>
      <c r="K37" s="269">
        <f>VLOOKUP(A37,EQUIPOS!A7:D164,4,FALSE)</f>
        <v>87668.933436850159</v>
      </c>
      <c r="L37" s="270"/>
      <c r="M37" s="271">
        <v>18</v>
      </c>
      <c r="N37" s="272">
        <f>K37/M37</f>
        <v>4870.4963020472314</v>
      </c>
    </row>
    <row r="38" spans="1:14">
      <c r="A38" t="s">
        <v>269</v>
      </c>
      <c r="B38" s="875" t="str">
        <f>VLOOKUP(A38,EQUIPOS!A8:D154,3,FALSE)</f>
        <v>Motoniveladora  potencia 215 HP, ancho de cuchilla 4,27 m, peso 18 ton.</v>
      </c>
      <c r="C38" s="876"/>
      <c r="D38" s="876"/>
      <c r="E38" s="876"/>
      <c r="F38" s="876"/>
      <c r="G38" s="876"/>
      <c r="H38" s="877"/>
      <c r="I38" s="267"/>
      <c r="J38" s="268"/>
      <c r="K38" s="269">
        <f>VLOOKUP(A38,EQUIPOS!A8:D165,4,FALSE)</f>
        <v>193328.49326473137</v>
      </c>
      <c r="L38" s="270"/>
      <c r="M38" s="271">
        <v>18</v>
      </c>
      <c r="N38" s="272">
        <f>K38/M38</f>
        <v>10740.471848040632</v>
      </c>
    </row>
    <row r="39" spans="1:14">
      <c r="A39" t="s">
        <v>299</v>
      </c>
      <c r="B39" s="875" t="str">
        <f>VLOOKUP(A39,EQUIPOS!A9:D154,3,FALSE)</f>
        <v xml:space="preserve">Recicladora, potencia 430HP </v>
      </c>
      <c r="C39" s="876"/>
      <c r="D39" s="876"/>
      <c r="E39" s="876"/>
      <c r="F39" s="876"/>
      <c r="G39" s="876"/>
      <c r="H39" s="877"/>
      <c r="I39" s="878"/>
      <c r="J39" s="879"/>
      <c r="K39" s="269">
        <f>VLOOKUP(A39,EQUIPOS!A9:D166,4,FALSE)</f>
        <v>340491.16100016434</v>
      </c>
      <c r="L39" s="880">
        <v>18</v>
      </c>
      <c r="M39" s="881"/>
      <c r="N39" s="272">
        <f>K39/L39</f>
        <v>18916.175611120241</v>
      </c>
    </row>
    <row r="40" spans="1:14">
      <c r="A40" t="s">
        <v>365</v>
      </c>
      <c r="B40" s="875" t="str">
        <f>VLOOKUP(A40,EQUIPOS!A10:D154,3,FALSE)</f>
        <v xml:space="preserve">Vibrocompatador, potencia 153 HP, peso 10 Ton. </v>
      </c>
      <c r="C40" s="876"/>
      <c r="D40" s="876"/>
      <c r="E40" s="876"/>
      <c r="F40" s="876"/>
      <c r="G40" s="876"/>
      <c r="H40" s="877"/>
      <c r="I40" s="36"/>
      <c r="J40" s="37"/>
      <c r="K40" s="269">
        <f>VLOOKUP(A40,EQUIPOS!A10:D167,4,FALSE)</f>
        <v>125410.49540020929</v>
      </c>
      <c r="L40" s="276"/>
      <c r="M40" s="277">
        <v>18</v>
      </c>
      <c r="N40" s="272">
        <f>K40/M40</f>
        <v>6967.2497444560713</v>
      </c>
    </row>
    <row r="41" spans="1:14">
      <c r="B41" s="320"/>
      <c r="C41" s="321"/>
      <c r="D41" s="321"/>
      <c r="E41" s="321"/>
      <c r="F41" s="323"/>
      <c r="G41" s="323"/>
      <c r="H41" s="125"/>
      <c r="I41" s="36"/>
      <c r="J41" s="37"/>
      <c r="K41" s="274"/>
      <c r="L41" s="276"/>
      <c r="M41" s="277"/>
      <c r="N41" s="278"/>
    </row>
    <row r="42" spans="1:14">
      <c r="B42" s="883" t="s">
        <v>952</v>
      </c>
      <c r="C42" s="884"/>
      <c r="D42" s="884"/>
      <c r="E42" s="38"/>
      <c r="F42" s="39"/>
      <c r="G42" s="39"/>
      <c r="H42" s="40"/>
      <c r="I42" s="36"/>
      <c r="J42" s="37"/>
      <c r="K42" s="279"/>
      <c r="L42" s="276"/>
      <c r="M42" s="401">
        <v>0.01</v>
      </c>
      <c r="N42" s="344">
        <f>N76*M42</f>
        <v>29.963350251000556</v>
      </c>
    </row>
    <row r="43" spans="1:14" ht="15.75" thickBot="1">
      <c r="B43" s="875"/>
      <c r="C43" s="876"/>
      <c r="D43" s="876"/>
      <c r="E43" s="876"/>
      <c r="F43" s="876"/>
      <c r="G43" s="876"/>
      <c r="H43" s="877"/>
      <c r="I43" s="885"/>
      <c r="J43" s="886"/>
      <c r="K43" s="41"/>
      <c r="L43" s="887"/>
      <c r="M43" s="888"/>
      <c r="N43" s="105"/>
    </row>
    <row r="44" spans="1:14" ht="15.75" thickBot="1">
      <c r="B44" s="826" t="s">
        <v>953</v>
      </c>
      <c r="C44" s="827"/>
      <c r="D44" s="827"/>
      <c r="E44" s="827"/>
      <c r="F44" s="827"/>
      <c r="G44" s="827"/>
      <c r="H44" s="827"/>
      <c r="I44" s="827"/>
      <c r="J44" s="827"/>
      <c r="K44" s="827"/>
      <c r="L44" s="827"/>
      <c r="M44" s="828"/>
      <c r="N44" s="394">
        <f>SUM(N36:N43)</f>
        <v>45348.213621448005</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1" t="s">
        <v>944</v>
      </c>
      <c r="C48" s="872"/>
      <c r="D48" s="872"/>
      <c r="E48" s="872"/>
      <c r="F48" s="872"/>
      <c r="G48" s="872"/>
      <c r="H48" s="872"/>
      <c r="I48" s="906"/>
      <c r="J48" s="315" t="s">
        <v>945</v>
      </c>
      <c r="K48" s="85" t="s">
        <v>946</v>
      </c>
      <c r="L48" s="907" t="s">
        <v>955</v>
      </c>
      <c r="M48" s="906"/>
      <c r="N48" s="86" t="s">
        <v>951</v>
      </c>
    </row>
    <row r="49" spans="1:14">
      <c r="A49" t="s">
        <v>563</v>
      </c>
      <c r="B49" s="43" t="str">
        <f>VLOOKUP(A49,MATERIALES!A4:D372,3,FALSE)</f>
        <v>Mezcla densa en Caliente MDC-19</v>
      </c>
      <c r="C49" s="281"/>
      <c r="D49" s="281"/>
      <c r="E49" s="281"/>
      <c r="F49" s="281"/>
      <c r="G49" s="281"/>
      <c r="H49" s="281"/>
      <c r="I49" s="268"/>
      <c r="J49" s="224" t="str">
        <f>VLOOKUP(A49,MATERIALES!A5:D640,2,FALSE)</f>
        <v>m3</v>
      </c>
      <c r="K49" s="282">
        <v>0.153</v>
      </c>
      <c r="L49" s="267"/>
      <c r="M49" s="402">
        <f>VLOOKUP(A49,MATERIALES!A5:D395,4,FALSE)</f>
        <v>325919.89730130043</v>
      </c>
      <c r="N49" s="272">
        <f>K49*M49</f>
        <v>49865.744287098962</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SUM(N49:N53)</f>
        <v>49865.744287098962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913">
        <f>VLOOKUP(A59,TRANSPORTE!A5:D117,4,FALSE)</f>
        <v>1139.1256047770109</v>
      </c>
      <c r="M59" s="914"/>
      <c r="N59" s="287">
        <f>K59*L59</f>
        <v>174.28621753088268</v>
      </c>
    </row>
    <row r="60" spans="1:14">
      <c r="B60" s="46"/>
      <c r="C60" s="47"/>
      <c r="D60" s="47"/>
      <c r="E60" s="47"/>
      <c r="F60" s="47"/>
      <c r="G60" s="47"/>
      <c r="H60" s="311"/>
      <c r="I60" s="279"/>
      <c r="J60" s="286"/>
      <c r="K60" s="279"/>
      <c r="L60" s="913"/>
      <c r="M60" s="914"/>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174.28621753088268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SUM(N70:N75)</f>
        <v>2996.3350251000556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N44+N54+N65+N76</f>
        <v>98384.579151177895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19676.915830235579</v>
      </c>
      <c r="M83" s="862"/>
      <c r="N83" s="51"/>
    </row>
    <row r="84" spans="1:14">
      <c r="B84" s="89" t="s">
        <v>973</v>
      </c>
      <c r="C84" s="90"/>
      <c r="D84" s="90"/>
      <c r="E84" s="90"/>
      <c r="F84" s="90"/>
      <c r="G84" s="90"/>
      <c r="H84" s="90"/>
      <c r="I84" s="87"/>
      <c r="J84" s="88"/>
      <c r="K84" s="304">
        <v>0.05</v>
      </c>
      <c r="L84" s="861">
        <f>N78*K84</f>
        <v>4919.2289575588948</v>
      </c>
      <c r="M84" s="862"/>
      <c r="N84" s="51"/>
    </row>
    <row r="85" spans="1:14" ht="15.75" thickBot="1">
      <c r="B85" s="91" t="s">
        <v>974</v>
      </c>
      <c r="C85" s="92"/>
      <c r="D85" s="92"/>
      <c r="E85" s="92"/>
      <c r="F85" s="92"/>
      <c r="G85" s="92"/>
      <c r="H85" s="92"/>
      <c r="I85" s="93"/>
      <c r="J85" s="94"/>
      <c r="K85" s="305">
        <v>0.05</v>
      </c>
      <c r="L85" s="863">
        <f>N78*K85</f>
        <v>4919.2289575588948</v>
      </c>
      <c r="M85" s="864"/>
      <c r="N85" s="51"/>
    </row>
    <row r="86" spans="1:14" ht="15.75" thickBot="1">
      <c r="B86" s="826" t="s">
        <v>953</v>
      </c>
      <c r="C86" s="827"/>
      <c r="D86" s="827"/>
      <c r="E86" s="827"/>
      <c r="F86" s="827"/>
      <c r="G86" s="827"/>
      <c r="H86" s="827"/>
      <c r="I86" s="827"/>
      <c r="J86" s="827"/>
      <c r="K86" s="827"/>
      <c r="L86" s="827"/>
      <c r="M86" s="828"/>
      <c r="N86" s="52">
        <f>L83+L84+L85</f>
        <v>29515.373745353369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127899.95289653126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1600</v>
      </c>
      <c r="C31" s="81" t="s">
        <v>2081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7"/>
      <c r="J36" s="268"/>
      <c r="K36" s="269">
        <f>VLOOKUP(A36,EQUIPOS!A6:D163,4,FALSE)</f>
        <v>68829.421779590848</v>
      </c>
      <c r="L36" s="270"/>
      <c r="M36" s="271">
        <v>15</v>
      </c>
      <c r="N36" s="272">
        <f>K36/M36</f>
        <v>4588.6281186393899</v>
      </c>
    </row>
    <row r="37" spans="1:14">
      <c r="A37" s="113" t="s">
        <v>154</v>
      </c>
      <c r="B37" s="875" t="str">
        <f>VLOOKUP(A37,EQUIPOS!A7:D154,3,FALSE)</f>
        <v>Carrotanque Irrigador de asfalto, 1000 GALONES DE CAPACIDAD</v>
      </c>
      <c r="C37" s="876"/>
      <c r="D37" s="876"/>
      <c r="E37" s="876"/>
      <c r="F37" s="876"/>
      <c r="G37" s="876"/>
      <c r="H37" s="877"/>
      <c r="I37" s="267"/>
      <c r="J37" s="268"/>
      <c r="K37" s="269">
        <f>VLOOKUP(A37,EQUIPOS!A7:D164,4,FALSE)</f>
        <v>87668.933436850159</v>
      </c>
      <c r="L37" s="270"/>
      <c r="M37" s="271">
        <v>15</v>
      </c>
      <c r="N37" s="272">
        <f>K37/M37</f>
        <v>5844.5955624566768</v>
      </c>
    </row>
    <row r="38" spans="1:14">
      <c r="A38" t="s">
        <v>269</v>
      </c>
      <c r="B38" s="875" t="str">
        <f>VLOOKUP(A38,EQUIPOS!A8:D154,3,FALSE)</f>
        <v>Motoniveladora  potencia 215 HP, ancho de cuchilla 4,27 m, peso 18 ton.</v>
      </c>
      <c r="C38" s="876"/>
      <c r="D38" s="876"/>
      <c r="E38" s="876"/>
      <c r="F38" s="876"/>
      <c r="G38" s="876"/>
      <c r="H38" s="877"/>
      <c r="I38" s="267"/>
      <c r="J38" s="268"/>
      <c r="K38" s="269">
        <f>VLOOKUP(A38,EQUIPOS!A8:D165,4,FALSE)</f>
        <v>193328.49326473137</v>
      </c>
      <c r="L38" s="270"/>
      <c r="M38" s="271">
        <v>15</v>
      </c>
      <c r="N38" s="272">
        <f>K38/M38</f>
        <v>12888.566217648759</v>
      </c>
    </row>
    <row r="39" spans="1:14">
      <c r="A39" t="s">
        <v>299</v>
      </c>
      <c r="B39" s="875" t="str">
        <f>VLOOKUP(A39,EQUIPOS!A9:D154,3,FALSE)</f>
        <v xml:space="preserve">Recicladora, potencia 430HP </v>
      </c>
      <c r="C39" s="876"/>
      <c r="D39" s="876"/>
      <c r="E39" s="876"/>
      <c r="F39" s="876"/>
      <c r="G39" s="876"/>
      <c r="H39" s="877"/>
      <c r="I39" s="878"/>
      <c r="J39" s="879"/>
      <c r="K39" s="269">
        <f>VLOOKUP(A39,EQUIPOS!A9:D166,4,FALSE)</f>
        <v>340491.16100016434</v>
      </c>
      <c r="L39" s="880">
        <v>15</v>
      </c>
      <c r="M39" s="881"/>
      <c r="N39" s="272">
        <f>K39/L39</f>
        <v>22699.410733344288</v>
      </c>
    </row>
    <row r="40" spans="1:14">
      <c r="A40" t="s">
        <v>365</v>
      </c>
      <c r="B40" s="875" t="str">
        <f>VLOOKUP(A40,EQUIPOS!A10:D154,3,FALSE)</f>
        <v xml:space="preserve">Vibrocompatador, potencia 153 HP, peso 10 Ton. </v>
      </c>
      <c r="C40" s="876"/>
      <c r="D40" s="876"/>
      <c r="E40" s="876"/>
      <c r="F40" s="876"/>
      <c r="G40" s="876"/>
      <c r="H40" s="877"/>
      <c r="I40" s="36"/>
      <c r="J40" s="37"/>
      <c r="K40" s="269">
        <f>VLOOKUP(A40,EQUIPOS!A10:D167,4,FALSE)</f>
        <v>125410.49540020929</v>
      </c>
      <c r="L40" s="276"/>
      <c r="M40" s="277">
        <v>15</v>
      </c>
      <c r="N40" s="272">
        <f>K40/M40</f>
        <v>8360.6996933472856</v>
      </c>
    </row>
    <row r="41" spans="1:14">
      <c r="B41" s="320"/>
      <c r="C41" s="321"/>
      <c r="D41" s="321"/>
      <c r="E41" s="321"/>
      <c r="F41" s="323"/>
      <c r="G41" s="323"/>
      <c r="H41" s="125"/>
      <c r="I41" s="36"/>
      <c r="J41" s="37"/>
      <c r="K41" s="274"/>
      <c r="L41" s="276"/>
      <c r="M41" s="277"/>
      <c r="N41" s="278"/>
    </row>
    <row r="42" spans="1:14">
      <c r="B42" s="883" t="s">
        <v>952</v>
      </c>
      <c r="C42" s="884"/>
      <c r="D42" s="884"/>
      <c r="E42" s="38"/>
      <c r="F42" s="39"/>
      <c r="G42" s="39"/>
      <c r="H42" s="40"/>
      <c r="I42" s="36"/>
      <c r="J42" s="37"/>
      <c r="K42" s="279"/>
      <c r="L42" s="276"/>
      <c r="M42" s="401">
        <v>0.01</v>
      </c>
      <c r="N42" s="344">
        <f>N76*M42</f>
        <v>35.956020301200674</v>
      </c>
    </row>
    <row r="43" spans="1:14" ht="15.75" thickBot="1">
      <c r="B43" s="875"/>
      <c r="C43" s="876"/>
      <c r="D43" s="876"/>
      <c r="E43" s="876"/>
      <c r="F43" s="876"/>
      <c r="G43" s="876"/>
      <c r="H43" s="877"/>
      <c r="I43" s="885"/>
      <c r="J43" s="886"/>
      <c r="K43" s="41"/>
      <c r="L43" s="887"/>
      <c r="M43" s="888"/>
      <c r="N43" s="105"/>
    </row>
    <row r="44" spans="1:14" ht="15.75" thickBot="1">
      <c r="B44" s="826" t="s">
        <v>953</v>
      </c>
      <c r="C44" s="827"/>
      <c r="D44" s="827"/>
      <c r="E44" s="827"/>
      <c r="F44" s="827"/>
      <c r="G44" s="827"/>
      <c r="H44" s="827"/>
      <c r="I44" s="827"/>
      <c r="J44" s="827"/>
      <c r="K44" s="827"/>
      <c r="L44" s="827"/>
      <c r="M44" s="828"/>
      <c r="N44" s="394">
        <f>SUM(N36:N43)</f>
        <v>54417.8563457376</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1" t="s">
        <v>944</v>
      </c>
      <c r="C48" s="872"/>
      <c r="D48" s="872"/>
      <c r="E48" s="872"/>
      <c r="F48" s="872"/>
      <c r="G48" s="872"/>
      <c r="H48" s="872"/>
      <c r="I48" s="906"/>
      <c r="J48" s="315" t="s">
        <v>945</v>
      </c>
      <c r="K48" s="85" t="s">
        <v>946</v>
      </c>
      <c r="L48" s="907" t="s">
        <v>955</v>
      </c>
      <c r="M48" s="906"/>
      <c r="N48" s="86" t="s">
        <v>951</v>
      </c>
    </row>
    <row r="49" spans="1:14">
      <c r="A49" t="s">
        <v>565</v>
      </c>
      <c r="B49" s="43" t="str">
        <f>VLOOKUP(A49,MATERIALES!A4:D372,3,FALSE)</f>
        <v>Mezcla densa en Caliente MDC-25</v>
      </c>
      <c r="C49" s="281"/>
      <c r="D49" s="281"/>
      <c r="E49" s="281"/>
      <c r="F49" s="281"/>
      <c r="G49" s="281"/>
      <c r="H49" s="281"/>
      <c r="I49" s="268"/>
      <c r="J49" s="224" t="str">
        <f>VLOOKUP(A49,MATERIALES!A5:D640,2,FALSE)</f>
        <v>m3</v>
      </c>
      <c r="K49" s="282">
        <v>0.153</v>
      </c>
      <c r="L49" s="267"/>
      <c r="M49" s="402">
        <f>VLOOKUP(A49,MATERIALES!A5:D395,4,FALSE)</f>
        <v>318630.95391117549</v>
      </c>
      <c r="N49" s="272">
        <f>K49*M49</f>
        <v>48750.535948409852</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SUM(N49:N53)</f>
        <v>48750.535948409852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913">
        <f>VLOOKUP(A59,TRANSPORTE!A5:D117,4,FALSE)</f>
        <v>1139.1256047770109</v>
      </c>
      <c r="M59" s="914"/>
      <c r="N59" s="287">
        <f>K59*L59</f>
        <v>174.28621753088268</v>
      </c>
    </row>
    <row r="60" spans="1:14">
      <c r="B60" s="46"/>
      <c r="C60" s="47"/>
      <c r="D60" s="47"/>
      <c r="E60" s="47"/>
      <c r="F60" s="47"/>
      <c r="G60" s="47"/>
      <c r="H60" s="311"/>
      <c r="I60" s="279"/>
      <c r="J60" s="286"/>
      <c r="K60" s="279"/>
      <c r="L60" s="913"/>
      <c r="M60" s="914"/>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174.28621753088268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SUM(N70:N75)</f>
        <v>3595.602030120067</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N44+N54+N65+N76</f>
        <v>106938.28054179841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21387.656108359683</v>
      </c>
      <c r="M83" s="862"/>
      <c r="N83" s="51"/>
    </row>
    <row r="84" spans="1:14">
      <c r="B84" s="89" t="s">
        <v>973</v>
      </c>
      <c r="C84" s="90"/>
      <c r="D84" s="90"/>
      <c r="E84" s="90"/>
      <c r="F84" s="90"/>
      <c r="G84" s="90"/>
      <c r="H84" s="90"/>
      <c r="I84" s="87"/>
      <c r="J84" s="88"/>
      <c r="K84" s="304">
        <v>0.05</v>
      </c>
      <c r="L84" s="861">
        <f>N78*K84</f>
        <v>5346.9140270899206</v>
      </c>
      <c r="M84" s="862"/>
      <c r="N84" s="51"/>
    </row>
    <row r="85" spans="1:14" ht="15.75" thickBot="1">
      <c r="B85" s="91" t="s">
        <v>974</v>
      </c>
      <c r="C85" s="92"/>
      <c r="D85" s="92"/>
      <c r="E85" s="92"/>
      <c r="F85" s="92"/>
      <c r="G85" s="92"/>
      <c r="H85" s="92"/>
      <c r="I85" s="93"/>
      <c r="J85" s="94"/>
      <c r="K85" s="305">
        <v>0.05</v>
      </c>
      <c r="L85" s="863">
        <f>N78*K85</f>
        <v>5346.9140270899206</v>
      </c>
      <c r="M85" s="864"/>
      <c r="N85" s="51"/>
    </row>
    <row r="86" spans="1:14" ht="15.75" thickBot="1">
      <c r="B86" s="826" t="s">
        <v>953</v>
      </c>
      <c r="C86" s="827"/>
      <c r="D86" s="827"/>
      <c r="E86" s="827"/>
      <c r="F86" s="827"/>
      <c r="G86" s="827"/>
      <c r="H86" s="827"/>
      <c r="I86" s="827"/>
      <c r="J86" s="827"/>
      <c r="K86" s="827"/>
      <c r="L86" s="827"/>
      <c r="M86" s="828"/>
      <c r="N86" s="52">
        <f>L83+L84+L85</f>
        <v>32081.484162539527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139019.76470433793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1601</v>
      </c>
      <c r="C31" s="81" t="s">
        <v>2084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7"/>
      <c r="J36" s="268"/>
      <c r="K36" s="269">
        <f>VLOOKUP(A36,EQUIPOS!A6:D163,4,FALSE)</f>
        <v>68829.421779590848</v>
      </c>
      <c r="L36" s="270"/>
      <c r="M36" s="271">
        <v>15</v>
      </c>
      <c r="N36" s="272">
        <f>K36/M36</f>
        <v>4588.6281186393899</v>
      </c>
    </row>
    <row r="37" spans="1:14">
      <c r="A37" s="113" t="s">
        <v>154</v>
      </c>
      <c r="B37" s="875" t="str">
        <f>VLOOKUP(A37,EQUIPOS!A7:D154,3,FALSE)</f>
        <v>Carrotanque Irrigador de asfalto, 1000 GALONES DE CAPACIDAD</v>
      </c>
      <c r="C37" s="876"/>
      <c r="D37" s="876"/>
      <c r="E37" s="876"/>
      <c r="F37" s="876"/>
      <c r="G37" s="876"/>
      <c r="H37" s="877"/>
      <c r="I37" s="267"/>
      <c r="J37" s="268"/>
      <c r="K37" s="269">
        <f>VLOOKUP(A37,EQUIPOS!A7:D164,4,FALSE)</f>
        <v>87668.933436850159</v>
      </c>
      <c r="L37" s="270"/>
      <c r="M37" s="271">
        <v>15</v>
      </c>
      <c r="N37" s="272">
        <f>K37/M37</f>
        <v>5844.5955624566768</v>
      </c>
    </row>
    <row r="38" spans="1:14">
      <c r="A38" t="s">
        <v>269</v>
      </c>
      <c r="B38" s="875" t="str">
        <f>VLOOKUP(A38,EQUIPOS!A8:D154,3,FALSE)</f>
        <v>Motoniveladora  potencia 215 HP, ancho de cuchilla 4,27 m, peso 18 ton.</v>
      </c>
      <c r="C38" s="876"/>
      <c r="D38" s="876"/>
      <c r="E38" s="876"/>
      <c r="F38" s="876"/>
      <c r="G38" s="876"/>
      <c r="H38" s="877"/>
      <c r="I38" s="267"/>
      <c r="J38" s="268"/>
      <c r="K38" s="269">
        <f>VLOOKUP(A38,EQUIPOS!A8:D165,4,FALSE)</f>
        <v>193328.49326473137</v>
      </c>
      <c r="L38" s="270"/>
      <c r="M38" s="271">
        <v>15</v>
      </c>
      <c r="N38" s="272">
        <f>K38/M38</f>
        <v>12888.566217648759</v>
      </c>
    </row>
    <row r="39" spans="1:14">
      <c r="A39" t="s">
        <v>299</v>
      </c>
      <c r="B39" s="875" t="str">
        <f>VLOOKUP(A39,EQUIPOS!A9:D154,3,FALSE)</f>
        <v xml:space="preserve">Recicladora, potencia 430HP </v>
      </c>
      <c r="C39" s="876"/>
      <c r="D39" s="876"/>
      <c r="E39" s="876"/>
      <c r="F39" s="876"/>
      <c r="G39" s="876"/>
      <c r="H39" s="877"/>
      <c r="I39" s="878"/>
      <c r="J39" s="879"/>
      <c r="K39" s="269">
        <f>VLOOKUP(A39,EQUIPOS!A9:D166,4,FALSE)</f>
        <v>340491.16100016434</v>
      </c>
      <c r="L39" s="880">
        <v>15</v>
      </c>
      <c r="M39" s="881"/>
      <c r="N39" s="272">
        <f>K39/L39</f>
        <v>22699.410733344288</v>
      </c>
    </row>
    <row r="40" spans="1:14">
      <c r="A40" t="s">
        <v>365</v>
      </c>
      <c r="B40" s="875" t="str">
        <f>VLOOKUP(A40,EQUIPOS!A10:D154,3,FALSE)</f>
        <v xml:space="preserve">Vibrocompatador, potencia 153 HP, peso 10 Ton. </v>
      </c>
      <c r="C40" s="876"/>
      <c r="D40" s="876"/>
      <c r="E40" s="876"/>
      <c r="F40" s="876"/>
      <c r="G40" s="876"/>
      <c r="H40" s="877"/>
      <c r="I40" s="36"/>
      <c r="J40" s="37"/>
      <c r="K40" s="269">
        <f>VLOOKUP(A40,EQUIPOS!A10:D167,4,FALSE)</f>
        <v>125410.49540020929</v>
      </c>
      <c r="L40" s="276"/>
      <c r="M40" s="277">
        <v>15</v>
      </c>
      <c r="N40" s="272">
        <f>K40/M40</f>
        <v>8360.6996933472856</v>
      </c>
    </row>
    <row r="41" spans="1:14">
      <c r="B41" s="320"/>
      <c r="C41" s="321"/>
      <c r="D41" s="321"/>
      <c r="E41" s="321"/>
      <c r="F41" s="323"/>
      <c r="G41" s="323"/>
      <c r="H41" s="125"/>
      <c r="I41" s="36"/>
      <c r="J41" s="37"/>
      <c r="K41" s="274"/>
      <c r="L41" s="276"/>
      <c r="M41" s="277"/>
      <c r="N41" s="278"/>
    </row>
    <row r="42" spans="1:14">
      <c r="B42" s="883" t="s">
        <v>952</v>
      </c>
      <c r="C42" s="884"/>
      <c r="D42" s="884"/>
      <c r="E42" s="38"/>
      <c r="F42" s="39"/>
      <c r="G42" s="39"/>
      <c r="H42" s="40"/>
      <c r="I42" s="36"/>
      <c r="J42" s="37"/>
      <c r="K42" s="279"/>
      <c r="L42" s="276"/>
      <c r="M42" s="401">
        <v>0.01</v>
      </c>
      <c r="N42" s="344">
        <f>N76*M42</f>
        <v>35.956020301200674</v>
      </c>
    </row>
    <row r="43" spans="1:14" ht="15.75" thickBot="1">
      <c r="B43" s="875"/>
      <c r="C43" s="876"/>
      <c r="D43" s="876"/>
      <c r="E43" s="876"/>
      <c r="F43" s="876"/>
      <c r="G43" s="876"/>
      <c r="H43" s="877"/>
      <c r="I43" s="885"/>
      <c r="J43" s="886"/>
      <c r="K43" s="41"/>
      <c r="L43" s="887"/>
      <c r="M43" s="888"/>
      <c r="N43" s="105"/>
    </row>
    <row r="44" spans="1:14" ht="15.75" thickBot="1">
      <c r="B44" s="826" t="s">
        <v>953</v>
      </c>
      <c r="C44" s="827"/>
      <c r="D44" s="827"/>
      <c r="E44" s="827"/>
      <c r="F44" s="827"/>
      <c r="G44" s="827"/>
      <c r="H44" s="827"/>
      <c r="I44" s="827"/>
      <c r="J44" s="827"/>
      <c r="K44" s="827"/>
      <c r="L44" s="827"/>
      <c r="M44" s="828"/>
      <c r="N44" s="394">
        <f>SUM(N36:N43)</f>
        <v>54417.8563457376</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1" t="s">
        <v>944</v>
      </c>
      <c r="C48" s="872"/>
      <c r="D48" s="872"/>
      <c r="E48" s="872"/>
      <c r="F48" s="872"/>
      <c r="G48" s="872"/>
      <c r="H48" s="872"/>
      <c r="I48" s="906"/>
      <c r="J48" s="315" t="s">
        <v>945</v>
      </c>
      <c r="K48" s="85" t="s">
        <v>946</v>
      </c>
      <c r="L48" s="907" t="s">
        <v>955</v>
      </c>
      <c r="M48" s="906"/>
      <c r="N48" s="86" t="s">
        <v>951</v>
      </c>
    </row>
    <row r="49" spans="1:14">
      <c r="A49" t="s">
        <v>563</v>
      </c>
      <c r="B49" s="43" t="str">
        <f>VLOOKUP(A49,MATERIALES!A4:D372,3,FALSE)</f>
        <v>Mezcla densa en Caliente MDC-19</v>
      </c>
      <c r="C49" s="281"/>
      <c r="D49" s="281"/>
      <c r="E49" s="281"/>
      <c r="F49" s="281"/>
      <c r="G49" s="281"/>
      <c r="H49" s="281"/>
      <c r="I49" s="268"/>
      <c r="J49" s="224" t="str">
        <f>VLOOKUP(A49,MATERIALES!A5:D640,2,FALSE)</f>
        <v>m3</v>
      </c>
      <c r="K49" s="282">
        <v>0.153</v>
      </c>
      <c r="L49" s="267"/>
      <c r="M49" s="402">
        <f>VLOOKUP(A49,MATERIALES!A5:D395,4,FALSE)</f>
        <v>325919.89730130043</v>
      </c>
      <c r="N49" s="272">
        <f>K49*M49</f>
        <v>49865.744287098962</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SUM(N49:N53)</f>
        <v>49865.744287098962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913">
        <f>VLOOKUP(A59,TRANSPORTE!A5:D117,4,FALSE)</f>
        <v>1139.1256047770109</v>
      </c>
      <c r="M59" s="914"/>
      <c r="N59" s="287">
        <f>K59*L59</f>
        <v>174.28621753088268</v>
      </c>
    </row>
    <row r="60" spans="1:14">
      <c r="B60" s="46"/>
      <c r="C60" s="47"/>
      <c r="D60" s="47"/>
      <c r="E60" s="47"/>
      <c r="F60" s="47"/>
      <c r="G60" s="47"/>
      <c r="H60" s="311"/>
      <c r="I60" s="279"/>
      <c r="J60" s="286"/>
      <c r="K60" s="279"/>
      <c r="L60" s="913"/>
      <c r="M60" s="914"/>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174.28621753088268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SUM(N70:N75)</f>
        <v>3595.602030120067</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N44+N54+N65+N76</f>
        <v>108053.48888048751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21610.697776097502</v>
      </c>
      <c r="M83" s="862"/>
      <c r="N83" s="51"/>
    </row>
    <row r="84" spans="1:14">
      <c r="B84" s="89" t="s">
        <v>973</v>
      </c>
      <c r="C84" s="90"/>
      <c r="D84" s="90"/>
      <c r="E84" s="90"/>
      <c r="F84" s="90"/>
      <c r="G84" s="90"/>
      <c r="H84" s="90"/>
      <c r="I84" s="87"/>
      <c r="J84" s="88"/>
      <c r="K84" s="304">
        <v>0.05</v>
      </c>
      <c r="L84" s="861">
        <f>N78*K84</f>
        <v>5402.6744440243756</v>
      </c>
      <c r="M84" s="862"/>
      <c r="N84" s="51"/>
    </row>
    <row r="85" spans="1:14" ht="15.75" thickBot="1">
      <c r="B85" s="91" t="s">
        <v>974</v>
      </c>
      <c r="C85" s="92"/>
      <c r="D85" s="92"/>
      <c r="E85" s="92"/>
      <c r="F85" s="92"/>
      <c r="G85" s="92"/>
      <c r="H85" s="92"/>
      <c r="I85" s="93"/>
      <c r="J85" s="94"/>
      <c r="K85" s="305">
        <v>0.05</v>
      </c>
      <c r="L85" s="863">
        <f>N78*K85</f>
        <v>5402.6744440243756</v>
      </c>
      <c r="M85" s="864"/>
      <c r="N85" s="51"/>
    </row>
    <row r="86" spans="1:14" ht="15.75" thickBot="1">
      <c r="B86" s="826" t="s">
        <v>953</v>
      </c>
      <c r="C86" s="827"/>
      <c r="D86" s="827"/>
      <c r="E86" s="827"/>
      <c r="F86" s="827"/>
      <c r="G86" s="827"/>
      <c r="H86" s="827"/>
      <c r="I86" s="827"/>
      <c r="J86" s="827"/>
      <c r="K86" s="827"/>
      <c r="L86" s="827"/>
      <c r="M86" s="828"/>
      <c r="N86" s="52">
        <f>L83+L84+L85</f>
        <v>32416.046664146252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140469.53554463375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1088</v>
      </c>
      <c r="C31" s="81" t="s">
        <v>2085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76"/>
      <c r="F40" s="876"/>
      <c r="G40" s="876"/>
      <c r="H40" s="877"/>
      <c r="I40" s="36"/>
      <c r="J40" s="37"/>
      <c r="K40" s="269"/>
      <c r="L40" s="276"/>
      <c r="M40" s="277"/>
      <c r="N40" s="272"/>
    </row>
    <row r="41" spans="1:14">
      <c r="B41" s="320"/>
      <c r="C41" s="321"/>
      <c r="D41" s="321"/>
      <c r="E41" s="321"/>
      <c r="F41" s="323"/>
      <c r="G41" s="323"/>
      <c r="H41" s="125"/>
      <c r="I41" s="36"/>
      <c r="J41" s="37"/>
      <c r="K41" s="274"/>
      <c r="L41" s="276"/>
      <c r="M41" s="277"/>
      <c r="N41" s="278"/>
    </row>
    <row r="42" spans="1:14">
      <c r="B42" s="883" t="s">
        <v>952</v>
      </c>
      <c r="C42" s="884"/>
      <c r="D42" s="884"/>
      <c r="E42" s="38"/>
      <c r="F42" s="39"/>
      <c r="G42" s="39"/>
      <c r="H42" s="40"/>
      <c r="I42" s="36"/>
      <c r="J42" s="37"/>
      <c r="K42" s="279"/>
      <c r="L42" s="276"/>
      <c r="M42" s="401">
        <v>0.01</v>
      </c>
      <c r="N42" s="344">
        <f>N76*M42</f>
        <v>4.3147224361440797</v>
      </c>
    </row>
    <row r="43" spans="1:14" ht="15.75" thickBot="1">
      <c r="B43" s="875"/>
      <c r="C43" s="876"/>
      <c r="D43" s="876"/>
      <c r="E43" s="876"/>
      <c r="F43" s="876"/>
      <c r="G43" s="876"/>
      <c r="H43" s="877"/>
      <c r="I43" s="885"/>
      <c r="J43" s="886"/>
      <c r="K43" s="41"/>
      <c r="L43" s="887"/>
      <c r="M43" s="888"/>
      <c r="N43" s="105"/>
    </row>
    <row r="44" spans="1:14" ht="15.75" thickBot="1">
      <c r="B44" s="826" t="s">
        <v>953</v>
      </c>
      <c r="C44" s="827"/>
      <c r="D44" s="827"/>
      <c r="E44" s="827"/>
      <c r="F44" s="827"/>
      <c r="G44" s="827"/>
      <c r="H44" s="827"/>
      <c r="I44" s="827"/>
      <c r="J44" s="827"/>
      <c r="K44" s="827"/>
      <c r="L44" s="827"/>
      <c r="M44" s="828"/>
      <c r="N44" s="394">
        <f>SUM(N36:N43)</f>
        <v>4.3147224361440797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1" t="s">
        <v>944</v>
      </c>
      <c r="C48" s="872"/>
      <c r="D48" s="872"/>
      <c r="E48" s="872"/>
      <c r="F48" s="872"/>
      <c r="G48" s="872"/>
      <c r="H48" s="872"/>
      <c r="I48" s="906"/>
      <c r="J48" s="315" t="s">
        <v>945</v>
      </c>
      <c r="K48" s="85" t="s">
        <v>946</v>
      </c>
      <c r="L48" s="907" t="s">
        <v>955</v>
      </c>
      <c r="M48" s="906"/>
      <c r="N48" s="86" t="s">
        <v>951</v>
      </c>
    </row>
    <row r="49" spans="1:14">
      <c r="A49" t="s">
        <v>887</v>
      </c>
      <c r="B49" s="43" t="str">
        <f>VLOOKUP(A49,MATERIALES!A4:D372,3,FALSE)</f>
        <v>Geotextil Nt Repav 450 O Similar (Proveedores Pavco, Lafayet, Geomatrix, Tensar, Omnes U Otros)</v>
      </c>
      <c r="C49" s="281"/>
      <c r="D49" s="281"/>
      <c r="E49" s="281"/>
      <c r="F49" s="281"/>
      <c r="G49" s="281"/>
      <c r="H49" s="281"/>
      <c r="I49" s="268"/>
      <c r="J49" s="224" t="str">
        <f>VLOOKUP(A49,MATERIALES!A5:D640,2,FALSE)</f>
        <v>m2</v>
      </c>
      <c r="K49" s="282">
        <v>1.0549999999999999</v>
      </c>
      <c r="L49" s="267"/>
      <c r="M49" s="402">
        <f>VLOOKUP(A49,MATERIALES!A5:D395,4,FALSE)</f>
        <v>4807.2863080650704</v>
      </c>
      <c r="N49" s="272">
        <f>K49*M49</f>
        <v>5071.6870550086487</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SUM(N49:N53)</f>
        <v>5071.6870550086487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311"/>
      <c r="I60" s="279"/>
      <c r="J60" s="286"/>
      <c r="K60" s="279"/>
      <c r="L60" s="913"/>
      <c r="M60" s="914"/>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1000</v>
      </c>
      <c r="N70" s="395">
        <f>K70/M70</f>
        <v>324.786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SUM(N70:N75)</f>
        <v>431.472243614408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N44+N54+N65+N76</f>
        <v>5507.4740210592008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1101.4948042118401</v>
      </c>
      <c r="M83" s="862"/>
      <c r="N83" s="51"/>
    </row>
    <row r="84" spans="1:14">
      <c r="B84" s="89" t="s">
        <v>973</v>
      </c>
      <c r="C84" s="90"/>
      <c r="D84" s="90"/>
      <c r="E84" s="90"/>
      <c r="F84" s="90"/>
      <c r="G84" s="90"/>
      <c r="H84" s="90"/>
      <c r="I84" s="87"/>
      <c r="J84" s="88"/>
      <c r="K84" s="304">
        <v>0.05</v>
      </c>
      <c r="L84" s="861">
        <f>N78*K84</f>
        <v>275.37370105296003</v>
      </c>
      <c r="M84" s="862"/>
      <c r="N84" s="51"/>
    </row>
    <row r="85" spans="1:14" ht="15.75" thickBot="1">
      <c r="B85" s="91" t="s">
        <v>974</v>
      </c>
      <c r="C85" s="92"/>
      <c r="D85" s="92"/>
      <c r="E85" s="92"/>
      <c r="F85" s="92"/>
      <c r="G85" s="92"/>
      <c r="H85" s="92"/>
      <c r="I85" s="93"/>
      <c r="J85" s="94"/>
      <c r="K85" s="305">
        <v>0.05</v>
      </c>
      <c r="L85" s="863">
        <f>N78*K85</f>
        <v>275.37370105296003</v>
      </c>
      <c r="M85" s="864"/>
      <c r="N85" s="51"/>
    </row>
    <row r="86" spans="1:14" ht="15.75" thickBot="1">
      <c r="B86" s="826" t="s">
        <v>953</v>
      </c>
      <c r="C86" s="827"/>
      <c r="D86" s="827"/>
      <c r="E86" s="827"/>
      <c r="F86" s="827"/>
      <c r="G86" s="827"/>
      <c r="H86" s="827"/>
      <c r="I86" s="827"/>
      <c r="J86" s="827"/>
      <c r="K86" s="827"/>
      <c r="L86" s="827"/>
      <c r="M86" s="828"/>
      <c r="N86" s="52">
        <f>L83+L84+L85</f>
        <v>1652.2422063177603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7159.7162273769609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1" t="s">
        <v>2221</v>
      </c>
      <c r="C119" s="393"/>
      <c r="D119" s="393"/>
      <c r="E119" s="57"/>
      <c r="F119" s="57"/>
      <c r="G119" s="57"/>
      <c r="H119" s="57"/>
      <c r="I119" s="57"/>
      <c r="J119" s="894"/>
      <c r="K119" s="894"/>
      <c r="L119" s="894"/>
      <c r="M119" s="894"/>
      <c r="N119" s="895"/>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1089</v>
      </c>
      <c r="C31" s="218" t="s">
        <v>2086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164</v>
      </c>
      <c r="B36" s="875" t="str">
        <f>VLOOKUP(A36,EQUIPOS!A6:D154,3,FALSE)</f>
        <v>Compactador manual de rodillo</v>
      </c>
      <c r="C36" s="876"/>
      <c r="D36" s="876"/>
      <c r="E36" s="876"/>
      <c r="F36" s="876"/>
      <c r="G36" s="876"/>
      <c r="H36" s="877"/>
      <c r="I36" s="267"/>
      <c r="J36" s="268"/>
      <c r="K36" s="269">
        <f>VLOOKUP(A36,EQUIPOS!A6:D163,4,FALSE)</f>
        <v>20041.073893997884</v>
      </c>
      <c r="L36" s="270"/>
      <c r="M36" s="271">
        <v>2</v>
      </c>
      <c r="N36" s="272">
        <f>K36/M36</f>
        <v>10020.536946998942</v>
      </c>
    </row>
    <row r="37" spans="1:14">
      <c r="A37" s="113" t="s">
        <v>180</v>
      </c>
      <c r="B37" s="875" t="str">
        <f>VLOOKUP(A37,EQUIPOS!A7:D154,3,FALSE)</f>
        <v>Compresor 120 HP, con martillo.</v>
      </c>
      <c r="C37" s="876"/>
      <c r="D37" s="876"/>
      <c r="E37" s="876"/>
      <c r="F37" s="876"/>
      <c r="G37" s="876"/>
      <c r="H37" s="877"/>
      <c r="I37" s="267"/>
      <c r="J37" s="268"/>
      <c r="K37" s="269">
        <f>VLOOKUP(A37,EQUIPOS!A7:D164,4,FALSE)</f>
        <v>96405.890246991868</v>
      </c>
      <c r="L37" s="270"/>
      <c r="M37" s="271">
        <v>4</v>
      </c>
      <c r="N37" s="272">
        <f>K37/M37</f>
        <v>24101.472561747967</v>
      </c>
    </row>
    <row r="38" spans="1:14">
      <c r="A38" t="s">
        <v>184</v>
      </c>
      <c r="B38" s="875" t="str">
        <f>VLOOKUP(A38,EQUIPOS!A8:D154,3,FALSE)</f>
        <v>Cortadora de pavimento, Máxima profundidad de corte: 160 mm. Capacidad de disco: desde 12´´ hasta 18´´ de diámetro. Peso operacional: 135 kg, 13.5 hp de potencia</v>
      </c>
      <c r="C38" s="876"/>
      <c r="D38" s="876"/>
      <c r="E38" s="876"/>
      <c r="F38" s="876"/>
      <c r="G38" s="876"/>
      <c r="H38" s="877"/>
      <c r="I38" s="267"/>
      <c r="J38" s="268"/>
      <c r="K38" s="269">
        <f>VLOOKUP(A38,EQUIPOS!A8:D165,4,FALSE)</f>
        <v>22587.7296926827</v>
      </c>
      <c r="L38" s="270"/>
      <c r="M38" s="271">
        <v>10</v>
      </c>
      <c r="N38" s="272">
        <f>K38/M38</f>
        <v>2258.7729692682701</v>
      </c>
    </row>
    <row r="39" spans="1:14">
      <c r="A39" t="s">
        <v>303</v>
      </c>
      <c r="B39" s="875" t="str">
        <f>VLOOKUP(A39,EQUIPOS!A9:D154,3,FALSE)</f>
        <v>Retrocargador, pala de 1,1 m3 de capacidad, profundidad de excavación de 4.400 mm y una altura de 5.680 mm</v>
      </c>
      <c r="C39" s="876"/>
      <c r="D39" s="876"/>
      <c r="E39" s="876"/>
      <c r="F39" s="876"/>
      <c r="G39" s="876"/>
      <c r="H39" s="877"/>
      <c r="I39" s="267"/>
      <c r="J39" s="268"/>
      <c r="K39" s="269">
        <f>VLOOKUP(A39,EQUIPOS!A9:D166,4,FALSE)</f>
        <v>105361.21971619954</v>
      </c>
      <c r="L39" s="270"/>
      <c r="M39" s="271">
        <v>10</v>
      </c>
      <c r="N39" s="272">
        <f>K39/M39</f>
        <v>10536.121971619954</v>
      </c>
    </row>
    <row r="40" spans="1:14">
      <c r="A40" t="s">
        <v>129</v>
      </c>
      <c r="B40" s="875" t="str">
        <f>VLOOKUP(A40,EQUIPOS!A10:D154,3,FALSE)</f>
        <v xml:space="preserve">Buldozer, Potencia al volante de 140 HP, motor de 2200 RPM, longitud de hoja 4,80m. </v>
      </c>
      <c r="C40" s="876"/>
      <c r="D40" s="876"/>
      <c r="E40" s="876"/>
      <c r="F40" s="876"/>
      <c r="G40" s="876"/>
      <c r="H40" s="877"/>
      <c r="I40" s="267"/>
      <c r="J40" s="268"/>
      <c r="K40" s="269">
        <f>VLOOKUP(A40,EQUIPOS!A10:D167,4,FALSE)</f>
        <v>140502.8142457967</v>
      </c>
      <c r="L40" s="270"/>
      <c r="M40" s="271">
        <v>100</v>
      </c>
      <c r="N40" s="272">
        <f>K40/M40</f>
        <v>1405.0281424579671</v>
      </c>
    </row>
    <row r="41" spans="1:14">
      <c r="B41" s="875"/>
      <c r="C41" s="876"/>
      <c r="D41" s="876"/>
      <c r="E41" s="876"/>
      <c r="F41" s="876"/>
      <c r="G41" s="876"/>
      <c r="H41" s="877"/>
      <c r="I41" s="267"/>
      <c r="J41" s="268"/>
      <c r="K41" s="269"/>
      <c r="L41" s="270"/>
      <c r="M41" s="271"/>
      <c r="N41" s="272"/>
    </row>
    <row r="42" spans="1:14">
      <c r="B42" s="875"/>
      <c r="C42" s="876"/>
      <c r="D42" s="876"/>
      <c r="E42" s="876"/>
      <c r="F42" s="876"/>
      <c r="G42" s="876"/>
      <c r="H42" s="877"/>
      <c r="I42" s="267"/>
      <c r="J42" s="268"/>
      <c r="K42" s="269"/>
      <c r="L42" s="270"/>
      <c r="M42" s="271"/>
      <c r="N42" s="272"/>
    </row>
    <row r="43" spans="1:14">
      <c r="B43" s="875"/>
      <c r="C43" s="876"/>
      <c r="D43" s="876"/>
      <c r="E43" s="876"/>
      <c r="F43" s="876"/>
      <c r="G43" s="876"/>
      <c r="H43" s="877"/>
      <c r="I43" s="267"/>
      <c r="J43" s="268"/>
      <c r="K43" s="269"/>
      <c r="L43" s="270"/>
      <c r="M43" s="271"/>
      <c r="N43" s="272"/>
    </row>
    <row r="44" spans="1:14">
      <c r="B44" s="875"/>
      <c r="C44" s="876"/>
      <c r="D44" s="876"/>
      <c r="E44" s="876"/>
      <c r="F44" s="876"/>
      <c r="G44" s="876"/>
      <c r="H44" s="877"/>
      <c r="I44" s="878"/>
      <c r="J44" s="879"/>
      <c r="K44" s="269"/>
      <c r="L44" s="880"/>
      <c r="M44" s="881"/>
      <c r="N44" s="272"/>
    </row>
    <row r="45" spans="1:14">
      <c r="B45" s="875"/>
      <c r="C45" s="876"/>
      <c r="D45" s="876"/>
      <c r="E45" s="882"/>
      <c r="F45" s="876"/>
      <c r="G45" s="876"/>
      <c r="H45" s="877"/>
      <c r="I45" s="36"/>
      <c r="J45" s="37"/>
      <c r="K45" s="274"/>
      <c r="L45" s="276"/>
      <c r="M45" s="277"/>
      <c r="N45" s="278"/>
    </row>
    <row r="46" spans="1:14">
      <c r="B46" s="883" t="s">
        <v>952</v>
      </c>
      <c r="C46" s="884"/>
      <c r="D46" s="884"/>
      <c r="E46" s="38"/>
      <c r="F46" s="39"/>
      <c r="G46" s="39"/>
      <c r="H46" s="40"/>
      <c r="I46" s="36"/>
      <c r="J46" s="37"/>
      <c r="K46" s="279"/>
      <c r="L46" s="276"/>
      <c r="M46" s="401">
        <v>0.1</v>
      </c>
      <c r="N46" s="344">
        <f>N80*M46</f>
        <v>1348.350761295025</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4">
        <f>SUM(N36:N47)</f>
        <v>49670.283353388128</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5" t="s">
        <v>945</v>
      </c>
      <c r="K52" s="85" t="s">
        <v>946</v>
      </c>
      <c r="L52" s="907" t="s">
        <v>955</v>
      </c>
      <c r="M52" s="906"/>
      <c r="N52" s="86" t="s">
        <v>951</v>
      </c>
    </row>
    <row r="53" spans="1:14">
      <c r="A53" t="s">
        <v>442</v>
      </c>
      <c r="B53" s="43" t="str">
        <f>VLOOKUP(A53,MATERIALES!A5:D372,3,FALSE)</f>
        <v>Derechos de explotación y/o disposición de materiales</v>
      </c>
      <c r="C53" s="281"/>
      <c r="D53" s="281"/>
      <c r="E53" s="281"/>
      <c r="F53" s="281"/>
      <c r="G53" s="281"/>
      <c r="H53" s="281"/>
      <c r="I53" s="268"/>
      <c r="J53" s="224" t="str">
        <f>VLOOKUP(A53,MATERIALES!A7:D644,2,FALSE)</f>
        <v>m3</v>
      </c>
      <c r="K53" s="282">
        <v>1</v>
      </c>
      <c r="L53" s="267"/>
      <c r="M53" s="402">
        <f>VLOOKUP(A53,MATERIALES!A5:D395,4,FALSE)</f>
        <v>3858.5495394392187</v>
      </c>
      <c r="N53" s="272">
        <f>K53*M53</f>
        <v>3858.5495394392187</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4">
        <f>SUM(N53:N57)</f>
        <v>3858.5495394392187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2" t="s">
        <v>961</v>
      </c>
      <c r="M62" s="891"/>
      <c r="N62" s="76" t="s">
        <v>951</v>
      </c>
    </row>
    <row r="63" spans="1:14">
      <c r="A63" t="s">
        <v>1256</v>
      </c>
      <c r="B63" s="46" t="str">
        <f>VLOOKUP(A63,TRANSPORTE!A5:D117,3,FALSE)</f>
        <v>Transporte de material de excavación</v>
      </c>
      <c r="C63" s="317"/>
      <c r="D63" s="317"/>
      <c r="E63" s="317"/>
      <c r="F63" s="317"/>
      <c r="G63" s="317"/>
      <c r="H63" s="311" t="s">
        <v>1468</v>
      </c>
      <c r="I63" s="279">
        <v>1.3</v>
      </c>
      <c r="J63" s="286">
        <v>1</v>
      </c>
      <c r="K63" s="279">
        <f>I63*J63</f>
        <v>1.3</v>
      </c>
      <c r="L63" s="913">
        <f>VLOOKUP(A63,TRANSPORTE!A5:D117,4,FALSE)</f>
        <v>1139.1256047770109</v>
      </c>
      <c r="M63" s="914"/>
      <c r="N63" s="287">
        <f>K63*L63</f>
        <v>1480.8632862101142</v>
      </c>
    </row>
    <row r="64" spans="1:14">
      <c r="B64" s="46"/>
      <c r="C64" s="47"/>
      <c r="D64" s="47"/>
      <c r="E64" s="47"/>
      <c r="F64" s="47"/>
      <c r="G64" s="47"/>
      <c r="H64" s="311"/>
      <c r="I64" s="279"/>
      <c r="J64" s="286"/>
      <c r="K64" s="279"/>
      <c r="L64" s="913"/>
      <c r="M64" s="914"/>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1480.8632862101142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32</v>
      </c>
      <c r="N74" s="395">
        <f>K74/M74</f>
        <v>10149.5625</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32</v>
      </c>
      <c r="N75" s="395">
        <f>K75/M75</f>
        <v>3333.9451129502495</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2"/>
      <c r="C79" s="903"/>
      <c r="D79" s="903"/>
      <c r="E79" s="903"/>
      <c r="F79" s="903"/>
      <c r="G79" s="903"/>
      <c r="H79" s="903"/>
      <c r="I79" s="126"/>
      <c r="J79" s="126"/>
      <c r="K79" s="126"/>
      <c r="L79" s="916"/>
      <c r="M79" s="916"/>
      <c r="N79" s="127"/>
    </row>
    <row r="80" spans="1:15" ht="15.75" thickBot="1">
      <c r="B80" s="915" t="s">
        <v>953</v>
      </c>
      <c r="C80" s="869"/>
      <c r="D80" s="869"/>
      <c r="E80" s="869"/>
      <c r="F80" s="869"/>
      <c r="G80" s="869"/>
      <c r="H80" s="869"/>
      <c r="I80" s="869"/>
      <c r="J80" s="869"/>
      <c r="K80" s="869"/>
      <c r="L80" s="869"/>
      <c r="M80" s="870"/>
      <c r="N80" s="460">
        <f>SUM(N74:N79)</f>
        <v>13483.507612950249</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68493.203791987704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4"/>
      <c r="J86" s="334"/>
      <c r="K86" s="302" t="s">
        <v>970</v>
      </c>
      <c r="L86" s="873" t="s">
        <v>971</v>
      </c>
      <c r="M86" s="874"/>
      <c r="N86" s="303"/>
    </row>
    <row r="87" spans="1:14">
      <c r="B87" s="859" t="s">
        <v>972</v>
      </c>
      <c r="C87" s="860"/>
      <c r="D87" s="860"/>
      <c r="E87" s="860"/>
      <c r="F87" s="860"/>
      <c r="G87" s="860"/>
      <c r="H87" s="860"/>
      <c r="I87" s="87"/>
      <c r="J87" s="88"/>
      <c r="K87" s="304">
        <v>0.2</v>
      </c>
      <c r="L87" s="861">
        <f>N82*K87</f>
        <v>13698.640758397542</v>
      </c>
      <c r="M87" s="862"/>
      <c r="N87" s="51"/>
    </row>
    <row r="88" spans="1:14">
      <c r="B88" s="89" t="s">
        <v>973</v>
      </c>
      <c r="C88" s="90"/>
      <c r="D88" s="90"/>
      <c r="E88" s="90"/>
      <c r="F88" s="90"/>
      <c r="G88" s="90"/>
      <c r="H88" s="90"/>
      <c r="I88" s="87"/>
      <c r="J88" s="88"/>
      <c r="K88" s="304">
        <v>0.05</v>
      </c>
      <c r="L88" s="861">
        <f>N82*K88</f>
        <v>3424.6601895993854</v>
      </c>
      <c r="M88" s="862"/>
      <c r="N88" s="51"/>
    </row>
    <row r="89" spans="1:14" ht="15.75" thickBot="1">
      <c r="B89" s="91" t="s">
        <v>974</v>
      </c>
      <c r="C89" s="92"/>
      <c r="D89" s="92"/>
      <c r="E89" s="92"/>
      <c r="F89" s="92"/>
      <c r="G89" s="92"/>
      <c r="H89" s="92"/>
      <c r="I89" s="93"/>
      <c r="J89" s="94"/>
      <c r="K89" s="305">
        <v>0.05</v>
      </c>
      <c r="L89" s="863">
        <f>N82*K89</f>
        <v>3424.6601895993854</v>
      </c>
      <c r="M89" s="864"/>
      <c r="N89" s="51"/>
    </row>
    <row r="90" spans="1:14" ht="15.75" thickBot="1">
      <c r="B90" s="826" t="s">
        <v>953</v>
      </c>
      <c r="C90" s="827"/>
      <c r="D90" s="827"/>
      <c r="E90" s="827"/>
      <c r="F90" s="827"/>
      <c r="G90" s="827"/>
      <c r="H90" s="827"/>
      <c r="I90" s="827"/>
      <c r="J90" s="827"/>
      <c r="K90" s="827"/>
      <c r="L90" s="827"/>
      <c r="M90" s="828"/>
      <c r="N90" s="52">
        <f>L87+L88+L89</f>
        <v>20547.96113759631</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8">
        <f>N82+N90</f>
        <v>89041.164929584018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1" t="s">
        <v>2221</v>
      </c>
      <c r="C123" s="393"/>
      <c r="D123" s="393"/>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1602</v>
      </c>
      <c r="C31" s="81" t="s">
        <v>2087</v>
      </c>
      <c r="D31" s="82"/>
      <c r="E31" s="82"/>
      <c r="F31" s="82"/>
      <c r="G31" s="82"/>
      <c r="H31" s="82"/>
      <c r="I31" s="82"/>
      <c r="J31" s="83"/>
      <c r="K31" s="308"/>
      <c r="L31" s="306" t="s">
        <v>387</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160</v>
      </c>
      <c r="B36" s="875" t="str">
        <f>VLOOKUP(A36,EQUIPOS!A6:D154,3,FALSE)</f>
        <v>COMPACTADOR MANUAL VIBRATORIO (RANA) con motor de 6 HP</v>
      </c>
      <c r="C36" s="876"/>
      <c r="D36" s="876"/>
      <c r="E36" s="876"/>
      <c r="F36" s="876"/>
      <c r="G36" s="876"/>
      <c r="H36" s="877"/>
      <c r="I36" s="267"/>
      <c r="J36" s="268"/>
      <c r="K36" s="269">
        <f>VLOOKUP(A36,EQUIPOS!A6:D163,4,FALSE)</f>
        <v>8513.4580323183145</v>
      </c>
      <c r="L36" s="270"/>
      <c r="M36" s="271">
        <v>2</v>
      </c>
      <c r="N36" s="272">
        <f>K36/M36</f>
        <v>4256.7290161591573</v>
      </c>
    </row>
    <row r="37" spans="1:14">
      <c r="A37" s="113" t="s">
        <v>303</v>
      </c>
      <c r="B37" s="875" t="str">
        <f>VLOOKUP(A37,EQUIPOS!A7:D154,3,FALSE)</f>
        <v>Retrocargador, pala de 1,1 m3 de capacidad, profundidad de excavación de 4.400 mm y una altura de 5.680 mm</v>
      </c>
      <c r="C37" s="876"/>
      <c r="D37" s="876"/>
      <c r="E37" s="876"/>
      <c r="F37" s="876"/>
      <c r="G37" s="876"/>
      <c r="H37" s="877"/>
      <c r="I37" s="267"/>
      <c r="J37" s="268"/>
      <c r="K37" s="269">
        <f>VLOOKUP(A37,EQUIPOS!A7:D164,4,FALSE)</f>
        <v>105361.21971619954</v>
      </c>
      <c r="L37" s="270"/>
      <c r="M37" s="271">
        <v>10</v>
      </c>
      <c r="N37" s="272">
        <f>K37/M37</f>
        <v>10536.121971619954</v>
      </c>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267"/>
      <c r="J39" s="268"/>
      <c r="K39" s="269"/>
      <c r="L39" s="270"/>
      <c r="M39" s="271"/>
      <c r="N39" s="272"/>
    </row>
    <row r="40" spans="1:14">
      <c r="B40" s="875"/>
      <c r="C40" s="876"/>
      <c r="D40" s="876"/>
      <c r="E40" s="876"/>
      <c r="F40" s="876"/>
      <c r="G40" s="876"/>
      <c r="H40" s="877"/>
      <c r="I40" s="267"/>
      <c r="J40" s="268"/>
      <c r="K40" s="269"/>
      <c r="L40" s="270"/>
      <c r="M40" s="271"/>
      <c r="N40" s="272"/>
    </row>
    <row r="41" spans="1:14">
      <c r="B41" s="875"/>
      <c r="C41" s="876"/>
      <c r="D41" s="876"/>
      <c r="E41" s="876"/>
      <c r="F41" s="876"/>
      <c r="G41" s="876"/>
      <c r="H41" s="877"/>
      <c r="I41" s="267"/>
      <c r="J41" s="268"/>
      <c r="K41" s="269"/>
      <c r="L41" s="270"/>
      <c r="M41" s="271"/>
      <c r="N41" s="272"/>
    </row>
    <row r="42" spans="1:14">
      <c r="B42" s="875"/>
      <c r="C42" s="876"/>
      <c r="D42" s="876"/>
      <c r="E42" s="876"/>
      <c r="F42" s="876"/>
      <c r="G42" s="876"/>
      <c r="H42" s="877"/>
      <c r="I42" s="267"/>
      <c r="J42" s="268"/>
      <c r="K42" s="269"/>
      <c r="L42" s="270"/>
      <c r="M42" s="271"/>
      <c r="N42" s="272"/>
    </row>
    <row r="43" spans="1:14">
      <c r="B43" s="875"/>
      <c r="C43" s="876"/>
      <c r="D43" s="876"/>
      <c r="E43" s="876"/>
      <c r="F43" s="876"/>
      <c r="G43" s="876"/>
      <c r="H43" s="877"/>
      <c r="I43" s="267"/>
      <c r="J43" s="268"/>
      <c r="K43" s="269"/>
      <c r="L43" s="270"/>
      <c r="M43" s="271"/>
      <c r="N43" s="272"/>
    </row>
    <row r="44" spans="1:14">
      <c r="B44" s="875"/>
      <c r="C44" s="876"/>
      <c r="D44" s="876"/>
      <c r="E44" s="876"/>
      <c r="F44" s="876"/>
      <c r="G44" s="876"/>
      <c r="H44" s="877"/>
      <c r="I44" s="878"/>
      <c r="J44" s="879"/>
      <c r="K44" s="269"/>
      <c r="L44" s="880"/>
      <c r="M44" s="881"/>
      <c r="N44" s="272"/>
    </row>
    <row r="45" spans="1:14">
      <c r="B45" s="875"/>
      <c r="C45" s="876"/>
      <c r="D45" s="876"/>
      <c r="E45" s="882"/>
      <c r="F45" s="876"/>
      <c r="G45" s="876"/>
      <c r="H45" s="877"/>
      <c r="I45" s="36"/>
      <c r="J45" s="37"/>
      <c r="K45" s="274"/>
      <c r="L45" s="276"/>
      <c r="M45" s="277"/>
      <c r="N45" s="278"/>
    </row>
    <row r="46" spans="1:14">
      <c r="B46" s="883" t="s">
        <v>952</v>
      </c>
      <c r="C46" s="884"/>
      <c r="D46" s="884"/>
      <c r="E46" s="38"/>
      <c r="F46" s="39"/>
      <c r="G46" s="39"/>
      <c r="H46" s="40"/>
      <c r="I46" s="36"/>
      <c r="J46" s="37"/>
      <c r="K46" s="279"/>
      <c r="L46" s="276"/>
      <c r="M46" s="401">
        <v>0.05</v>
      </c>
      <c r="N46" s="344">
        <f>N80*M46</f>
        <v>269.67015225900496</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4">
        <f>SUM(N36:N47)</f>
        <v>15062.521140038116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5" t="s">
        <v>945</v>
      </c>
      <c r="K52" s="85" t="s">
        <v>946</v>
      </c>
      <c r="L52" s="907" t="s">
        <v>955</v>
      </c>
      <c r="M52" s="906"/>
      <c r="N52" s="86" t="s">
        <v>951</v>
      </c>
    </row>
    <row r="53" spans="1:14">
      <c r="B53" s="43"/>
      <c r="C53" s="281"/>
      <c r="D53" s="281"/>
      <c r="E53" s="281"/>
      <c r="F53" s="281"/>
      <c r="G53" s="281"/>
      <c r="H53" s="281"/>
      <c r="I53" s="268"/>
      <c r="J53" s="224"/>
      <c r="K53" s="282"/>
      <c r="L53" s="267"/>
      <c r="M53" s="402"/>
      <c r="N53" s="272"/>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4"/>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2" t="s">
        <v>961</v>
      </c>
      <c r="M62" s="891"/>
      <c r="N62" s="76" t="s">
        <v>951</v>
      </c>
    </row>
    <row r="63" spans="1:14">
      <c r="B63" s="46"/>
      <c r="C63" s="317"/>
      <c r="D63" s="317"/>
      <c r="E63" s="317"/>
      <c r="F63" s="317"/>
      <c r="G63" s="317"/>
      <c r="H63" s="311"/>
      <c r="I63" s="279"/>
      <c r="J63" s="286"/>
      <c r="K63" s="279"/>
      <c r="L63" s="913"/>
      <c r="M63" s="914"/>
      <c r="N63" s="287"/>
    </row>
    <row r="64" spans="1:14">
      <c r="B64" s="46"/>
      <c r="C64" s="47"/>
      <c r="D64" s="47"/>
      <c r="E64" s="47"/>
      <c r="F64" s="47"/>
      <c r="G64" s="47"/>
      <c r="H64" s="311"/>
      <c r="I64" s="279"/>
      <c r="J64" s="286"/>
      <c r="K64" s="279"/>
      <c r="L64" s="913"/>
      <c r="M64" s="914"/>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80</v>
      </c>
      <c r="N74" s="395">
        <f>K74/M74</f>
        <v>4059.8249999999998</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1">
        <f>SUM(N74:N79)</f>
        <v>5393.4030451800991</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20455.924185218217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4"/>
      <c r="J86" s="334"/>
      <c r="K86" s="302" t="s">
        <v>970</v>
      </c>
      <c r="L86" s="873" t="s">
        <v>971</v>
      </c>
      <c r="M86" s="874"/>
      <c r="N86" s="303"/>
    </row>
    <row r="87" spans="1:14">
      <c r="B87" s="859" t="s">
        <v>972</v>
      </c>
      <c r="C87" s="860"/>
      <c r="D87" s="860"/>
      <c r="E87" s="860"/>
      <c r="F87" s="860"/>
      <c r="G87" s="860"/>
      <c r="H87" s="860"/>
      <c r="I87" s="87"/>
      <c r="J87" s="88"/>
      <c r="K87" s="304">
        <v>0.2</v>
      </c>
      <c r="L87" s="861">
        <f>N82*K87</f>
        <v>4091.1848370436437</v>
      </c>
      <c r="M87" s="862"/>
      <c r="N87" s="51"/>
    </row>
    <row r="88" spans="1:14">
      <c r="B88" s="89" t="s">
        <v>973</v>
      </c>
      <c r="C88" s="90"/>
      <c r="D88" s="90"/>
      <c r="E88" s="90"/>
      <c r="F88" s="90"/>
      <c r="G88" s="90"/>
      <c r="H88" s="90"/>
      <c r="I88" s="87"/>
      <c r="J88" s="88"/>
      <c r="K88" s="304">
        <v>0.05</v>
      </c>
      <c r="L88" s="861">
        <f>N82*K88</f>
        <v>1022.7962092609109</v>
      </c>
      <c r="M88" s="862"/>
      <c r="N88" s="51"/>
    </row>
    <row r="89" spans="1:14" ht="15.75" thickBot="1">
      <c r="B89" s="91" t="s">
        <v>974</v>
      </c>
      <c r="C89" s="92"/>
      <c r="D89" s="92"/>
      <c r="E89" s="92"/>
      <c r="F89" s="92"/>
      <c r="G89" s="92"/>
      <c r="H89" s="92"/>
      <c r="I89" s="93"/>
      <c r="J89" s="94"/>
      <c r="K89" s="305">
        <v>0.05</v>
      </c>
      <c r="L89" s="863">
        <f>N82*K89</f>
        <v>1022.7962092609109</v>
      </c>
      <c r="M89" s="864"/>
      <c r="N89" s="51"/>
    </row>
    <row r="90" spans="1:14" ht="15.75" thickBot="1">
      <c r="B90" s="826" t="s">
        <v>953</v>
      </c>
      <c r="C90" s="827"/>
      <c r="D90" s="827"/>
      <c r="E90" s="827"/>
      <c r="F90" s="827"/>
      <c r="G90" s="827"/>
      <c r="H90" s="827"/>
      <c r="I90" s="827"/>
      <c r="J90" s="827"/>
      <c r="K90" s="827"/>
      <c r="L90" s="827"/>
      <c r="M90" s="828"/>
      <c r="N90" s="52">
        <f>L87+L88+L89</f>
        <v>6136.7772555654647</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8">
        <f>N82+N90</f>
        <v>26592.701440783683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1" t="s">
        <v>2221</v>
      </c>
      <c r="C123" s="393"/>
      <c r="D123" s="393"/>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1090</v>
      </c>
      <c r="C31" s="81" t="s">
        <v>2038</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1603</v>
      </c>
      <c r="B36" s="875" t="str">
        <f>VLOOKUP(A36,EQUIPOS!A6:D154,3,FALSE)</f>
        <v>Derretidora de asfalto (crafco o similar)</v>
      </c>
      <c r="C36" s="876"/>
      <c r="D36" s="876"/>
      <c r="E36" s="876"/>
      <c r="F36" s="876"/>
      <c r="G36" s="876"/>
      <c r="H36" s="877"/>
      <c r="I36" s="267"/>
      <c r="J36" s="268"/>
      <c r="K36" s="269">
        <f>VLOOKUP(A36,EQUIPOS!A6:D163,4,FALSE)</f>
        <v>2474.8901360809746</v>
      </c>
      <c r="L36" s="270"/>
      <c r="M36" s="271">
        <v>60</v>
      </c>
      <c r="N36" s="272">
        <f>K36/M36</f>
        <v>41.248168934682909</v>
      </c>
    </row>
    <row r="37" spans="1:14">
      <c r="A37" s="113" t="s">
        <v>176</v>
      </c>
      <c r="B37" s="875" t="str">
        <f>VLOOKUP(A37,EQUIPOS!A7:D154,3,FALSE)</f>
        <v xml:space="preserve">Compresor (barrido y soplado)
</v>
      </c>
      <c r="C37" s="876"/>
      <c r="D37" s="876"/>
      <c r="E37" s="876"/>
      <c r="F37" s="876"/>
      <c r="G37" s="876"/>
      <c r="H37" s="877"/>
      <c r="I37" s="267"/>
      <c r="J37" s="268"/>
      <c r="K37" s="269">
        <f>VLOOKUP(A37,EQUIPOS!A7:D164,4,FALSE)</f>
        <v>69071.374584940946</v>
      </c>
      <c r="L37" s="270"/>
      <c r="M37" s="271">
        <v>60</v>
      </c>
      <c r="N37" s="272">
        <f>K37/M37</f>
        <v>1151.1895764156825</v>
      </c>
    </row>
    <row r="38" spans="1:14">
      <c r="A38" t="s">
        <v>138</v>
      </c>
      <c r="B38" s="875" t="str">
        <f>VLOOKUP(A38,EQUIPOS!A8:D154,3,FALSE)</f>
        <v>Camioneta D-300</v>
      </c>
      <c r="C38" s="876"/>
      <c r="D38" s="876"/>
      <c r="E38" s="876"/>
      <c r="F38" s="876"/>
      <c r="G38" s="876"/>
      <c r="H38" s="877"/>
      <c r="I38" s="267"/>
      <c r="J38" s="268"/>
      <c r="K38" s="269">
        <f>VLOOKUP(A38,EQUIPOS!A8:D165,4,FALSE)</f>
        <v>42668.787312988439</v>
      </c>
      <c r="L38" s="270"/>
      <c r="M38" s="271">
        <v>60</v>
      </c>
      <c r="N38" s="272">
        <f>K38/M38</f>
        <v>711.14645521647401</v>
      </c>
    </row>
    <row r="39" spans="1:14">
      <c r="B39" s="875"/>
      <c r="C39" s="876"/>
      <c r="D39" s="876"/>
      <c r="E39" s="876"/>
      <c r="F39" s="876"/>
      <c r="G39" s="876"/>
      <c r="H39" s="877"/>
      <c r="I39" s="267"/>
      <c r="J39" s="268"/>
      <c r="K39" s="269"/>
      <c r="L39" s="270"/>
      <c r="M39" s="271"/>
      <c r="N39" s="272"/>
    </row>
    <row r="40" spans="1:14">
      <c r="B40" s="875"/>
      <c r="C40" s="876"/>
      <c r="D40" s="876"/>
      <c r="E40" s="876"/>
      <c r="F40" s="876"/>
      <c r="G40" s="876"/>
      <c r="H40" s="877"/>
      <c r="I40" s="267"/>
      <c r="J40" s="268"/>
      <c r="K40" s="269"/>
      <c r="L40" s="270"/>
      <c r="M40" s="271"/>
      <c r="N40" s="272"/>
    </row>
    <row r="41" spans="1:14">
      <c r="B41" s="875"/>
      <c r="C41" s="876"/>
      <c r="D41" s="876"/>
      <c r="E41" s="876"/>
      <c r="F41" s="876"/>
      <c r="G41" s="876"/>
      <c r="H41" s="877"/>
      <c r="I41" s="267"/>
      <c r="J41" s="268"/>
      <c r="K41" s="269"/>
      <c r="L41" s="270"/>
      <c r="M41" s="271"/>
      <c r="N41" s="272"/>
    </row>
    <row r="42" spans="1:14">
      <c r="B42" s="875"/>
      <c r="C42" s="876"/>
      <c r="D42" s="876"/>
      <c r="E42" s="876"/>
      <c r="F42" s="876"/>
      <c r="G42" s="876"/>
      <c r="H42" s="877"/>
      <c r="I42" s="267"/>
      <c r="J42" s="268"/>
      <c r="K42" s="269"/>
      <c r="L42" s="270"/>
      <c r="M42" s="271"/>
      <c r="N42" s="272"/>
    </row>
    <row r="43" spans="1:14">
      <c r="B43" s="875"/>
      <c r="C43" s="876"/>
      <c r="D43" s="876"/>
      <c r="E43" s="876"/>
      <c r="F43" s="876"/>
      <c r="G43" s="876"/>
      <c r="H43" s="877"/>
      <c r="I43" s="267"/>
      <c r="J43" s="268"/>
      <c r="K43" s="269"/>
      <c r="L43" s="270"/>
      <c r="M43" s="271"/>
      <c r="N43" s="272"/>
    </row>
    <row r="44" spans="1:14">
      <c r="B44" s="875"/>
      <c r="C44" s="876"/>
      <c r="D44" s="876"/>
      <c r="E44" s="876"/>
      <c r="F44" s="876"/>
      <c r="G44" s="876"/>
      <c r="H44" s="877"/>
      <c r="I44" s="878"/>
      <c r="J44" s="879"/>
      <c r="K44" s="269"/>
      <c r="L44" s="880"/>
      <c r="M44" s="881"/>
      <c r="N44" s="272"/>
    </row>
    <row r="45" spans="1:14">
      <c r="B45" s="875"/>
      <c r="C45" s="876"/>
      <c r="D45" s="876"/>
      <c r="E45" s="882"/>
      <c r="F45" s="876"/>
      <c r="G45" s="876"/>
      <c r="H45" s="877"/>
      <c r="I45" s="36"/>
      <c r="J45" s="37"/>
      <c r="K45" s="274"/>
      <c r="L45" s="276"/>
      <c r="M45" s="277"/>
      <c r="N45" s="278"/>
    </row>
    <row r="46" spans="1:14">
      <c r="B46" s="883" t="s">
        <v>952</v>
      </c>
      <c r="C46" s="884"/>
      <c r="D46" s="884"/>
      <c r="E46" s="38"/>
      <c r="F46" s="39"/>
      <c r="G46" s="39"/>
      <c r="H46" s="40"/>
      <c r="I46" s="36"/>
      <c r="J46" s="37"/>
      <c r="K46" s="279"/>
      <c r="L46" s="276"/>
      <c r="M46" s="401">
        <v>0.05</v>
      </c>
      <c r="N46" s="344">
        <f>N80*M46</f>
        <v>22.390442043167496</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4">
        <f>SUM(N36:N47)</f>
        <v>1925.9746426100071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5" t="s">
        <v>945</v>
      </c>
      <c r="K52" s="85" t="s">
        <v>946</v>
      </c>
      <c r="L52" s="907" t="s">
        <v>955</v>
      </c>
      <c r="M52" s="906"/>
      <c r="N52" s="86" t="s">
        <v>951</v>
      </c>
    </row>
    <row r="53" spans="1:14">
      <c r="A53" t="s">
        <v>860</v>
      </c>
      <c r="B53" s="43" t="str">
        <f>VLOOKUP(A53,MATERIALES!A5:D372,3,FALSE)</f>
        <v>Emulsión CRR-2</v>
      </c>
      <c r="C53" s="281"/>
      <c r="D53" s="281"/>
      <c r="E53" s="281"/>
      <c r="F53" s="281"/>
      <c r="G53" s="281"/>
      <c r="H53" s="281"/>
      <c r="I53" s="268"/>
      <c r="J53" s="224" t="str">
        <f>VLOOKUP(A53,MATERIALES!A7:D644,2,FALSE)</f>
        <v>lt</v>
      </c>
      <c r="K53" s="282">
        <v>0.12</v>
      </c>
      <c r="L53" s="267"/>
      <c r="M53" s="402">
        <f>VLOOKUP(A53,MATERIALES!A5:D395,4,FALSE)</f>
        <v>1808.4300863415679</v>
      </c>
      <c r="N53" s="272">
        <f>K53*M53</f>
        <v>217.01161036098813</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4">
        <f>SUM(N53:N57)</f>
        <v>217.01161036098813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2" t="s">
        <v>961</v>
      </c>
      <c r="M62" s="891"/>
      <c r="N62" s="76" t="s">
        <v>951</v>
      </c>
    </row>
    <row r="63" spans="1:14">
      <c r="B63" s="46"/>
      <c r="C63" s="317"/>
      <c r="D63" s="317"/>
      <c r="E63" s="317"/>
      <c r="F63" s="317"/>
      <c r="G63" s="317"/>
      <c r="H63" s="311"/>
      <c r="I63" s="279"/>
      <c r="J63" s="286"/>
      <c r="K63" s="279"/>
      <c r="L63" s="913"/>
      <c r="M63" s="914"/>
      <c r="N63" s="287"/>
    </row>
    <row r="64" spans="1:14">
      <c r="B64" s="46"/>
      <c r="C64" s="47"/>
      <c r="D64" s="47"/>
      <c r="E64" s="47"/>
      <c r="F64" s="47"/>
      <c r="G64" s="47"/>
      <c r="H64" s="311"/>
      <c r="I64" s="279"/>
      <c r="J64" s="286"/>
      <c r="K64" s="279"/>
      <c r="L64" s="913"/>
      <c r="M64" s="914"/>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7</v>
      </c>
      <c r="B74" s="49" t="str">
        <f>VLOOKUP(A74,'MANO DE OBRA'!A8:D68,3,FALSE)</f>
        <v>Obrero (2)</v>
      </c>
      <c r="C74" s="47"/>
      <c r="D74" s="47"/>
      <c r="E74" s="47"/>
      <c r="F74" s="47"/>
      <c r="G74" s="47"/>
      <c r="H74" s="47"/>
      <c r="I74" s="292">
        <f>K74/J74*100</f>
        <v>58520.000000000007</v>
      </c>
      <c r="J74" s="293">
        <v>185</v>
      </c>
      <c r="K74" s="294">
        <f>VLOOKUP(A74,'MANO DE OBRA'!A8:D99,4,FALSE)</f>
        <v>108262</v>
      </c>
      <c r="L74" s="50"/>
      <c r="M74" s="295">
        <v>480</v>
      </c>
      <c r="N74" s="395">
        <f>K74/M74</f>
        <v>225.54583333333332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480</v>
      </c>
      <c r="N75" s="395">
        <f>K75/M75</f>
        <v>222.26300753001664</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1">
        <f>SUM(N74:N79)</f>
        <v>447.80884086334993</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2590.7950938343452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4"/>
      <c r="J86" s="334"/>
      <c r="K86" s="302" t="s">
        <v>970</v>
      </c>
      <c r="L86" s="873" t="s">
        <v>971</v>
      </c>
      <c r="M86" s="874"/>
      <c r="N86" s="303"/>
    </row>
    <row r="87" spans="1:14">
      <c r="B87" s="859" t="s">
        <v>972</v>
      </c>
      <c r="C87" s="860"/>
      <c r="D87" s="860"/>
      <c r="E87" s="860"/>
      <c r="F87" s="860"/>
      <c r="G87" s="860"/>
      <c r="H87" s="860"/>
      <c r="I87" s="87"/>
      <c r="J87" s="88"/>
      <c r="K87" s="304">
        <v>0.2</v>
      </c>
      <c r="L87" s="861">
        <f>N82*K87</f>
        <v>518.15901876686905</v>
      </c>
      <c r="M87" s="862"/>
      <c r="N87" s="51"/>
    </row>
    <row r="88" spans="1:14">
      <c r="B88" s="89" t="s">
        <v>973</v>
      </c>
      <c r="C88" s="90"/>
      <c r="D88" s="90"/>
      <c r="E88" s="90"/>
      <c r="F88" s="90"/>
      <c r="G88" s="90"/>
      <c r="H88" s="90"/>
      <c r="I88" s="87"/>
      <c r="J88" s="88"/>
      <c r="K88" s="304">
        <v>0.05</v>
      </c>
      <c r="L88" s="861">
        <f>N82*K88</f>
        <v>129.53975469171726</v>
      </c>
      <c r="M88" s="862"/>
      <c r="N88" s="51"/>
    </row>
    <row r="89" spans="1:14" ht="15.75" thickBot="1">
      <c r="B89" s="91" t="s">
        <v>974</v>
      </c>
      <c r="C89" s="92"/>
      <c r="D89" s="92"/>
      <c r="E89" s="92"/>
      <c r="F89" s="92"/>
      <c r="G89" s="92"/>
      <c r="H89" s="92"/>
      <c r="I89" s="93"/>
      <c r="J89" s="94"/>
      <c r="K89" s="305">
        <v>0.05</v>
      </c>
      <c r="L89" s="863">
        <f>N82*K89</f>
        <v>129.53975469171726</v>
      </c>
      <c r="M89" s="864"/>
      <c r="N89" s="51"/>
    </row>
    <row r="90" spans="1:14" ht="15.75" thickBot="1">
      <c r="B90" s="826" t="s">
        <v>953</v>
      </c>
      <c r="C90" s="827"/>
      <c r="D90" s="827"/>
      <c r="E90" s="827"/>
      <c r="F90" s="827"/>
      <c r="G90" s="827"/>
      <c r="H90" s="827"/>
      <c r="I90" s="827"/>
      <c r="J90" s="827"/>
      <c r="K90" s="827"/>
      <c r="L90" s="827"/>
      <c r="M90" s="828"/>
      <c r="N90" s="52">
        <f>L87+L88+L89</f>
        <v>777.23852815030352</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8">
        <f>N82+N90</f>
        <v>3368.0336219846486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1" t="s">
        <v>2221</v>
      </c>
      <c r="C123" s="393"/>
      <c r="D123" s="393"/>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1091</v>
      </c>
      <c r="C31" s="81" t="s">
        <v>1605</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1603</v>
      </c>
      <c r="B36" s="875" t="str">
        <f>VLOOKUP(A36,EQUIPOS!A6:D154,3,FALSE)</f>
        <v>Derretidora de asfalto (crafco o similar)</v>
      </c>
      <c r="C36" s="876"/>
      <c r="D36" s="876"/>
      <c r="E36" s="876"/>
      <c r="F36" s="876"/>
      <c r="G36" s="876"/>
      <c r="H36" s="877"/>
      <c r="I36" s="267"/>
      <c r="J36" s="268"/>
      <c r="K36" s="269">
        <f>VLOOKUP(A36,EQUIPOS!A6:D163,4,FALSE)</f>
        <v>2474.8901360809746</v>
      </c>
      <c r="L36" s="270"/>
      <c r="M36" s="271">
        <v>60</v>
      </c>
      <c r="N36" s="272">
        <f t="shared" ref="N36:N39" si="0">K36/M36</f>
        <v>41.248168934682909</v>
      </c>
    </row>
    <row r="37" spans="1:14">
      <c r="A37" s="113" t="s">
        <v>324</v>
      </c>
      <c r="B37" s="875" t="str">
        <f>VLOOKUP(A37,EQUIPOS!A7:D154,3,FALSE)</f>
        <v xml:space="preserve">Ruteadora </v>
      </c>
      <c r="C37" s="876"/>
      <c r="D37" s="876"/>
      <c r="E37" s="876"/>
      <c r="F37" s="876"/>
      <c r="G37" s="876"/>
      <c r="H37" s="877"/>
      <c r="I37" s="267"/>
      <c r="J37" s="268"/>
      <c r="K37" s="269">
        <f>VLOOKUP(A37,EQUIPOS!A7:D164,4,FALSE)</f>
        <v>5433.6858828621234</v>
      </c>
      <c r="L37" s="270"/>
      <c r="M37" s="271">
        <v>60</v>
      </c>
      <c r="N37" s="272">
        <f t="shared" si="0"/>
        <v>90.561431381035391</v>
      </c>
    </row>
    <row r="38" spans="1:14">
      <c r="A38" t="s">
        <v>176</v>
      </c>
      <c r="B38" s="875" t="str">
        <f>VLOOKUP(A38,EQUIPOS!A8:D154,3,FALSE)</f>
        <v xml:space="preserve">Compresor (barrido y soplado)
</v>
      </c>
      <c r="C38" s="876"/>
      <c r="D38" s="876"/>
      <c r="E38" s="876"/>
      <c r="F38" s="876"/>
      <c r="G38" s="876"/>
      <c r="H38" s="877"/>
      <c r="I38" s="267"/>
      <c r="J38" s="268"/>
      <c r="K38" s="269">
        <f>VLOOKUP(A38,EQUIPOS!A8:D165,4,FALSE)</f>
        <v>69071.374584940946</v>
      </c>
      <c r="L38" s="270"/>
      <c r="M38" s="271">
        <v>60</v>
      </c>
      <c r="N38" s="272">
        <f t="shared" si="0"/>
        <v>1151.1895764156825</v>
      </c>
    </row>
    <row r="39" spans="1:14">
      <c r="A39" t="s">
        <v>138</v>
      </c>
      <c r="B39" s="875" t="str">
        <f>VLOOKUP(A39,EQUIPOS!A9:D154,3,FALSE)</f>
        <v>Camioneta D-300</v>
      </c>
      <c r="C39" s="876"/>
      <c r="D39" s="876"/>
      <c r="E39" s="876"/>
      <c r="F39" s="876"/>
      <c r="G39" s="876"/>
      <c r="H39" s="877"/>
      <c r="I39" s="267"/>
      <c r="J39" s="268"/>
      <c r="K39" s="269">
        <f>VLOOKUP(A39,EQUIPOS!A9:D166,4,FALSE)</f>
        <v>42668.787312988439</v>
      </c>
      <c r="L39" s="270"/>
      <c r="M39" s="271">
        <v>60</v>
      </c>
      <c r="N39" s="272">
        <f t="shared" si="0"/>
        <v>711.14645521647401</v>
      </c>
    </row>
    <row r="40" spans="1:14">
      <c r="B40" s="875"/>
      <c r="C40" s="876"/>
      <c r="D40" s="876"/>
      <c r="E40" s="876"/>
      <c r="F40" s="876"/>
      <c r="G40" s="876"/>
      <c r="H40" s="877"/>
      <c r="I40" s="267"/>
      <c r="J40" s="268"/>
      <c r="K40" s="269"/>
      <c r="L40" s="270"/>
      <c r="M40" s="271"/>
      <c r="N40" s="272"/>
    </row>
    <row r="41" spans="1:14">
      <c r="B41" s="875"/>
      <c r="C41" s="876"/>
      <c r="D41" s="876"/>
      <c r="E41" s="876"/>
      <c r="F41" s="876"/>
      <c r="G41" s="876"/>
      <c r="H41" s="877"/>
      <c r="I41" s="267"/>
      <c r="J41" s="268"/>
      <c r="K41" s="269"/>
      <c r="L41" s="270"/>
      <c r="M41" s="271"/>
      <c r="N41" s="272"/>
    </row>
    <row r="42" spans="1:14">
      <c r="B42" s="875"/>
      <c r="C42" s="876"/>
      <c r="D42" s="876"/>
      <c r="E42" s="876"/>
      <c r="F42" s="876"/>
      <c r="G42" s="876"/>
      <c r="H42" s="877"/>
      <c r="I42" s="267"/>
      <c r="J42" s="268"/>
      <c r="K42" s="269"/>
      <c r="L42" s="270"/>
      <c r="M42" s="271"/>
      <c r="N42" s="272"/>
    </row>
    <row r="43" spans="1:14">
      <c r="B43" s="875"/>
      <c r="C43" s="876"/>
      <c r="D43" s="876"/>
      <c r="E43" s="876"/>
      <c r="F43" s="876"/>
      <c r="G43" s="876"/>
      <c r="H43" s="877"/>
      <c r="I43" s="267"/>
      <c r="J43" s="268"/>
      <c r="K43" s="269"/>
      <c r="L43" s="270"/>
      <c r="M43" s="271"/>
      <c r="N43" s="272"/>
    </row>
    <row r="44" spans="1:14">
      <c r="B44" s="875"/>
      <c r="C44" s="876"/>
      <c r="D44" s="876"/>
      <c r="E44" s="876"/>
      <c r="F44" s="876"/>
      <c r="G44" s="876"/>
      <c r="H44" s="877"/>
      <c r="I44" s="878"/>
      <c r="J44" s="879"/>
      <c r="K44" s="269"/>
      <c r="L44" s="880"/>
      <c r="M44" s="881"/>
      <c r="N44" s="272"/>
    </row>
    <row r="45" spans="1:14">
      <c r="B45" s="875"/>
      <c r="C45" s="876"/>
      <c r="D45" s="876"/>
      <c r="E45" s="882"/>
      <c r="F45" s="876"/>
      <c r="G45" s="876"/>
      <c r="H45" s="877"/>
      <c r="I45" s="36"/>
      <c r="J45" s="37"/>
      <c r="K45" s="274"/>
      <c r="L45" s="276"/>
      <c r="M45" s="277"/>
      <c r="N45" s="278"/>
    </row>
    <row r="46" spans="1:14">
      <c r="B46" s="883" t="s">
        <v>952</v>
      </c>
      <c r="C46" s="884"/>
      <c r="D46" s="884"/>
      <c r="E46" s="38"/>
      <c r="F46" s="39"/>
      <c r="G46" s="39"/>
      <c r="H46" s="40"/>
      <c r="I46" s="36"/>
      <c r="J46" s="37"/>
      <c r="K46" s="279"/>
      <c r="L46" s="276"/>
      <c r="M46" s="401">
        <v>0.05</v>
      </c>
      <c r="N46" s="344">
        <f>N84*M46</f>
        <v>22.390442043167496</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4">
        <f>SUM(N36:N47)</f>
        <v>2016.5360739910423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5" t="s">
        <v>945</v>
      </c>
      <c r="K52" s="85" t="s">
        <v>946</v>
      </c>
      <c r="L52" s="907" t="s">
        <v>955</v>
      </c>
      <c r="M52" s="906"/>
      <c r="N52" s="86" t="s">
        <v>951</v>
      </c>
    </row>
    <row r="53" spans="1:14">
      <c r="A53" t="s">
        <v>799</v>
      </c>
      <c r="B53" s="43" t="str">
        <f>VLOOKUP(A53,MATERIALES!A5:D372,3,FALSE)</f>
        <v>Arena de Trituración</v>
      </c>
      <c r="C53" s="281"/>
      <c r="D53" s="281"/>
      <c r="E53" s="281"/>
      <c r="F53" s="281"/>
      <c r="G53" s="281"/>
      <c r="H53" s="281"/>
      <c r="I53" s="268"/>
      <c r="J53" s="224" t="str">
        <f>VLOOKUP(A53,MATERIALES!A7:D644,2,FALSE)</f>
        <v>m3</v>
      </c>
      <c r="K53" s="282">
        <v>7.0000000000000001E-3</v>
      </c>
      <c r="L53" s="267"/>
      <c r="M53" s="402">
        <f>VLOOKUP(A53,MATERIALES!A5:D395,4,FALSE)</f>
        <v>36288.386369127133</v>
      </c>
      <c r="N53" s="272">
        <f t="shared" ref="N53:N54" si="1">K53*M53</f>
        <v>254.01870458388993</v>
      </c>
    </row>
    <row r="54" spans="1:14">
      <c r="A54" s="116" t="s">
        <v>860</v>
      </c>
      <c r="B54" s="43" t="str">
        <f>VLOOKUP(A54,MATERIALES!A6:D372,3,FALSE)</f>
        <v>Emulsión CRR-2</v>
      </c>
      <c r="C54" s="281"/>
      <c r="D54" s="281"/>
      <c r="E54" s="281"/>
      <c r="F54" s="281"/>
      <c r="G54" s="281"/>
      <c r="H54" s="281"/>
      <c r="I54" s="268"/>
      <c r="J54" s="224" t="str">
        <f>VLOOKUP(A54,MATERIALES!A8:D645,2,FALSE)</f>
        <v>lt</v>
      </c>
      <c r="K54" s="282">
        <v>0.12</v>
      </c>
      <c r="L54" s="267"/>
      <c r="M54" s="402">
        <f>VLOOKUP(A54,MATERIALES!A6:D396,4,FALSE)</f>
        <v>1808.4300863415679</v>
      </c>
      <c r="N54" s="272">
        <f t="shared" si="1"/>
        <v>217.01161036098813</v>
      </c>
    </row>
    <row r="55" spans="1:14">
      <c r="A55" s="116"/>
      <c r="B55" s="43"/>
      <c r="C55" s="281"/>
      <c r="D55" s="281"/>
      <c r="E55" s="281"/>
      <c r="F55" s="281"/>
      <c r="G55" s="281"/>
      <c r="H55" s="281"/>
      <c r="I55" s="268"/>
      <c r="J55" s="224"/>
      <c r="K55" s="282"/>
      <c r="L55" s="267"/>
      <c r="M55" s="402"/>
      <c r="N55" s="272"/>
    </row>
    <row r="56" spans="1:14">
      <c r="A56" s="116"/>
      <c r="B56" s="43"/>
      <c r="C56" s="281"/>
      <c r="D56" s="281"/>
      <c r="E56" s="281"/>
      <c r="F56" s="281"/>
      <c r="G56" s="281"/>
      <c r="H56" s="281"/>
      <c r="I56" s="268"/>
      <c r="J56" s="224"/>
      <c r="K56" s="282"/>
      <c r="L56" s="267"/>
      <c r="M56" s="402"/>
      <c r="N56" s="272"/>
    </row>
    <row r="57" spans="1:14">
      <c r="A57" s="116"/>
      <c r="B57" s="43"/>
      <c r="C57" s="281"/>
      <c r="D57" s="281"/>
      <c r="E57" s="281"/>
      <c r="F57" s="281"/>
      <c r="G57" s="281"/>
      <c r="H57" s="281"/>
      <c r="I57" s="268"/>
      <c r="J57" s="224"/>
      <c r="K57" s="282"/>
      <c r="L57" s="267"/>
      <c r="M57" s="402"/>
      <c r="N57" s="272"/>
    </row>
    <row r="58" spans="1:14">
      <c r="A58" s="116"/>
      <c r="B58" s="43"/>
      <c r="C58" s="281"/>
      <c r="D58" s="281"/>
      <c r="E58" s="281"/>
      <c r="F58" s="281"/>
      <c r="G58" s="281"/>
      <c r="H58" s="281"/>
      <c r="I58" s="268"/>
      <c r="J58" s="224"/>
      <c r="K58" s="282"/>
      <c r="L58" s="267"/>
      <c r="M58" s="402"/>
      <c r="N58" s="272"/>
    </row>
    <row r="59" spans="1:14">
      <c r="B59" s="43"/>
      <c r="C59" s="281"/>
      <c r="D59" s="281"/>
      <c r="E59" s="281"/>
      <c r="F59" s="281"/>
      <c r="G59" s="281"/>
      <c r="H59" s="281"/>
      <c r="I59" s="268"/>
      <c r="J59" s="224"/>
      <c r="K59" s="282"/>
      <c r="L59" s="267"/>
      <c r="M59" s="283"/>
      <c r="N59" s="284"/>
    </row>
    <row r="60" spans="1:14">
      <c r="B60" s="43"/>
      <c r="C60" s="281"/>
      <c r="D60" s="281"/>
      <c r="E60" s="281"/>
      <c r="F60" s="281"/>
      <c r="G60" s="281"/>
      <c r="H60" s="281"/>
      <c r="I60" s="268"/>
      <c r="J60" s="224"/>
      <c r="K60" s="282"/>
      <c r="L60" s="267"/>
      <c r="M60" s="283"/>
      <c r="N60" s="284"/>
    </row>
    <row r="61" spans="1:14" ht="15.75" thickBot="1">
      <c r="B61" s="908"/>
      <c r="C61" s="909"/>
      <c r="D61" s="909"/>
      <c r="E61" s="909"/>
      <c r="F61" s="909"/>
      <c r="G61" s="909"/>
      <c r="H61" s="909"/>
      <c r="I61" s="879"/>
      <c r="J61" s="42"/>
      <c r="K61" s="44"/>
      <c r="L61" s="910"/>
      <c r="M61" s="911"/>
      <c r="N61" s="45"/>
    </row>
    <row r="62" spans="1:14" ht="15.75" thickBot="1">
      <c r="B62" s="826" t="s">
        <v>953</v>
      </c>
      <c r="C62" s="827"/>
      <c r="D62" s="827"/>
      <c r="E62" s="827"/>
      <c r="F62" s="827"/>
      <c r="G62" s="827"/>
      <c r="H62" s="827"/>
      <c r="I62" s="827"/>
      <c r="J62" s="827"/>
      <c r="K62" s="827"/>
      <c r="L62" s="827"/>
      <c r="M62" s="828"/>
      <c r="N62" s="394">
        <f>SUM(N53:N61)</f>
        <v>471.03031494487806</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3" t="s">
        <v>957</v>
      </c>
      <c r="C66" s="314"/>
      <c r="D66" s="314"/>
      <c r="E66" s="314"/>
      <c r="F66" s="314"/>
      <c r="G66" s="314"/>
      <c r="H66" s="73" t="s">
        <v>945</v>
      </c>
      <c r="I66" s="74" t="s">
        <v>958</v>
      </c>
      <c r="J66" s="75" t="s">
        <v>959</v>
      </c>
      <c r="K66" s="73" t="s">
        <v>960</v>
      </c>
      <c r="L66" s="912" t="s">
        <v>961</v>
      </c>
      <c r="M66" s="891"/>
      <c r="N66" s="76" t="s">
        <v>951</v>
      </c>
    </row>
    <row r="67" spans="1:15">
      <c r="A67" t="s">
        <v>1227</v>
      </c>
      <c r="B67" s="46" t="str">
        <f>VLOOKUP(A67,TRANSPORTE!A5:D117,3,FALSE)</f>
        <v>Transporte de Arena</v>
      </c>
      <c r="C67" s="317"/>
      <c r="D67" s="317"/>
      <c r="E67" s="317"/>
      <c r="F67" s="317"/>
      <c r="G67" s="317"/>
      <c r="H67" s="311" t="s">
        <v>339</v>
      </c>
      <c r="I67" s="413">
        <v>7.0000000000000001E-3</v>
      </c>
      <c r="J67" s="286">
        <v>1</v>
      </c>
      <c r="K67" s="413">
        <f>I67*J67</f>
        <v>7.0000000000000001E-3</v>
      </c>
      <c r="L67" s="913">
        <f>VLOOKUP(A67,TRANSPORTE!A6:D120,4,FALSE)</f>
        <v>1139.1256047770109</v>
      </c>
      <c r="M67" s="914"/>
      <c r="N67" s="287">
        <f>L67*K67</f>
        <v>7.9738792334390771</v>
      </c>
    </row>
    <row r="68" spans="1:15">
      <c r="B68" s="46"/>
      <c r="C68" s="47"/>
      <c r="D68" s="47"/>
      <c r="E68" s="47"/>
      <c r="F68" s="47"/>
      <c r="G68" s="47"/>
      <c r="H68" s="311"/>
      <c r="I68" s="279"/>
      <c r="J68" s="286"/>
      <c r="K68" s="279"/>
      <c r="L68" s="913"/>
      <c r="M68" s="914"/>
      <c r="N68" s="287"/>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c r="B71" s="46"/>
      <c r="C71" s="47"/>
      <c r="D71" s="47"/>
      <c r="E71" s="47"/>
      <c r="F71" s="47"/>
      <c r="G71" s="47"/>
      <c r="H71" s="288"/>
      <c r="I71" s="279"/>
      <c r="J71" s="279"/>
      <c r="K71" s="279"/>
      <c r="L71" s="289"/>
      <c r="M71" s="290"/>
      <c r="N71" s="291"/>
    </row>
    <row r="72" spans="1:15" ht="15.75" thickBot="1">
      <c r="B72" s="447"/>
      <c r="C72" s="448"/>
      <c r="D72" s="448"/>
      <c r="E72" s="448"/>
      <c r="F72" s="448"/>
      <c r="G72" s="448"/>
      <c r="H72" s="48"/>
      <c r="I72" s="126"/>
      <c r="J72" s="126"/>
      <c r="K72" s="126"/>
      <c r="L72" s="904"/>
      <c r="M72" s="905"/>
      <c r="N72" s="127"/>
    </row>
    <row r="73" spans="1:15" ht="15.75" thickBot="1">
      <c r="B73" s="915" t="s">
        <v>953</v>
      </c>
      <c r="C73" s="869"/>
      <c r="D73" s="869"/>
      <c r="E73" s="869"/>
      <c r="F73" s="869"/>
      <c r="G73" s="869"/>
      <c r="H73" s="869"/>
      <c r="I73" s="869"/>
      <c r="J73" s="869"/>
      <c r="K73" s="869"/>
      <c r="L73" s="869"/>
      <c r="M73" s="870"/>
      <c r="N73" s="104">
        <f>N67+N68+N69+N70+N71</f>
        <v>7.9738792334390771</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65" t="s">
        <v>963</v>
      </c>
      <c r="C77" s="866"/>
      <c r="D77" s="866"/>
      <c r="E77" s="866"/>
      <c r="F77" s="866"/>
      <c r="G77" s="866"/>
      <c r="H77" s="866"/>
      <c r="I77" s="73" t="s">
        <v>964</v>
      </c>
      <c r="J77" s="75" t="s">
        <v>1410</v>
      </c>
      <c r="K77" s="74" t="s">
        <v>966</v>
      </c>
      <c r="L77" s="867" t="s">
        <v>950</v>
      </c>
      <c r="M77" s="868"/>
      <c r="N77" s="98" t="s">
        <v>951</v>
      </c>
    </row>
    <row r="78" spans="1:15">
      <c r="A78" t="s">
        <v>7</v>
      </c>
      <c r="B78" s="49" t="str">
        <f>VLOOKUP(A78,'MANO DE OBRA'!A8:D68,3,FALSE)</f>
        <v>Obrero (2)</v>
      </c>
      <c r="C78" s="47"/>
      <c r="D78" s="47"/>
      <c r="E78" s="47"/>
      <c r="F78" s="47"/>
      <c r="G78" s="47"/>
      <c r="H78" s="47"/>
      <c r="I78" s="292">
        <f>K78/J78*100</f>
        <v>58520.000000000007</v>
      </c>
      <c r="J78" s="293">
        <v>185</v>
      </c>
      <c r="K78" s="294">
        <f>VLOOKUP(A78,'MANO DE OBRA'!A8:D99,4,FALSE)</f>
        <v>108262</v>
      </c>
      <c r="L78" s="50"/>
      <c r="M78" s="295">
        <v>480</v>
      </c>
      <c r="N78" s="395">
        <f>K78/M78</f>
        <v>225.54583333333332</v>
      </c>
      <c r="O78" s="106"/>
    </row>
    <row r="79" spans="1:15">
      <c r="A79" t="s">
        <v>30</v>
      </c>
      <c r="B79" s="49" t="str">
        <f>VLOOKUP(A79,'MANO DE OBRA'!A8:D69,3,FALSE)</f>
        <v>Oficial</v>
      </c>
      <c r="C79" s="47"/>
      <c r="D79" s="47"/>
      <c r="E79" s="47"/>
      <c r="F79" s="47"/>
      <c r="G79" s="47"/>
      <c r="H79" s="47"/>
      <c r="I79" s="292">
        <f>K79/J79*100</f>
        <v>57668.23979157189</v>
      </c>
      <c r="J79" s="293">
        <v>185</v>
      </c>
      <c r="K79" s="294">
        <f>VLOOKUP(A79,'MANO DE OBRA'!A8:D100,4,FALSE)</f>
        <v>106686.24361440798</v>
      </c>
      <c r="L79" s="50"/>
      <c r="M79" s="299">
        <v>480</v>
      </c>
      <c r="N79" s="395">
        <f>K79/M79</f>
        <v>222.26300753001664</v>
      </c>
    </row>
    <row r="80" spans="1:15">
      <c r="B80" s="49"/>
      <c r="C80" s="47"/>
      <c r="D80" s="47"/>
      <c r="E80" s="47"/>
      <c r="F80" s="47"/>
      <c r="G80" s="47"/>
      <c r="H80" s="47"/>
      <c r="I80" s="292"/>
      <c r="J80" s="293"/>
      <c r="K80" s="294"/>
      <c r="L80" s="50"/>
      <c r="M80" s="300"/>
      <c r="N80" s="395"/>
    </row>
    <row r="81" spans="1:14">
      <c r="B81" s="49"/>
      <c r="C81" s="47"/>
      <c r="D81" s="47"/>
      <c r="E81" s="47"/>
      <c r="F81" s="47"/>
      <c r="G81" s="47"/>
      <c r="H81" s="47"/>
      <c r="I81" s="279"/>
      <c r="J81" s="297"/>
      <c r="K81" s="298"/>
      <c r="L81" s="318"/>
      <c r="M81" s="300"/>
      <c r="N81" s="296"/>
    </row>
    <row r="82" spans="1:14">
      <c r="B82" s="49"/>
      <c r="C82" s="47"/>
      <c r="D82" s="47"/>
      <c r="E82" s="47"/>
      <c r="F82" s="47"/>
      <c r="G82" s="47"/>
      <c r="H82" s="47"/>
      <c r="I82" s="279"/>
      <c r="J82" s="297"/>
      <c r="K82" s="298"/>
      <c r="L82" s="318"/>
      <c r="M82" s="300"/>
      <c r="N82" s="296"/>
    </row>
    <row r="83" spans="1:14" ht="15.75" thickBot="1">
      <c r="B83" s="902"/>
      <c r="C83" s="903"/>
      <c r="D83" s="903"/>
      <c r="E83" s="903"/>
      <c r="F83" s="903"/>
      <c r="G83" s="903"/>
      <c r="H83" s="903"/>
      <c r="I83" s="126"/>
      <c r="J83" s="126"/>
      <c r="K83" s="126"/>
      <c r="L83" s="916"/>
      <c r="M83" s="916"/>
      <c r="N83" s="45"/>
    </row>
    <row r="84" spans="1:14" ht="15.75" thickBot="1">
      <c r="B84" s="915" t="s">
        <v>953</v>
      </c>
      <c r="C84" s="869"/>
      <c r="D84" s="869"/>
      <c r="E84" s="869"/>
      <c r="F84" s="869"/>
      <c r="G84" s="869"/>
      <c r="H84" s="869"/>
      <c r="I84" s="869"/>
      <c r="J84" s="869"/>
      <c r="K84" s="869"/>
      <c r="L84" s="869"/>
      <c r="M84" s="870"/>
      <c r="N84" s="301">
        <f>SUM(N78:N83)</f>
        <v>447.80884086334993</v>
      </c>
    </row>
    <row r="85" spans="1:14" ht="15.75" thickBot="1">
      <c r="B85" s="33"/>
      <c r="C85" s="34"/>
      <c r="D85" s="34"/>
      <c r="E85" s="34"/>
      <c r="F85" s="34"/>
      <c r="G85" s="34"/>
      <c r="H85" s="34"/>
      <c r="I85" s="34"/>
      <c r="J85" s="34"/>
      <c r="K85" s="34"/>
      <c r="L85" s="34"/>
      <c r="M85" s="34"/>
      <c r="N85" s="35"/>
    </row>
    <row r="86" spans="1:14" ht="15.75" thickBot="1">
      <c r="B86" s="826" t="s">
        <v>967</v>
      </c>
      <c r="C86" s="827"/>
      <c r="D86" s="827"/>
      <c r="E86" s="827"/>
      <c r="F86" s="827"/>
      <c r="G86" s="827"/>
      <c r="H86" s="827"/>
      <c r="I86" s="827"/>
      <c r="J86" s="827"/>
      <c r="K86" s="827"/>
      <c r="L86" s="827"/>
      <c r="M86" s="828"/>
      <c r="N86" s="99">
        <f>N48+N62+N73+N84</f>
        <v>2943.3491090327093</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71" t="s">
        <v>969</v>
      </c>
      <c r="C90" s="872"/>
      <c r="D90" s="872"/>
      <c r="E90" s="872"/>
      <c r="F90" s="872"/>
      <c r="G90" s="872"/>
      <c r="H90" s="872"/>
      <c r="I90" s="314"/>
      <c r="J90" s="334"/>
      <c r="K90" s="302" t="s">
        <v>970</v>
      </c>
      <c r="L90" s="873" t="s">
        <v>971</v>
      </c>
      <c r="M90" s="874"/>
      <c r="N90" s="303"/>
    </row>
    <row r="91" spans="1:14">
      <c r="B91" s="859" t="s">
        <v>972</v>
      </c>
      <c r="C91" s="860"/>
      <c r="D91" s="860"/>
      <c r="E91" s="860"/>
      <c r="F91" s="860"/>
      <c r="G91" s="860"/>
      <c r="H91" s="860"/>
      <c r="I91" s="87"/>
      <c r="J91" s="88"/>
      <c r="K91" s="304">
        <v>0.2</v>
      </c>
      <c r="L91" s="861">
        <f>N86*K91</f>
        <v>588.6698218065419</v>
      </c>
      <c r="M91" s="862"/>
      <c r="N91" s="51"/>
    </row>
    <row r="92" spans="1:14">
      <c r="B92" s="89" t="s">
        <v>973</v>
      </c>
      <c r="C92" s="90"/>
      <c r="D92" s="90"/>
      <c r="E92" s="90"/>
      <c r="F92" s="90"/>
      <c r="G92" s="90"/>
      <c r="H92" s="90"/>
      <c r="I92" s="87"/>
      <c r="J92" s="88"/>
      <c r="K92" s="304">
        <v>0.05</v>
      </c>
      <c r="L92" s="861">
        <f>N86*K92</f>
        <v>147.16745545163548</v>
      </c>
      <c r="M92" s="862"/>
      <c r="N92" s="51"/>
    </row>
    <row r="93" spans="1:14" ht="15.75" thickBot="1">
      <c r="B93" s="91" t="s">
        <v>974</v>
      </c>
      <c r="C93" s="92"/>
      <c r="D93" s="92"/>
      <c r="E93" s="92"/>
      <c r="F93" s="92"/>
      <c r="G93" s="92"/>
      <c r="H93" s="92"/>
      <c r="I93" s="93"/>
      <c r="J93" s="94"/>
      <c r="K93" s="305">
        <v>0.05</v>
      </c>
      <c r="L93" s="863">
        <f>N86*K93</f>
        <v>147.16745545163548</v>
      </c>
      <c r="M93" s="864"/>
      <c r="N93" s="51"/>
    </row>
    <row r="94" spans="1:14" ht="15.75" thickBot="1">
      <c r="B94" s="826" t="s">
        <v>953</v>
      </c>
      <c r="C94" s="827"/>
      <c r="D94" s="827"/>
      <c r="E94" s="827"/>
      <c r="F94" s="827"/>
      <c r="G94" s="827"/>
      <c r="H94" s="827"/>
      <c r="I94" s="827"/>
      <c r="J94" s="827"/>
      <c r="K94" s="827"/>
      <c r="L94" s="827"/>
      <c r="M94" s="828"/>
      <c r="N94" s="52">
        <f>L91+L92+L93</f>
        <v>883.00473270981297</v>
      </c>
    </row>
    <row r="95" spans="1:14" ht="15.75" thickBot="1">
      <c r="B95" s="33"/>
      <c r="C95" s="34"/>
      <c r="D95" s="34"/>
      <c r="E95" s="34"/>
      <c r="F95" s="34"/>
      <c r="G95" s="34"/>
      <c r="H95" s="34"/>
      <c r="I95" s="34"/>
      <c r="J95" s="34"/>
      <c r="K95" s="34"/>
      <c r="L95" s="34"/>
      <c r="M95" s="34"/>
      <c r="N95" s="35"/>
    </row>
    <row r="96" spans="1:14" ht="15.75" thickBot="1">
      <c r="A96" t="s">
        <v>2016</v>
      </c>
      <c r="B96" s="826" t="s">
        <v>975</v>
      </c>
      <c r="C96" s="827"/>
      <c r="D96" s="827"/>
      <c r="E96" s="827"/>
      <c r="F96" s="827"/>
      <c r="G96" s="827"/>
      <c r="H96" s="827"/>
      <c r="I96" s="827"/>
      <c r="J96" s="827"/>
      <c r="K96" s="827"/>
      <c r="L96" s="827"/>
      <c r="M96" s="828"/>
      <c r="N96" s="188">
        <f>N86+N94</f>
        <v>3826.3538417425225</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7" t="s">
        <v>2216</v>
      </c>
      <c r="C106" s="228"/>
      <c r="D106" s="228"/>
      <c r="E106" s="228"/>
      <c r="F106" s="228"/>
      <c r="G106" s="228"/>
      <c r="H106" s="228"/>
      <c r="I106" s="228"/>
      <c r="J106" s="228"/>
      <c r="K106" s="228"/>
      <c r="L106" s="228"/>
      <c r="M106" s="228"/>
      <c r="N106" s="229"/>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c r="B109" s="230"/>
      <c r="C109" s="231"/>
      <c r="D109" s="231"/>
      <c r="E109" s="231"/>
      <c r="F109" s="231"/>
      <c r="G109" s="231"/>
      <c r="H109" s="231"/>
      <c r="I109" s="231"/>
      <c r="J109" s="231"/>
      <c r="K109" s="231"/>
      <c r="L109" s="231"/>
      <c r="M109" s="231"/>
      <c r="N109" s="232"/>
    </row>
    <row r="110" spans="2:14" ht="15.75" thickBot="1">
      <c r="B110" s="233"/>
      <c r="C110" s="234"/>
      <c r="D110" s="234"/>
      <c r="E110" s="234"/>
      <c r="F110" s="234"/>
      <c r="G110" s="234"/>
      <c r="H110" s="234"/>
      <c r="I110" s="234"/>
      <c r="J110" s="234"/>
      <c r="K110" s="234"/>
      <c r="L110" s="234"/>
      <c r="M110" s="234"/>
      <c r="N110" s="235"/>
    </row>
    <row r="111" spans="2:14">
      <c r="B111" s="236"/>
      <c r="C111" s="237"/>
      <c r="D111" s="237"/>
      <c r="E111" s="237"/>
      <c r="F111" s="237"/>
      <c r="G111" s="237"/>
      <c r="H111" s="237"/>
      <c r="I111" s="237"/>
      <c r="J111" s="237"/>
      <c r="K111" s="237"/>
      <c r="L111" s="237"/>
      <c r="M111" s="237"/>
      <c r="N111" s="238"/>
    </row>
    <row r="112" spans="2:14">
      <c r="B112" s="222" t="s">
        <v>2217</v>
      </c>
      <c r="C112" s="31"/>
      <c r="D112" s="31"/>
      <c r="E112" s="31"/>
      <c r="F112" s="31"/>
      <c r="G112" s="31"/>
      <c r="H112" s="31"/>
      <c r="I112" s="31"/>
      <c r="J112" s="31"/>
      <c r="K112" s="31"/>
      <c r="L112" s="31"/>
      <c r="M112" s="31"/>
      <c r="N112" s="32"/>
    </row>
    <row r="113" spans="2:14" ht="15" customHeight="1">
      <c r="B113" s="829" t="s">
        <v>2218</v>
      </c>
      <c r="C113" s="830"/>
      <c r="D113" s="830"/>
      <c r="E113" s="830"/>
      <c r="F113" s="830"/>
      <c r="G113" s="830"/>
      <c r="H113" s="830"/>
      <c r="I113" s="830"/>
      <c r="J113" s="830"/>
      <c r="K113" s="830"/>
      <c r="L113" s="830"/>
      <c r="M113" s="830"/>
      <c r="N113" s="831"/>
    </row>
    <row r="114" spans="2:14" ht="15" customHeight="1">
      <c r="B114" s="829"/>
      <c r="C114" s="830"/>
      <c r="D114" s="830"/>
      <c r="E114" s="830"/>
      <c r="F114" s="830"/>
      <c r="G114" s="830"/>
      <c r="H114" s="830"/>
      <c r="I114" s="830"/>
      <c r="J114" s="830"/>
      <c r="K114" s="830"/>
      <c r="L114" s="830"/>
      <c r="M114" s="830"/>
      <c r="N114" s="831"/>
    </row>
    <row r="115" spans="2:14" ht="30" customHeight="1">
      <c r="B115" s="832" t="s">
        <v>2219</v>
      </c>
      <c r="C115" s="833"/>
      <c r="D115" s="833"/>
      <c r="E115" s="833"/>
      <c r="F115" s="833"/>
      <c r="G115" s="833"/>
      <c r="H115" s="833"/>
      <c r="I115" s="833"/>
      <c r="J115" s="833"/>
      <c r="K115" s="833"/>
      <c r="L115" s="833"/>
      <c r="M115" s="833"/>
      <c r="N115" s="834"/>
    </row>
    <row r="116" spans="2:14">
      <c r="B116" s="832"/>
      <c r="C116" s="833"/>
      <c r="D116" s="833"/>
      <c r="E116" s="833"/>
      <c r="F116" s="833"/>
      <c r="G116" s="833"/>
      <c r="H116" s="833"/>
      <c r="I116" s="833"/>
      <c r="J116" s="833"/>
      <c r="K116" s="833"/>
      <c r="L116" s="833"/>
      <c r="M116" s="833"/>
      <c r="N116" s="834"/>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331"/>
      <c r="C119" s="332"/>
      <c r="D119" s="332"/>
      <c r="E119" s="332"/>
      <c r="F119" s="332"/>
      <c r="G119" s="332"/>
      <c r="H119" s="332"/>
      <c r="I119" s="332"/>
      <c r="J119" s="332"/>
      <c r="K119" s="332"/>
      <c r="L119" s="332"/>
      <c r="M119" s="332"/>
      <c r="N119" s="333"/>
    </row>
    <row r="120" spans="2:14">
      <c r="B120" s="222"/>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92"/>
      <c r="K126" s="892"/>
      <c r="L126" s="892"/>
      <c r="M126" s="892"/>
      <c r="N126" s="893"/>
    </row>
    <row r="127" spans="2:14" ht="15.75" thickBot="1">
      <c r="B127" s="261" t="s">
        <v>2221</v>
      </c>
      <c r="C127" s="393"/>
      <c r="D127" s="393"/>
      <c r="E127" s="57"/>
      <c r="F127" s="57"/>
      <c r="G127" s="57"/>
      <c r="H127" s="57"/>
      <c r="I127" s="57"/>
      <c r="J127" s="894"/>
      <c r="K127" s="894"/>
      <c r="L127" s="894"/>
      <c r="M127" s="894"/>
      <c r="N127" s="895"/>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thickBo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1092</v>
      </c>
      <c r="C31" s="81" t="s">
        <v>2039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112</v>
      </c>
      <c r="B36" s="875" t="str">
        <f>VLOOKUP(A36,EQUIPOS!A6:D154,3,FALSE)</f>
        <v xml:space="preserve">Aspersor manual
</v>
      </c>
      <c r="C36" s="876"/>
      <c r="D36" s="876"/>
      <c r="E36" s="876"/>
      <c r="F36" s="876"/>
      <c r="G36" s="876"/>
      <c r="H36" s="877"/>
      <c r="I36" s="267"/>
      <c r="J36" s="268"/>
      <c r="K36" s="269">
        <f>VLOOKUP(A36,EQUIPOS!A6:D163,4,FALSE)</f>
        <v>3000.8299205919689</v>
      </c>
      <c r="L36" s="270"/>
      <c r="M36" s="271">
        <v>6.25</v>
      </c>
      <c r="N36" s="272">
        <f t="shared" ref="N36:N41" si="0">K36/M36</f>
        <v>480.132787294715</v>
      </c>
    </row>
    <row r="37" spans="1:14">
      <c r="A37" s="113" t="s">
        <v>176</v>
      </c>
      <c r="B37" s="875" t="str">
        <f>VLOOKUP(A37,EQUIPOS!A7:D154,3,FALSE)</f>
        <v xml:space="preserve">Compresor (barrido y soplado)
</v>
      </c>
      <c r="C37" s="876"/>
      <c r="D37" s="876"/>
      <c r="E37" s="876"/>
      <c r="F37" s="876"/>
      <c r="G37" s="876"/>
      <c r="H37" s="877"/>
      <c r="I37" s="267"/>
      <c r="J37" s="268"/>
      <c r="K37" s="269">
        <f>VLOOKUP(A37,EQUIPOS!A7:D164,4,FALSE)</f>
        <v>69071.374584940946</v>
      </c>
      <c r="L37" s="270"/>
      <c r="M37" s="271">
        <v>50</v>
      </c>
      <c r="N37" s="272">
        <f t="shared" si="0"/>
        <v>1381.4274916988188</v>
      </c>
    </row>
    <row r="38" spans="1:14">
      <c r="A38" t="s">
        <v>184</v>
      </c>
      <c r="B38" s="875" t="str">
        <f>VLOOKUP(A38,EQUIPOS!A8:D154,3,FALSE)</f>
        <v>Cortadora de pavimento, Máxima profundidad de corte: 160 mm. Capacidad de disco: desde 12´´ hasta 18´´ de diámetro. Peso operacional: 135 kg, 13.5 hp de potencia</v>
      </c>
      <c r="C38" s="876"/>
      <c r="D38" s="876"/>
      <c r="E38" s="876"/>
      <c r="F38" s="876"/>
      <c r="G38" s="876"/>
      <c r="H38" s="877"/>
      <c r="I38" s="267"/>
      <c r="J38" s="268"/>
      <c r="K38" s="269">
        <f>VLOOKUP(A38,EQUIPOS!A8:D165,4,FALSE)</f>
        <v>22587.7296926827</v>
      </c>
      <c r="L38" s="270"/>
      <c r="M38" s="271">
        <v>3.75</v>
      </c>
      <c r="N38" s="272">
        <f t="shared" si="0"/>
        <v>6023.3945847153864</v>
      </c>
    </row>
    <row r="39" spans="1:14">
      <c r="A39" t="s">
        <v>228</v>
      </c>
      <c r="B39" s="875" t="str">
        <f>VLOOKUP(A39,EQUIPOS!A9:D154,3,FALSE)</f>
        <v xml:space="preserve">Formaleta metálica (concreto hidráulico)
</v>
      </c>
      <c r="C39" s="876"/>
      <c r="D39" s="876"/>
      <c r="E39" s="876"/>
      <c r="F39" s="876"/>
      <c r="G39" s="876"/>
      <c r="H39" s="877"/>
      <c r="I39" s="267"/>
      <c r="J39" s="268"/>
      <c r="K39" s="269">
        <f>VLOOKUP(A39,EQUIPOS!A9:D166,4,FALSE)</f>
        <v>3905.0772694003444</v>
      </c>
      <c r="L39" s="270"/>
      <c r="M39" s="271">
        <v>6.25</v>
      </c>
      <c r="N39" s="272">
        <f t="shared" si="0"/>
        <v>624.81236310405507</v>
      </c>
    </row>
    <row r="40" spans="1:14">
      <c r="A40" t="s">
        <v>301</v>
      </c>
      <c r="B40" s="875" t="str">
        <f>VLOOKUP(A40,EQUIPOS!A10:D154,3,FALSE)</f>
        <v>Regla vibratoria, de longitud de 3 a 5 m, motor de 3600 rpm, potencia 6 HP</v>
      </c>
      <c r="C40" s="876"/>
      <c r="D40" s="876"/>
      <c r="E40" s="876"/>
      <c r="F40" s="876"/>
      <c r="G40" s="876"/>
      <c r="H40" s="877"/>
      <c r="I40" s="267"/>
      <c r="J40" s="268"/>
      <c r="K40" s="269">
        <f>VLOOKUP(A40,EQUIPOS!A10:D167,4,FALSE)</f>
        <v>8656.9893575259939</v>
      </c>
      <c r="L40" s="270"/>
      <c r="M40" s="271">
        <v>6.25</v>
      </c>
      <c r="N40" s="272">
        <f t="shared" si="0"/>
        <v>1385.118297204159</v>
      </c>
    </row>
    <row r="41" spans="1:14">
      <c r="A41" t="s">
        <v>363</v>
      </c>
      <c r="B41" s="875" t="str">
        <f>VLOOKUP(A41,EQUIPOS!A11:D155,3,FALSE)</f>
        <v>Vibrador de concreto, Motor de 3 hp a 18.000 rpm Mangueras de 4 mt</v>
      </c>
      <c r="C41" s="876"/>
      <c r="D41" s="876"/>
      <c r="E41" s="876"/>
      <c r="F41" s="876"/>
      <c r="G41" s="876"/>
      <c r="H41" s="877"/>
      <c r="I41" s="267"/>
      <c r="J41" s="268"/>
      <c r="K41" s="269">
        <f>VLOOKUP(A41,EQUIPOS!A11:D168,4,FALSE)</f>
        <v>8328.9177570513002</v>
      </c>
      <c r="L41" s="270"/>
      <c r="M41" s="271">
        <v>6.25</v>
      </c>
      <c r="N41" s="272">
        <f t="shared" si="0"/>
        <v>1332.6268411282081</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75"/>
      <c r="C44" s="876"/>
      <c r="D44" s="876"/>
      <c r="E44" s="876"/>
      <c r="F44" s="876"/>
      <c r="G44" s="876"/>
      <c r="H44" s="877"/>
      <c r="I44" s="878"/>
      <c r="J44" s="879"/>
      <c r="K44" s="269"/>
      <c r="L44" s="880"/>
      <c r="M44" s="881"/>
      <c r="N44" s="272"/>
    </row>
    <row r="45" spans="1:14">
      <c r="B45" s="875"/>
      <c r="C45" s="876"/>
      <c r="D45" s="876"/>
      <c r="E45" s="882"/>
      <c r="F45" s="876"/>
      <c r="G45" s="876"/>
      <c r="H45" s="877"/>
      <c r="I45" s="36"/>
      <c r="J45" s="37"/>
      <c r="K45" s="274"/>
      <c r="L45" s="276"/>
      <c r="M45" s="277"/>
      <c r="N45" s="278"/>
    </row>
    <row r="46" spans="1:14">
      <c r="B46" s="883" t="s">
        <v>952</v>
      </c>
      <c r="C46" s="884"/>
      <c r="D46" s="884"/>
      <c r="E46" s="38"/>
      <c r="F46" s="39"/>
      <c r="G46" s="39"/>
      <c r="H46" s="40"/>
      <c r="I46" s="36"/>
      <c r="J46" s="37"/>
      <c r="K46" s="279"/>
      <c r="L46" s="276"/>
      <c r="M46" s="401">
        <v>0.1</v>
      </c>
      <c r="N46" s="344">
        <f>N83*M46</f>
        <v>971.20648722881606</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4">
        <f>SUM(N36:N47)</f>
        <v>12198.718852374159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5" t="s">
        <v>945</v>
      </c>
      <c r="K52" s="85" t="s">
        <v>946</v>
      </c>
      <c r="L52" s="907" t="s">
        <v>955</v>
      </c>
      <c r="M52" s="906"/>
      <c r="N52" s="86" t="s">
        <v>951</v>
      </c>
    </row>
    <row r="53" spans="1:14">
      <c r="A53" s="144" t="s">
        <v>382</v>
      </c>
      <c r="B53" s="43" t="str">
        <f>VLOOKUP(A53,MATERIALES!A5:D372,3,FALSE)</f>
        <v>Barras de transferencia de carga (1'')</v>
      </c>
      <c r="C53" s="281"/>
      <c r="D53" s="281"/>
      <c r="E53" s="281"/>
      <c r="F53" s="281"/>
      <c r="G53" s="281"/>
      <c r="H53" s="281"/>
      <c r="I53" s="268"/>
      <c r="J53" s="224" t="str">
        <f>VLOOKUP(A53,MATERIALES!A7:D644,2,FALSE)</f>
        <v>kg</v>
      </c>
      <c r="K53" s="407">
        <v>6.1342592592592586</v>
      </c>
      <c r="L53" s="267"/>
      <c r="M53" s="402">
        <f>VLOOKUP(A53,MATERIALES!A5:D395,4,FALSE)</f>
        <v>4359.9489713498642</v>
      </c>
      <c r="N53" s="272">
        <f>K53*M53</f>
        <v>26745.057347400783</v>
      </c>
    </row>
    <row r="54" spans="1:14">
      <c r="A54" s="144" t="s">
        <v>384</v>
      </c>
      <c r="B54" s="43" t="str">
        <f>VLOOKUP(A54,MATERIALES!A6:D372,3,FALSE)</f>
        <v>Barras de unión de 1/2´´</v>
      </c>
      <c r="C54" s="281"/>
      <c r="D54" s="281"/>
      <c r="E54" s="281"/>
      <c r="F54" s="281"/>
      <c r="G54" s="281"/>
      <c r="H54" s="281"/>
      <c r="I54" s="268"/>
      <c r="J54" s="224" t="str">
        <f>VLOOKUP(A54,MATERIALES!A8:D645,2,FALSE)</f>
        <v>kg</v>
      </c>
      <c r="K54" s="282">
        <v>0.37037037037037041</v>
      </c>
      <c r="L54" s="267"/>
      <c r="M54" s="402">
        <f>VLOOKUP(A54,MATERIALES!A6:D396,4,FALSE)</f>
        <v>3886.1106075780699</v>
      </c>
      <c r="N54" s="272">
        <f>K54*M54</f>
        <v>1439.3002250289148</v>
      </c>
    </row>
    <row r="55" spans="1:14">
      <c r="A55" s="144" t="s">
        <v>417</v>
      </c>
      <c r="B55" s="43" t="str">
        <f>VLOOKUP(A55,MATERIALES!A6:D372,3,FALSE)</f>
        <v>Cintilla De Poliuretano (Sikarod) (Pavimentos De Concreto Hidráulico)</v>
      </c>
      <c r="C55" s="281"/>
      <c r="D55" s="281"/>
      <c r="E55" s="281"/>
      <c r="F55" s="281"/>
      <c r="G55" s="281"/>
      <c r="H55" s="281"/>
      <c r="I55" s="268"/>
      <c r="J55" s="224" t="str">
        <f>VLOOKUP(A55,MATERIALES!A9:D646,2,FALSE)</f>
        <v>m</v>
      </c>
      <c r="K55" s="282">
        <v>1.1111111111111112</v>
      </c>
      <c r="L55" s="267"/>
      <c r="M55" s="402">
        <f>VLOOKUP(A55,MATERIALES!A6:D397,4,FALSE)</f>
        <v>1276.2894630452802</v>
      </c>
      <c r="N55" s="272">
        <f>K55*M55</f>
        <v>1418.0994033836446</v>
      </c>
    </row>
    <row r="56" spans="1:14">
      <c r="A56" s="144" t="s">
        <v>646</v>
      </c>
      <c r="B56" s="43" t="str">
        <f>VLOOKUP(A56,MATERIALES!A6:D372,3,FALSE)</f>
        <v>Sello de silicona o sellador autonivelante</v>
      </c>
      <c r="C56" s="281"/>
      <c r="D56" s="281"/>
      <c r="E56" s="281"/>
      <c r="F56" s="281"/>
      <c r="G56" s="281"/>
      <c r="H56" s="281"/>
      <c r="I56" s="268"/>
      <c r="J56" s="224" t="str">
        <f>VLOOKUP(A56,MATERIALES!A10:D647,2,FALSE)</f>
        <v>m</v>
      </c>
      <c r="K56" s="282">
        <v>1.1111111111111112</v>
      </c>
      <c r="L56" s="267"/>
      <c r="M56" s="402">
        <f>VLOOKUP(A56,MATERIALES!A6:D398,4,FALSE)</f>
        <v>5885.3480887270716</v>
      </c>
      <c r="N56" s="272">
        <f>K56*M56</f>
        <v>6539.2756541411909</v>
      </c>
    </row>
    <row r="57" spans="1:14">
      <c r="A57" s="144" t="s">
        <v>778</v>
      </c>
      <c r="B57" s="908" t="str">
        <f>VLOOKUP(A57,MATERIALES!A7:D372,3,FALSE)</f>
        <v>Antisol blanco (presentación 20 kg)</v>
      </c>
      <c r="C57" s="909" t="e">
        <f>VLOOKUP(B57,MATERIALES!B7:E372,3,FALSE)</f>
        <v>#N/A</v>
      </c>
      <c r="D57" s="909" t="e">
        <f>VLOOKUP(C57,MATERIALES!C7:F372,3,FALSE)</f>
        <v>#N/A</v>
      </c>
      <c r="E57" s="909" t="e">
        <f>VLOOKUP(D57,MATERIALES!D7:G372,3,FALSE)</f>
        <v>#N/A</v>
      </c>
      <c r="F57" s="909" t="e">
        <f>VLOOKUP(E57,MATERIALES!E7:H372,3,FALSE)</f>
        <v>#N/A</v>
      </c>
      <c r="G57" s="909" t="e">
        <f>VLOOKUP(F57,MATERIALES!F7:I372,3,FALSE)</f>
        <v>#N/A</v>
      </c>
      <c r="H57" s="909" t="e">
        <f>VLOOKUP(G57,MATERIALES!G7:J372,3,FALSE)</f>
        <v>#N/A</v>
      </c>
      <c r="I57" s="909" t="e">
        <f>VLOOKUP(H57,MATERIALES!H7:K372,3,FALSE)</f>
        <v>#N/A</v>
      </c>
      <c r="J57" s="311" t="str">
        <f>VLOOKUP(A57,MATERIALES!A11:D648,2,FALSE)</f>
        <v>kg</v>
      </c>
      <c r="K57" s="44">
        <v>1.1200000000000001</v>
      </c>
      <c r="L57" s="913">
        <f>VLOOKUP(A57,MATERIALES!A4:D372,4,FALSE)</f>
        <v>20952.77203202077</v>
      </c>
      <c r="M57" s="914"/>
      <c r="N57" s="272">
        <f>K57*L57</f>
        <v>23467.104675863266</v>
      </c>
    </row>
    <row r="58" spans="1:14">
      <c r="A58" s="144" t="s">
        <v>838</v>
      </c>
      <c r="B58" s="316" t="str">
        <f>VLOOKUP(A58,MATERIALES!A8:D372,3,FALSE)</f>
        <v>Concreto hidráulico para pavimento MR-43</v>
      </c>
      <c r="C58" s="317"/>
      <c r="D58" s="317"/>
      <c r="E58" s="317"/>
      <c r="F58" s="317"/>
      <c r="G58" s="317"/>
      <c r="H58" s="317"/>
      <c r="I58" s="317"/>
      <c r="J58" s="311" t="str">
        <f>VLOOKUP(A58,MATERIALES!A11:D649,2,FALSE)</f>
        <v>m3</v>
      </c>
      <c r="K58" s="44">
        <v>1.01</v>
      </c>
      <c r="L58" s="318"/>
      <c r="M58" s="414">
        <f>VLOOKUP(A58,MATERIALES!A8:D400,4,FALSE)</f>
        <v>535601.65742987825</v>
      </c>
      <c r="N58" s="272">
        <f>K58*M58</f>
        <v>540957.67400417698</v>
      </c>
    </row>
    <row r="59" spans="1:14">
      <c r="B59" s="316"/>
      <c r="C59" s="317"/>
      <c r="D59" s="317"/>
      <c r="E59" s="317"/>
      <c r="F59" s="317"/>
      <c r="G59" s="317"/>
      <c r="H59" s="317"/>
      <c r="I59" s="317"/>
      <c r="J59" s="44"/>
      <c r="K59" s="44"/>
      <c r="L59" s="318"/>
      <c r="M59" s="319"/>
      <c r="N59" s="45"/>
    </row>
    <row r="60" spans="1:14" ht="15.75" thickBot="1">
      <c r="B60" s="309"/>
      <c r="C60" s="310"/>
      <c r="D60" s="310"/>
      <c r="E60" s="310"/>
      <c r="F60" s="310"/>
      <c r="G60" s="310"/>
      <c r="H60" s="310"/>
      <c r="I60" s="310"/>
      <c r="J60" s="126"/>
      <c r="K60" s="126"/>
      <c r="L60" s="325"/>
      <c r="M60" s="324"/>
      <c r="N60" s="127"/>
    </row>
    <row r="61" spans="1:14" ht="15.75" thickBot="1">
      <c r="B61" s="826" t="s">
        <v>953</v>
      </c>
      <c r="C61" s="827"/>
      <c r="D61" s="827"/>
      <c r="E61" s="827"/>
      <c r="F61" s="827"/>
      <c r="G61" s="827"/>
      <c r="H61" s="827"/>
      <c r="I61" s="827"/>
      <c r="J61" s="827"/>
      <c r="K61" s="827"/>
      <c r="L61" s="827"/>
      <c r="M61" s="828"/>
      <c r="N61" s="394">
        <f>SUM(N53:N60)</f>
        <v>600566.51130999473</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12" t="s">
        <v>961</v>
      </c>
      <c r="M65" s="891"/>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913">
        <f>VLOOKUP(A66,TRANSPORTE!A5:D117,4,FALSE)</f>
        <v>1139.1256047770109</v>
      </c>
      <c r="M66" s="914"/>
      <c r="N66" s="287">
        <f>K66*L66</f>
        <v>1150.5168608247811</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904"/>
      <c r="M71" s="905"/>
      <c r="N71" s="127"/>
    </row>
    <row r="72" spans="1:15" ht="15.75" thickBot="1">
      <c r="B72" s="915" t="s">
        <v>953</v>
      </c>
      <c r="C72" s="869"/>
      <c r="D72" s="869"/>
      <c r="E72" s="869"/>
      <c r="F72" s="869"/>
      <c r="G72" s="869"/>
      <c r="H72" s="869"/>
      <c r="I72" s="869"/>
      <c r="J72" s="869"/>
      <c r="K72" s="869"/>
      <c r="L72" s="869"/>
      <c r="M72" s="870"/>
      <c r="N72" s="104">
        <f>N66+N67+N68+N69+N70</f>
        <v>1150.5168608247811</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5" t="s">
        <v>963</v>
      </c>
      <c r="C76" s="866"/>
      <c r="D76" s="866"/>
      <c r="E76" s="866"/>
      <c r="F76" s="866"/>
      <c r="G76" s="866"/>
      <c r="H76" s="866"/>
      <c r="I76" s="73" t="s">
        <v>964</v>
      </c>
      <c r="J76" s="75" t="s">
        <v>1410</v>
      </c>
      <c r="K76" s="74" t="s">
        <v>966</v>
      </c>
      <c r="L76" s="867" t="s">
        <v>950</v>
      </c>
      <c r="M76" s="868"/>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902"/>
      <c r="C82" s="903"/>
      <c r="D82" s="903"/>
      <c r="E82" s="903"/>
      <c r="F82" s="903"/>
      <c r="G82" s="903"/>
      <c r="H82" s="903"/>
      <c r="I82" s="126"/>
      <c r="J82" s="126"/>
      <c r="K82" s="126"/>
      <c r="L82" s="916"/>
      <c r="M82" s="916"/>
      <c r="N82" s="127"/>
    </row>
    <row r="83" spans="1:14" ht="15.75" thickBot="1">
      <c r="B83" s="915" t="s">
        <v>953</v>
      </c>
      <c r="C83" s="869"/>
      <c r="D83" s="869"/>
      <c r="E83" s="869"/>
      <c r="F83" s="869"/>
      <c r="G83" s="869"/>
      <c r="H83" s="869"/>
      <c r="I83" s="869"/>
      <c r="J83" s="869"/>
      <c r="K83" s="869"/>
      <c r="L83" s="869"/>
      <c r="M83" s="870"/>
      <c r="N83" s="460">
        <f>SUM(N77:N82)</f>
        <v>9712.0648722881597</v>
      </c>
    </row>
    <row r="84" spans="1:14" ht="15.75" thickBot="1">
      <c r="B84" s="33"/>
      <c r="C84" s="34"/>
      <c r="D84" s="34"/>
      <c r="E84" s="34"/>
      <c r="F84" s="34"/>
      <c r="G84" s="34"/>
      <c r="H84" s="34"/>
      <c r="I84" s="34"/>
      <c r="J84" s="34"/>
      <c r="K84" s="34"/>
      <c r="L84" s="34"/>
      <c r="M84" s="34"/>
      <c r="N84" s="35"/>
    </row>
    <row r="85" spans="1:14" ht="15.75" thickBot="1">
      <c r="B85" s="826" t="s">
        <v>967</v>
      </c>
      <c r="C85" s="827"/>
      <c r="D85" s="827"/>
      <c r="E85" s="827"/>
      <c r="F85" s="827"/>
      <c r="G85" s="827"/>
      <c r="H85" s="827"/>
      <c r="I85" s="827"/>
      <c r="J85" s="827"/>
      <c r="K85" s="827"/>
      <c r="L85" s="827"/>
      <c r="M85" s="828"/>
      <c r="N85" s="99">
        <f>N48+N61+N72+N83</f>
        <v>623627.81189548178</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1" t="s">
        <v>969</v>
      </c>
      <c r="C89" s="872"/>
      <c r="D89" s="872"/>
      <c r="E89" s="872"/>
      <c r="F89" s="872"/>
      <c r="G89" s="872"/>
      <c r="H89" s="872"/>
      <c r="I89" s="314"/>
      <c r="J89" s="334"/>
      <c r="K89" s="302" t="s">
        <v>970</v>
      </c>
      <c r="L89" s="873" t="s">
        <v>971</v>
      </c>
      <c r="M89" s="874"/>
      <c r="N89" s="303"/>
    </row>
    <row r="90" spans="1:14">
      <c r="B90" s="859" t="s">
        <v>972</v>
      </c>
      <c r="C90" s="860"/>
      <c r="D90" s="860"/>
      <c r="E90" s="860"/>
      <c r="F90" s="860"/>
      <c r="G90" s="860"/>
      <c r="H90" s="860"/>
      <c r="I90" s="87"/>
      <c r="J90" s="88"/>
      <c r="K90" s="304">
        <v>0.2</v>
      </c>
      <c r="L90" s="861">
        <f>N85*K90</f>
        <v>124725.56237909636</v>
      </c>
      <c r="M90" s="862"/>
      <c r="N90" s="51"/>
    </row>
    <row r="91" spans="1:14">
      <c r="B91" s="89" t="s">
        <v>973</v>
      </c>
      <c r="C91" s="90"/>
      <c r="D91" s="90"/>
      <c r="E91" s="90"/>
      <c r="F91" s="90"/>
      <c r="G91" s="90"/>
      <c r="H91" s="90"/>
      <c r="I91" s="87"/>
      <c r="J91" s="88"/>
      <c r="K91" s="304">
        <v>0.05</v>
      </c>
      <c r="L91" s="861">
        <f>N85*K91</f>
        <v>31181.39059477409</v>
      </c>
      <c r="M91" s="862"/>
      <c r="N91" s="51"/>
    </row>
    <row r="92" spans="1:14" ht="15.75" thickBot="1">
      <c r="B92" s="91" t="s">
        <v>974</v>
      </c>
      <c r="C92" s="92"/>
      <c r="D92" s="92"/>
      <c r="E92" s="92"/>
      <c r="F92" s="92"/>
      <c r="G92" s="92"/>
      <c r="H92" s="92"/>
      <c r="I92" s="93"/>
      <c r="J92" s="94"/>
      <c r="K92" s="305">
        <v>0.05</v>
      </c>
      <c r="L92" s="863">
        <f>N85*K92</f>
        <v>31181.39059477409</v>
      </c>
      <c r="M92" s="864"/>
      <c r="N92" s="51"/>
    </row>
    <row r="93" spans="1:14" ht="15.75" thickBot="1">
      <c r="B93" s="826" t="s">
        <v>953</v>
      </c>
      <c r="C93" s="827"/>
      <c r="D93" s="827"/>
      <c r="E93" s="827"/>
      <c r="F93" s="827"/>
      <c r="G93" s="827"/>
      <c r="H93" s="827"/>
      <c r="I93" s="827"/>
      <c r="J93" s="827"/>
      <c r="K93" s="827"/>
      <c r="L93" s="827"/>
      <c r="M93" s="828"/>
      <c r="N93" s="52">
        <f>L90+L91+L92</f>
        <v>187088.34356864454</v>
      </c>
    </row>
    <row r="94" spans="1:14" ht="15.75" thickBot="1">
      <c r="B94" s="33"/>
      <c r="C94" s="34"/>
      <c r="D94" s="34"/>
      <c r="E94" s="34"/>
      <c r="F94" s="34"/>
      <c r="G94" s="34"/>
      <c r="H94" s="34"/>
      <c r="I94" s="34"/>
      <c r="J94" s="34"/>
      <c r="K94" s="34"/>
      <c r="L94" s="34"/>
      <c r="M94" s="34"/>
      <c r="N94" s="35"/>
    </row>
    <row r="95" spans="1:14" ht="15.75" thickBot="1">
      <c r="A95" t="s">
        <v>2016</v>
      </c>
      <c r="B95" s="826" t="s">
        <v>975</v>
      </c>
      <c r="C95" s="827"/>
      <c r="D95" s="827"/>
      <c r="E95" s="827"/>
      <c r="F95" s="827"/>
      <c r="G95" s="827"/>
      <c r="H95" s="827"/>
      <c r="I95" s="827"/>
      <c r="J95" s="827"/>
      <c r="K95" s="827"/>
      <c r="L95" s="827"/>
      <c r="M95" s="828"/>
      <c r="N95" s="188">
        <f>N85+N93</f>
        <v>810716.15546412626</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9" t="s">
        <v>2218</v>
      </c>
      <c r="C112" s="830"/>
      <c r="D112" s="830"/>
      <c r="E112" s="830"/>
      <c r="F112" s="830"/>
      <c r="G112" s="830"/>
      <c r="H112" s="830"/>
      <c r="I112" s="830"/>
      <c r="J112" s="830"/>
      <c r="K112" s="830"/>
      <c r="L112" s="830"/>
      <c r="M112" s="830"/>
      <c r="N112" s="831"/>
    </row>
    <row r="113" spans="2:14" ht="15" customHeight="1">
      <c r="B113" s="829"/>
      <c r="C113" s="830"/>
      <c r="D113" s="830"/>
      <c r="E113" s="830"/>
      <c r="F113" s="830"/>
      <c r="G113" s="830"/>
      <c r="H113" s="830"/>
      <c r="I113" s="830"/>
      <c r="J113" s="830"/>
      <c r="K113" s="830"/>
      <c r="L113" s="830"/>
      <c r="M113" s="830"/>
      <c r="N113" s="831"/>
    </row>
    <row r="114" spans="2:14" ht="30" customHeight="1">
      <c r="B114" s="832" t="s">
        <v>2219</v>
      </c>
      <c r="C114" s="833"/>
      <c r="D114" s="833"/>
      <c r="E114" s="833"/>
      <c r="F114" s="833"/>
      <c r="G114" s="833"/>
      <c r="H114" s="833"/>
      <c r="I114" s="833"/>
      <c r="J114" s="833"/>
      <c r="K114" s="833"/>
      <c r="L114" s="833"/>
      <c r="M114" s="833"/>
      <c r="N114" s="834"/>
    </row>
    <row r="115" spans="2:14">
      <c r="B115" s="832"/>
      <c r="C115" s="833"/>
      <c r="D115" s="833"/>
      <c r="E115" s="833"/>
      <c r="F115" s="833"/>
      <c r="G115" s="833"/>
      <c r="H115" s="833"/>
      <c r="I115" s="833"/>
      <c r="J115" s="833"/>
      <c r="K115" s="833"/>
      <c r="L115" s="833"/>
      <c r="M115" s="833"/>
      <c r="N115" s="834"/>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92"/>
      <c r="K125" s="892"/>
      <c r="L125" s="892"/>
      <c r="M125" s="892"/>
      <c r="N125" s="893"/>
    </row>
    <row r="126" spans="2:14" ht="15.75" customHeight="1" thickBot="1">
      <c r="B126" s="261" t="s">
        <v>2221</v>
      </c>
      <c r="C126" s="393"/>
      <c r="D126" s="393"/>
      <c r="E126" s="57"/>
      <c r="F126" s="57"/>
      <c r="G126" s="57"/>
      <c r="H126" s="57"/>
      <c r="I126" s="57"/>
      <c r="J126" s="894"/>
      <c r="K126" s="894"/>
      <c r="L126" s="894"/>
      <c r="M126" s="894"/>
      <c r="N126" s="895"/>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5.75" hidden="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1624</v>
      </c>
      <c r="C31" s="81" t="s">
        <v>1623</v>
      </c>
      <c r="D31" s="82"/>
      <c r="E31" s="82"/>
      <c r="F31" s="82"/>
      <c r="G31" s="82"/>
      <c r="H31" s="82"/>
      <c r="I31" s="82"/>
      <c r="J31" s="83"/>
      <c r="K31" s="308"/>
      <c r="L31" s="306" t="s">
        <v>387</v>
      </c>
      <c r="M31" s="203"/>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112</v>
      </c>
      <c r="B36" s="875" t="str">
        <f>VLOOKUP(A36,EQUIPOS!A6:D154,3,FALSE)</f>
        <v xml:space="preserve">Aspersor manual
</v>
      </c>
      <c r="C36" s="876"/>
      <c r="D36" s="876"/>
      <c r="E36" s="876"/>
      <c r="F36" s="876"/>
      <c r="G36" s="876"/>
      <c r="H36" s="877"/>
      <c r="I36" s="267"/>
      <c r="J36" s="268"/>
      <c r="K36" s="269">
        <f>VLOOKUP(A36,EQUIPOS!A6:D163,4,FALSE)</f>
        <v>3000.8299205919689</v>
      </c>
      <c r="L36" s="270"/>
      <c r="M36" s="271">
        <v>6.25</v>
      </c>
      <c r="N36" s="272">
        <f t="shared" ref="N36:N41" si="0">K36/M36</f>
        <v>480.132787294715</v>
      </c>
    </row>
    <row r="37" spans="1:14">
      <c r="A37" s="113" t="s">
        <v>176</v>
      </c>
      <c r="B37" s="875" t="str">
        <f>VLOOKUP(A37,EQUIPOS!A7:D154,3,FALSE)</f>
        <v xml:space="preserve">Compresor (barrido y soplado)
</v>
      </c>
      <c r="C37" s="876"/>
      <c r="D37" s="876"/>
      <c r="E37" s="876"/>
      <c r="F37" s="876"/>
      <c r="G37" s="876"/>
      <c r="H37" s="877"/>
      <c r="I37" s="267"/>
      <c r="J37" s="268"/>
      <c r="K37" s="269">
        <f>VLOOKUP(A37,EQUIPOS!A7:D164,4,FALSE)</f>
        <v>69071.374584940946</v>
      </c>
      <c r="L37" s="270"/>
      <c r="M37" s="271">
        <v>50</v>
      </c>
      <c r="N37" s="272">
        <f t="shared" si="0"/>
        <v>1381.4274916988188</v>
      </c>
    </row>
    <row r="38" spans="1:14">
      <c r="A38" t="s">
        <v>184</v>
      </c>
      <c r="B38" s="875" t="str">
        <f>VLOOKUP(A38,EQUIPOS!A8:D154,3,FALSE)</f>
        <v>Cortadora de pavimento, Máxima profundidad de corte: 160 mm. Capacidad de disco: desde 12´´ hasta 18´´ de diámetro. Peso operacional: 135 kg, 13.5 hp de potencia</v>
      </c>
      <c r="C38" s="876"/>
      <c r="D38" s="876"/>
      <c r="E38" s="876"/>
      <c r="F38" s="876"/>
      <c r="G38" s="876"/>
      <c r="H38" s="877"/>
      <c r="I38" s="267"/>
      <c r="J38" s="268"/>
      <c r="K38" s="269">
        <f>VLOOKUP(A38,EQUIPOS!A8:D165,4,FALSE)</f>
        <v>22587.7296926827</v>
      </c>
      <c r="L38" s="270"/>
      <c r="M38" s="271">
        <v>3.75</v>
      </c>
      <c r="N38" s="272">
        <f t="shared" si="0"/>
        <v>6023.3945847153864</v>
      </c>
    </row>
    <row r="39" spans="1:14">
      <c r="A39" t="s">
        <v>228</v>
      </c>
      <c r="B39" s="875" t="str">
        <f>VLOOKUP(A39,EQUIPOS!A9:D154,3,FALSE)</f>
        <v xml:space="preserve">Formaleta metálica (concreto hidráulico)
</v>
      </c>
      <c r="C39" s="876"/>
      <c r="D39" s="876"/>
      <c r="E39" s="876"/>
      <c r="F39" s="876"/>
      <c r="G39" s="876"/>
      <c r="H39" s="877"/>
      <c r="I39" s="267"/>
      <c r="J39" s="268"/>
      <c r="K39" s="269">
        <f>VLOOKUP(A39,EQUIPOS!A9:D166,4,FALSE)</f>
        <v>3905.0772694003444</v>
      </c>
      <c r="L39" s="270"/>
      <c r="M39" s="271">
        <v>6.25</v>
      </c>
      <c r="N39" s="272">
        <f t="shared" si="0"/>
        <v>624.81236310405507</v>
      </c>
    </row>
    <row r="40" spans="1:14">
      <c r="A40" t="s">
        <v>301</v>
      </c>
      <c r="B40" s="875" t="str">
        <f>VLOOKUP(A40,EQUIPOS!A10:D154,3,FALSE)</f>
        <v>Regla vibratoria, de longitud de 3 a 5 m, motor de 3600 rpm, potencia 6 HP</v>
      </c>
      <c r="C40" s="876"/>
      <c r="D40" s="876"/>
      <c r="E40" s="876"/>
      <c r="F40" s="876"/>
      <c r="G40" s="876"/>
      <c r="H40" s="877"/>
      <c r="I40" s="267"/>
      <c r="J40" s="268"/>
      <c r="K40" s="269">
        <f>VLOOKUP(A40,EQUIPOS!A10:D167,4,FALSE)</f>
        <v>8656.9893575259939</v>
      </c>
      <c r="L40" s="270"/>
      <c r="M40" s="271">
        <v>6.25</v>
      </c>
      <c r="N40" s="272">
        <f t="shared" si="0"/>
        <v>1385.118297204159</v>
      </c>
    </row>
    <row r="41" spans="1:14">
      <c r="A41" t="s">
        <v>363</v>
      </c>
      <c r="B41" s="875" t="str">
        <f>VLOOKUP(A41,EQUIPOS!A11:D155,3,FALSE)</f>
        <v>Vibrador de concreto, Motor de 3 hp a 18.000 rpm Mangueras de 4 mt</v>
      </c>
      <c r="C41" s="876"/>
      <c r="D41" s="876"/>
      <c r="E41" s="876"/>
      <c r="F41" s="876"/>
      <c r="G41" s="876"/>
      <c r="H41" s="877"/>
      <c r="I41" s="267"/>
      <c r="J41" s="268"/>
      <c r="K41" s="269">
        <f>VLOOKUP(A41,EQUIPOS!A11:D168,4,FALSE)</f>
        <v>8328.9177570513002</v>
      </c>
      <c r="L41" s="270"/>
      <c r="M41" s="271">
        <v>6.25</v>
      </c>
      <c r="N41" s="272">
        <f t="shared" si="0"/>
        <v>1332.6268411282081</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75"/>
      <c r="C44" s="876"/>
      <c r="D44" s="876"/>
      <c r="E44" s="876"/>
      <c r="F44" s="876"/>
      <c r="G44" s="876"/>
      <c r="H44" s="877"/>
      <c r="I44" s="878"/>
      <c r="J44" s="879"/>
      <c r="K44" s="269"/>
      <c r="L44" s="880"/>
      <c r="M44" s="881"/>
      <c r="N44" s="272"/>
    </row>
    <row r="45" spans="1:14">
      <c r="B45" s="875"/>
      <c r="C45" s="876"/>
      <c r="D45" s="876"/>
      <c r="E45" s="882"/>
      <c r="F45" s="876"/>
      <c r="G45" s="876"/>
      <c r="H45" s="877"/>
      <c r="I45" s="36"/>
      <c r="J45" s="37"/>
      <c r="K45" s="274"/>
      <c r="L45" s="276"/>
      <c r="M45" s="277"/>
      <c r="N45" s="278"/>
    </row>
    <row r="46" spans="1:14">
      <c r="B46" s="883" t="s">
        <v>952</v>
      </c>
      <c r="C46" s="884"/>
      <c r="D46" s="884"/>
      <c r="E46" s="38"/>
      <c r="F46" s="39"/>
      <c r="G46" s="39"/>
      <c r="H46" s="40"/>
      <c r="I46" s="36"/>
      <c r="J46" s="37"/>
      <c r="K46" s="279"/>
      <c r="L46" s="276"/>
      <c r="M46" s="401">
        <v>0.1</v>
      </c>
      <c r="N46" s="344">
        <f>N83*M46</f>
        <v>971.20648722881606</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4">
        <f>SUM(N36:N47)</f>
        <v>12198.718852374159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5" t="s">
        <v>945</v>
      </c>
      <c r="K52" s="85" t="s">
        <v>946</v>
      </c>
      <c r="L52" s="907" t="s">
        <v>955</v>
      </c>
      <c r="M52" s="906"/>
      <c r="N52" s="86" t="s">
        <v>951</v>
      </c>
    </row>
    <row r="53" spans="1:14">
      <c r="A53" s="144" t="s">
        <v>382</v>
      </c>
      <c r="B53" s="43" t="str">
        <f>VLOOKUP(A53,MATERIALES!A5:D372,3,FALSE)</f>
        <v>Barras de transferencia de carga (1'')</v>
      </c>
      <c r="C53" s="281"/>
      <c r="D53" s="281"/>
      <c r="E53" s="281"/>
      <c r="F53" s="281"/>
      <c r="G53" s="281"/>
      <c r="H53" s="281"/>
      <c r="I53" s="268"/>
      <c r="J53" s="224" t="s">
        <v>377</v>
      </c>
      <c r="K53" s="282">
        <v>6.1342592592592586</v>
      </c>
      <c r="L53" s="267"/>
      <c r="M53" s="402">
        <f>VLOOKUP(A53,MATERIALES!A5:D395,4,FALSE)</f>
        <v>4359.9489713498642</v>
      </c>
      <c r="N53" s="272">
        <f>K53*M53</f>
        <v>26745.057347400783</v>
      </c>
    </row>
    <row r="54" spans="1:14">
      <c r="A54" s="144" t="s">
        <v>751</v>
      </c>
      <c r="B54" s="43" t="str">
        <f>VLOOKUP(A54,MATERIALES!A6:D372,3,FALSE)</f>
        <v>Aditivo Acelerante de Fraguado</v>
      </c>
      <c r="C54" s="281"/>
      <c r="D54" s="281"/>
      <c r="E54" s="281"/>
      <c r="F54" s="281"/>
      <c r="G54" s="281"/>
      <c r="H54" s="281"/>
      <c r="I54" s="268"/>
      <c r="J54" s="224" t="s">
        <v>377</v>
      </c>
      <c r="K54" s="282">
        <v>1.1200000000000001</v>
      </c>
      <c r="L54" s="267"/>
      <c r="M54" s="402">
        <f>VLOOKUP(A54,MATERIALES!A6:D396,4,FALSE)</f>
        <v>13264.294062363446</v>
      </c>
      <c r="N54" s="272">
        <f>K54*M54</f>
        <v>14856.009349847061</v>
      </c>
    </row>
    <row r="55" spans="1:14">
      <c r="A55" s="144" t="s">
        <v>384</v>
      </c>
      <c r="B55" s="43" t="str">
        <f>VLOOKUP(A55,MATERIALES!A6:D372,3,FALSE)</f>
        <v>Barras de unión de 1/2´´</v>
      </c>
      <c r="C55" s="281"/>
      <c r="D55" s="281"/>
      <c r="E55" s="281"/>
      <c r="F55" s="281"/>
      <c r="G55" s="281"/>
      <c r="H55" s="281"/>
      <c r="I55" s="268"/>
      <c r="J55" s="224" t="s">
        <v>377</v>
      </c>
      <c r="K55" s="282">
        <v>0.37037037037037041</v>
      </c>
      <c r="L55" s="267"/>
      <c r="M55" s="402">
        <f>VLOOKUP(A55,MATERIALES!A6:D397,4,FALSE)</f>
        <v>3886.1106075780699</v>
      </c>
      <c r="N55" s="272">
        <f>K55*M55</f>
        <v>1439.3002250289148</v>
      </c>
    </row>
    <row r="56" spans="1:14">
      <c r="A56" s="144" t="s">
        <v>417</v>
      </c>
      <c r="B56" s="43" t="str">
        <f>VLOOKUP(A56,MATERIALES!A6:D372,3,FALSE)</f>
        <v>Cintilla De Poliuretano (Sikarod) (Pavimentos De Concreto Hidráulico)</v>
      </c>
      <c r="C56" s="281"/>
      <c r="D56" s="281"/>
      <c r="E56" s="281"/>
      <c r="F56" s="281"/>
      <c r="G56" s="281"/>
      <c r="H56" s="281"/>
      <c r="I56" s="268"/>
      <c r="J56" s="224" t="s">
        <v>144</v>
      </c>
      <c r="K56" s="282">
        <v>1.1111111111111112</v>
      </c>
      <c r="L56" s="267"/>
      <c r="M56" s="402">
        <f>VLOOKUP(A56,MATERIALES!A6:D398,4,FALSE)</f>
        <v>1276.2894630452802</v>
      </c>
      <c r="N56" s="272">
        <f>K56*M56</f>
        <v>1418.0994033836446</v>
      </c>
    </row>
    <row r="57" spans="1:14">
      <c r="A57" s="144" t="s">
        <v>646</v>
      </c>
      <c r="B57" s="908" t="str">
        <f>VLOOKUP(A57,MATERIALES!A7:D372,3,FALSE)</f>
        <v>Sello de silicona o sellador autonivelante</v>
      </c>
      <c r="C57" s="909" t="e">
        <f>VLOOKUP(B57,MATERIALES!B7:E372,3,FALSE)</f>
        <v>#N/A</v>
      </c>
      <c r="D57" s="909" t="e">
        <f>VLOOKUP(C57,MATERIALES!C7:F372,3,FALSE)</f>
        <v>#N/A</v>
      </c>
      <c r="E57" s="909" t="e">
        <f>VLOOKUP(D57,MATERIALES!D7:G372,3,FALSE)</f>
        <v>#N/A</v>
      </c>
      <c r="F57" s="909" t="e">
        <f>VLOOKUP(E57,MATERIALES!E7:H372,3,FALSE)</f>
        <v>#N/A</v>
      </c>
      <c r="G57" s="909" t="e">
        <f>VLOOKUP(F57,MATERIALES!F7:I372,3,FALSE)</f>
        <v>#N/A</v>
      </c>
      <c r="H57" s="909" t="e">
        <f>VLOOKUP(G57,MATERIALES!G7:J372,3,FALSE)</f>
        <v>#N/A</v>
      </c>
      <c r="I57" s="909" t="e">
        <f>VLOOKUP(H57,MATERIALES!H7:K372,3,FALSE)</f>
        <v>#N/A</v>
      </c>
      <c r="J57" s="311" t="s">
        <v>144</v>
      </c>
      <c r="K57" s="44">
        <v>1.1111111111111112</v>
      </c>
      <c r="L57" s="913">
        <f>VLOOKUP(A57,MATERIALES!A4:D372,4,FALSE)</f>
        <v>5885.3480887270716</v>
      </c>
      <c r="M57" s="914"/>
      <c r="N57" s="272">
        <f>K57*L57</f>
        <v>6539.2756541411909</v>
      </c>
    </row>
    <row r="58" spans="1:14">
      <c r="A58" s="144" t="s">
        <v>778</v>
      </c>
      <c r="B58" s="316" t="str">
        <f>VLOOKUP(A58,MATERIALES!A8:D372,3,FALSE)</f>
        <v>Antisol blanco (presentación 20 kg)</v>
      </c>
      <c r="C58" s="317"/>
      <c r="D58" s="317"/>
      <c r="E58" s="317"/>
      <c r="F58" s="317"/>
      <c r="G58" s="317"/>
      <c r="H58" s="317"/>
      <c r="I58" s="317"/>
      <c r="J58" s="311" t="s">
        <v>377</v>
      </c>
      <c r="K58" s="44">
        <v>1.1200000000000001</v>
      </c>
      <c r="L58" s="415"/>
      <c r="M58" s="414">
        <f>VLOOKUP(A58,MATERIALES!A8:D400,4,FALSE)</f>
        <v>20952.77203202077</v>
      </c>
      <c r="N58" s="272">
        <f>K58*M58</f>
        <v>23467.104675863266</v>
      </c>
    </row>
    <row r="59" spans="1:14">
      <c r="A59" t="s">
        <v>838</v>
      </c>
      <c r="B59" s="316" t="str">
        <f>VLOOKUP(A59,MATERIALES!A9:D372,3,FALSE)</f>
        <v>Concreto hidráulico para pavimento MR-43</v>
      </c>
      <c r="C59" s="317"/>
      <c r="D59" s="317"/>
      <c r="E59" s="317"/>
      <c r="F59" s="317"/>
      <c r="G59" s="317"/>
      <c r="H59" s="317"/>
      <c r="I59" s="317"/>
      <c r="J59" s="311" t="s">
        <v>387</v>
      </c>
      <c r="K59" s="44">
        <v>1.01</v>
      </c>
      <c r="L59" s="415"/>
      <c r="M59" s="414">
        <f>VLOOKUP(A59,MATERIALES!A9:D401,4,FALSE)</f>
        <v>535601.65742987825</v>
      </c>
      <c r="N59" s="272">
        <f>K59*M59</f>
        <v>540957.67400417698</v>
      </c>
    </row>
    <row r="60" spans="1:14" ht="15.75" thickBot="1">
      <c r="B60" s="309"/>
      <c r="C60" s="310"/>
      <c r="D60" s="310"/>
      <c r="E60" s="310"/>
      <c r="F60" s="310"/>
      <c r="G60" s="310"/>
      <c r="H60" s="310"/>
      <c r="I60" s="310"/>
      <c r="J60" s="126"/>
      <c r="K60" s="126"/>
      <c r="L60" s="325"/>
      <c r="M60" s="324"/>
      <c r="N60" s="127"/>
    </row>
    <row r="61" spans="1:14" ht="15.75" thickBot="1">
      <c r="B61" s="826" t="s">
        <v>953</v>
      </c>
      <c r="C61" s="827"/>
      <c r="D61" s="827"/>
      <c r="E61" s="827"/>
      <c r="F61" s="827"/>
      <c r="G61" s="827"/>
      <c r="H61" s="827"/>
      <c r="I61" s="827"/>
      <c r="J61" s="827"/>
      <c r="K61" s="827"/>
      <c r="L61" s="827"/>
      <c r="M61" s="828"/>
      <c r="N61" s="394">
        <f>SUM(N53:N60)</f>
        <v>615422.52065984183</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12" t="s">
        <v>961</v>
      </c>
      <c r="M65" s="891"/>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913">
        <f>VLOOKUP(A66,TRANSPORTE!A5:D117,4,FALSE)</f>
        <v>1139.1256047770109</v>
      </c>
      <c r="M66" s="914"/>
      <c r="N66" s="287">
        <f>K66*L66</f>
        <v>1150.5168608247811</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904"/>
      <c r="M71" s="905"/>
      <c r="N71" s="127"/>
    </row>
    <row r="72" spans="1:15" ht="15.75" thickBot="1">
      <c r="B72" s="915" t="s">
        <v>953</v>
      </c>
      <c r="C72" s="869"/>
      <c r="D72" s="869"/>
      <c r="E72" s="869"/>
      <c r="F72" s="869"/>
      <c r="G72" s="869"/>
      <c r="H72" s="869"/>
      <c r="I72" s="869"/>
      <c r="J72" s="869"/>
      <c r="K72" s="869"/>
      <c r="L72" s="869"/>
      <c r="M72" s="870"/>
      <c r="N72" s="104">
        <f>N66+N67+N68+N69+N70</f>
        <v>1150.5168608247811</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5" t="s">
        <v>963</v>
      </c>
      <c r="C76" s="866"/>
      <c r="D76" s="866"/>
      <c r="E76" s="866"/>
      <c r="F76" s="866"/>
      <c r="G76" s="866"/>
      <c r="H76" s="866"/>
      <c r="I76" s="73" t="s">
        <v>964</v>
      </c>
      <c r="J76" s="75" t="s">
        <v>1410</v>
      </c>
      <c r="K76" s="74" t="s">
        <v>966</v>
      </c>
      <c r="L76" s="867" t="s">
        <v>950</v>
      </c>
      <c r="M76" s="868"/>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902"/>
      <c r="C82" s="903"/>
      <c r="D82" s="903"/>
      <c r="E82" s="903"/>
      <c r="F82" s="903"/>
      <c r="G82" s="903"/>
      <c r="H82" s="903"/>
      <c r="I82" s="126"/>
      <c r="J82" s="126"/>
      <c r="K82" s="126"/>
      <c r="L82" s="916"/>
      <c r="M82" s="916"/>
      <c r="N82" s="45"/>
    </row>
    <row r="83" spans="1:14" ht="15.75" thickBot="1">
      <c r="B83" s="915" t="s">
        <v>953</v>
      </c>
      <c r="C83" s="869"/>
      <c r="D83" s="869"/>
      <c r="E83" s="869"/>
      <c r="F83" s="869"/>
      <c r="G83" s="869"/>
      <c r="H83" s="869"/>
      <c r="I83" s="869"/>
      <c r="J83" s="869"/>
      <c r="K83" s="869"/>
      <c r="L83" s="869"/>
      <c r="M83" s="870"/>
      <c r="N83" s="301">
        <f>SUM(N77:N82)</f>
        <v>9712.0648722881597</v>
      </c>
    </row>
    <row r="84" spans="1:14" ht="15.75" thickBot="1">
      <c r="B84" s="33"/>
      <c r="C84" s="34"/>
      <c r="D84" s="34"/>
      <c r="E84" s="34"/>
      <c r="F84" s="34"/>
      <c r="G84" s="34"/>
      <c r="H84" s="34"/>
      <c r="I84" s="34"/>
      <c r="J84" s="34"/>
      <c r="K84" s="34"/>
      <c r="L84" s="34"/>
      <c r="M84" s="34"/>
      <c r="N84" s="35"/>
    </row>
    <row r="85" spans="1:14" ht="15.75" thickBot="1">
      <c r="B85" s="826" t="s">
        <v>967</v>
      </c>
      <c r="C85" s="827"/>
      <c r="D85" s="827"/>
      <c r="E85" s="827"/>
      <c r="F85" s="827"/>
      <c r="G85" s="827"/>
      <c r="H85" s="827"/>
      <c r="I85" s="827"/>
      <c r="J85" s="827"/>
      <c r="K85" s="827"/>
      <c r="L85" s="827"/>
      <c r="M85" s="828"/>
      <c r="N85" s="99">
        <f>N48+N61+N72+N83</f>
        <v>638483.82124532887</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1" t="s">
        <v>969</v>
      </c>
      <c r="C89" s="872"/>
      <c r="D89" s="872"/>
      <c r="E89" s="872"/>
      <c r="F89" s="872"/>
      <c r="G89" s="872"/>
      <c r="H89" s="872"/>
      <c r="I89" s="314"/>
      <c r="J89" s="334"/>
      <c r="K89" s="302" t="s">
        <v>970</v>
      </c>
      <c r="L89" s="873" t="s">
        <v>971</v>
      </c>
      <c r="M89" s="874"/>
      <c r="N89" s="303"/>
    </row>
    <row r="90" spans="1:14">
      <c r="B90" s="859" t="s">
        <v>972</v>
      </c>
      <c r="C90" s="860"/>
      <c r="D90" s="860"/>
      <c r="E90" s="860"/>
      <c r="F90" s="860"/>
      <c r="G90" s="860"/>
      <c r="H90" s="860"/>
      <c r="I90" s="87"/>
      <c r="J90" s="88"/>
      <c r="K90" s="304">
        <v>0.2</v>
      </c>
      <c r="L90" s="861">
        <f>N85*K90</f>
        <v>127696.76424906577</v>
      </c>
      <c r="M90" s="862"/>
      <c r="N90" s="51"/>
    </row>
    <row r="91" spans="1:14">
      <c r="B91" s="89" t="s">
        <v>973</v>
      </c>
      <c r="C91" s="90"/>
      <c r="D91" s="90"/>
      <c r="E91" s="90"/>
      <c r="F91" s="90"/>
      <c r="G91" s="90"/>
      <c r="H91" s="90"/>
      <c r="I91" s="87"/>
      <c r="J91" s="88"/>
      <c r="K91" s="304">
        <v>0.05</v>
      </c>
      <c r="L91" s="861">
        <f>N85*K91</f>
        <v>31924.191062266444</v>
      </c>
      <c r="M91" s="862"/>
      <c r="N91" s="51"/>
    </row>
    <row r="92" spans="1:14" ht="15.75" thickBot="1">
      <c r="B92" s="91" t="s">
        <v>974</v>
      </c>
      <c r="C92" s="92"/>
      <c r="D92" s="92"/>
      <c r="E92" s="92"/>
      <c r="F92" s="92"/>
      <c r="G92" s="92"/>
      <c r="H92" s="92"/>
      <c r="I92" s="93"/>
      <c r="J92" s="94"/>
      <c r="K92" s="305">
        <v>0.05</v>
      </c>
      <c r="L92" s="863">
        <f>N85*K92</f>
        <v>31924.191062266444</v>
      </c>
      <c r="M92" s="864"/>
      <c r="N92" s="51"/>
    </row>
    <row r="93" spans="1:14" ht="15.75" thickBot="1">
      <c r="B93" s="826" t="s">
        <v>953</v>
      </c>
      <c r="C93" s="827"/>
      <c r="D93" s="827"/>
      <c r="E93" s="827"/>
      <c r="F93" s="827"/>
      <c r="G93" s="827"/>
      <c r="H93" s="827"/>
      <c r="I93" s="827"/>
      <c r="J93" s="827"/>
      <c r="K93" s="827"/>
      <c r="L93" s="827"/>
      <c r="M93" s="828"/>
      <c r="N93" s="52">
        <f>L90+L91+L92</f>
        <v>191545.14637359866</v>
      </c>
    </row>
    <row r="94" spans="1:14" ht="15.75" thickBot="1">
      <c r="B94" s="33"/>
      <c r="C94" s="34"/>
      <c r="D94" s="34"/>
      <c r="E94" s="34"/>
      <c r="F94" s="34"/>
      <c r="G94" s="34"/>
      <c r="H94" s="34"/>
      <c r="I94" s="34"/>
      <c r="J94" s="34"/>
      <c r="K94" s="34"/>
      <c r="L94" s="34"/>
      <c r="M94" s="34"/>
      <c r="N94" s="35"/>
    </row>
    <row r="95" spans="1:14" ht="15.75" thickBot="1">
      <c r="A95" t="s">
        <v>2016</v>
      </c>
      <c r="B95" s="826" t="s">
        <v>975</v>
      </c>
      <c r="C95" s="827"/>
      <c r="D95" s="827"/>
      <c r="E95" s="827"/>
      <c r="F95" s="827"/>
      <c r="G95" s="827"/>
      <c r="H95" s="827"/>
      <c r="I95" s="827"/>
      <c r="J95" s="827"/>
      <c r="K95" s="827"/>
      <c r="L95" s="827"/>
      <c r="M95" s="828"/>
      <c r="N95" s="188">
        <f>N85+N93</f>
        <v>830028.96761892759</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9" t="s">
        <v>2218</v>
      </c>
      <c r="C112" s="830"/>
      <c r="D112" s="830"/>
      <c r="E112" s="830"/>
      <c r="F112" s="830"/>
      <c r="G112" s="830"/>
      <c r="H112" s="830"/>
      <c r="I112" s="830"/>
      <c r="J112" s="830"/>
      <c r="K112" s="830"/>
      <c r="L112" s="830"/>
      <c r="M112" s="830"/>
      <c r="N112" s="831"/>
    </row>
    <row r="113" spans="2:14" ht="15" customHeight="1">
      <c r="B113" s="829"/>
      <c r="C113" s="830"/>
      <c r="D113" s="830"/>
      <c r="E113" s="830"/>
      <c r="F113" s="830"/>
      <c r="G113" s="830"/>
      <c r="H113" s="830"/>
      <c r="I113" s="830"/>
      <c r="J113" s="830"/>
      <c r="K113" s="830"/>
      <c r="L113" s="830"/>
      <c r="M113" s="830"/>
      <c r="N113" s="831"/>
    </row>
    <row r="114" spans="2:14" ht="30" customHeight="1">
      <c r="B114" s="832" t="s">
        <v>2219</v>
      </c>
      <c r="C114" s="833"/>
      <c r="D114" s="833"/>
      <c r="E114" s="833"/>
      <c r="F114" s="833"/>
      <c r="G114" s="833"/>
      <c r="H114" s="833"/>
      <c r="I114" s="833"/>
      <c r="J114" s="833"/>
      <c r="K114" s="833"/>
      <c r="L114" s="833"/>
      <c r="M114" s="833"/>
      <c r="N114" s="834"/>
    </row>
    <row r="115" spans="2:14">
      <c r="B115" s="832"/>
      <c r="C115" s="833"/>
      <c r="D115" s="833"/>
      <c r="E115" s="833"/>
      <c r="F115" s="833"/>
      <c r="G115" s="833"/>
      <c r="H115" s="833"/>
      <c r="I115" s="833"/>
      <c r="J115" s="833"/>
      <c r="K115" s="833"/>
      <c r="L115" s="833"/>
      <c r="M115" s="833"/>
      <c r="N115" s="834"/>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92"/>
      <c r="K125" s="892"/>
      <c r="L125" s="892"/>
      <c r="M125" s="892"/>
      <c r="N125" s="893"/>
    </row>
    <row r="126" spans="2:14" ht="15.75" customHeight="1" thickBot="1">
      <c r="B126" s="261" t="s">
        <v>2221</v>
      </c>
      <c r="C126" s="393"/>
      <c r="D126" s="393"/>
      <c r="E126" s="57"/>
      <c r="F126" s="57"/>
      <c r="G126" s="57"/>
      <c r="H126" s="57"/>
      <c r="I126" s="57"/>
      <c r="J126" s="894"/>
      <c r="K126" s="894"/>
      <c r="L126" s="894"/>
      <c r="M126" s="894"/>
      <c r="N126" s="895"/>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29.25" customHeight="1" thickBot="1">
      <c r="A31" s="157" t="s">
        <v>1845</v>
      </c>
      <c r="B31" s="80" t="s">
        <v>1093</v>
      </c>
      <c r="C31" s="968" t="s">
        <v>1625</v>
      </c>
      <c r="D31" s="969"/>
      <c r="E31" s="969"/>
      <c r="F31" s="969"/>
      <c r="G31" s="969"/>
      <c r="H31" s="969"/>
      <c r="I31" s="969"/>
      <c r="J31" s="969"/>
      <c r="K31" s="468"/>
      <c r="L31" s="306" t="s">
        <v>377</v>
      </c>
      <c r="M31" s="203"/>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76"/>
      <c r="F40" s="876"/>
      <c r="G40" s="876"/>
      <c r="H40" s="877"/>
      <c r="I40" s="36"/>
      <c r="J40" s="37"/>
      <c r="K40" s="269"/>
      <c r="L40" s="276"/>
      <c r="M40" s="277"/>
      <c r="N40" s="272"/>
    </row>
    <row r="41" spans="1:14">
      <c r="B41" s="320"/>
      <c r="C41" s="321"/>
      <c r="D41" s="321"/>
      <c r="E41" s="321"/>
      <c r="F41" s="323"/>
      <c r="G41" s="323"/>
      <c r="H41" s="125"/>
      <c r="I41" s="36"/>
      <c r="J41" s="37"/>
      <c r="K41" s="274"/>
      <c r="L41" s="276"/>
      <c r="M41" s="277"/>
      <c r="N41" s="278"/>
    </row>
    <row r="42" spans="1:14">
      <c r="B42" s="883"/>
      <c r="C42" s="884"/>
      <c r="D42" s="884"/>
      <c r="E42" s="38"/>
      <c r="F42" s="39"/>
      <c r="G42" s="39"/>
      <c r="H42" s="40"/>
      <c r="I42" s="36"/>
      <c r="J42" s="37"/>
      <c r="K42" s="279"/>
      <c r="L42" s="276"/>
      <c r="M42" s="401"/>
      <c r="N42" s="344"/>
    </row>
    <row r="43" spans="1:14" ht="15.75" thickBot="1">
      <c r="B43" s="875"/>
      <c r="C43" s="876"/>
      <c r="D43" s="876"/>
      <c r="E43" s="876"/>
      <c r="F43" s="876"/>
      <c r="G43" s="876"/>
      <c r="H43" s="877"/>
      <c r="I43" s="885"/>
      <c r="J43" s="886"/>
      <c r="K43" s="41"/>
      <c r="L43" s="887"/>
      <c r="M43" s="888"/>
      <c r="N43" s="105"/>
    </row>
    <row r="44" spans="1:14" ht="15.75" thickBot="1">
      <c r="B44" s="826" t="s">
        <v>953</v>
      </c>
      <c r="C44" s="827"/>
      <c r="D44" s="827"/>
      <c r="E44" s="827"/>
      <c r="F44" s="827"/>
      <c r="G44" s="827"/>
      <c r="H44" s="827"/>
      <c r="I44" s="827"/>
      <c r="J44" s="827"/>
      <c r="K44" s="827"/>
      <c r="L44" s="827"/>
      <c r="M44" s="828"/>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1" t="s">
        <v>944</v>
      </c>
      <c r="C48" s="872"/>
      <c r="D48" s="872"/>
      <c r="E48" s="872"/>
      <c r="F48" s="872"/>
      <c r="G48" s="872"/>
      <c r="H48" s="872"/>
      <c r="I48" s="906"/>
      <c r="J48" s="315" t="s">
        <v>945</v>
      </c>
      <c r="K48" s="85" t="s">
        <v>946</v>
      </c>
      <c r="L48" s="907" t="s">
        <v>955</v>
      </c>
      <c r="M48" s="906"/>
      <c r="N48" s="86" t="s">
        <v>951</v>
      </c>
    </row>
    <row r="49" spans="1:14">
      <c r="A49" t="s">
        <v>824</v>
      </c>
      <c r="B49" s="43" t="str">
        <f>VLOOKUP(A49,MATERIALES!A4:D372,3,FALSE)</f>
        <v>Cemento Porthland Norma ASTM C150 Tipo _______</v>
      </c>
      <c r="C49" s="281"/>
      <c r="D49" s="281"/>
      <c r="E49" s="281"/>
      <c r="F49" s="281"/>
      <c r="G49" s="281"/>
      <c r="H49" s="281"/>
      <c r="I49" s="268"/>
      <c r="J49" s="416" t="str">
        <f>VLOOKUP(A49,MATERIALES!A5:D640,2,FALSE)</f>
        <v>kg</v>
      </c>
      <c r="K49" s="282">
        <v>1</v>
      </c>
      <c r="L49" s="267"/>
      <c r="M49" s="402">
        <f>VLOOKUP(A49,MATERIALES!A5:D395,4,FALSE)</f>
        <v>699.62711429392425</v>
      </c>
      <c r="N49" s="272">
        <f>K49*M49</f>
        <v>699.62711429392425</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SUM(N49:N53)</f>
        <v>699.62711429392425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311"/>
      <c r="I60" s="279"/>
      <c r="J60" s="286"/>
      <c r="K60" s="279"/>
      <c r="L60" s="913"/>
      <c r="M60" s="914"/>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N44+N54+N65+N76</f>
        <v>699.62711429392425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139.92542285878486</v>
      </c>
      <c r="M83" s="862"/>
      <c r="N83" s="51"/>
    </row>
    <row r="84" spans="1:14">
      <c r="B84" s="89" t="s">
        <v>973</v>
      </c>
      <c r="C84" s="90"/>
      <c r="D84" s="90"/>
      <c r="E84" s="90"/>
      <c r="F84" s="90"/>
      <c r="G84" s="90"/>
      <c r="H84" s="90"/>
      <c r="I84" s="87"/>
      <c r="J84" s="88"/>
      <c r="K84" s="304">
        <v>0.05</v>
      </c>
      <c r="L84" s="861">
        <f>N78*K84</f>
        <v>34.981355714696214</v>
      </c>
      <c r="M84" s="862"/>
      <c r="N84" s="51"/>
    </row>
    <row r="85" spans="1:14" ht="15.75" thickBot="1">
      <c r="B85" s="91" t="s">
        <v>974</v>
      </c>
      <c r="C85" s="92"/>
      <c r="D85" s="92"/>
      <c r="E85" s="92"/>
      <c r="F85" s="92"/>
      <c r="G85" s="92"/>
      <c r="H85" s="92"/>
      <c r="I85" s="93"/>
      <c r="J85" s="94"/>
      <c r="K85" s="305">
        <v>0.05</v>
      </c>
      <c r="L85" s="863">
        <f>N78*K85</f>
        <v>34.981355714696214</v>
      </c>
      <c r="M85" s="864"/>
      <c r="N85" s="51"/>
    </row>
    <row r="86" spans="1:14" ht="15.75" thickBot="1">
      <c r="B86" s="826" t="s">
        <v>953</v>
      </c>
      <c r="C86" s="827"/>
      <c r="D86" s="827"/>
      <c r="E86" s="827"/>
      <c r="F86" s="827"/>
      <c r="G86" s="827"/>
      <c r="H86" s="827"/>
      <c r="I86" s="827"/>
      <c r="J86" s="827"/>
      <c r="K86" s="827"/>
      <c r="L86" s="827"/>
      <c r="M86" s="828"/>
      <c r="N86" s="52">
        <f>L83+L84+L85</f>
        <v>209.88813428817727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909.51524858210155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29.2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2"/>
      <c r="K118" s="892"/>
      <c r="L118" s="892"/>
      <c r="M118" s="892"/>
      <c r="N118" s="893"/>
    </row>
    <row r="119" spans="2:14" ht="15.75" customHeight="1" thickBot="1">
      <c r="B119" s="261" t="s">
        <v>2221</v>
      </c>
      <c r="C119" s="393"/>
      <c r="D119" s="393"/>
      <c r="E119" s="57"/>
      <c r="F119" s="57"/>
      <c r="G119" s="57"/>
      <c r="H119" s="57"/>
      <c r="I119" s="57"/>
      <c r="J119" s="894"/>
      <c r="K119" s="894"/>
      <c r="L119" s="894"/>
      <c r="M119" s="894"/>
      <c r="N119" s="895"/>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29.25" customHeight="1" thickBot="1">
      <c r="A31" t="s">
        <v>1845</v>
      </c>
      <c r="B31" s="80" t="s">
        <v>1626</v>
      </c>
      <c r="C31" s="968" t="s">
        <v>2040</v>
      </c>
      <c r="D31" s="969"/>
      <c r="E31" s="969"/>
      <c r="F31" s="969"/>
      <c r="G31" s="969"/>
      <c r="H31" s="969"/>
      <c r="I31" s="969"/>
      <c r="J31" s="969"/>
      <c r="K31" s="46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76"/>
      <c r="F40" s="876"/>
      <c r="G40" s="876"/>
      <c r="H40" s="877"/>
      <c r="I40" s="36"/>
      <c r="J40" s="37"/>
      <c r="K40" s="269"/>
      <c r="L40" s="276"/>
      <c r="M40" s="277"/>
      <c r="N40" s="272"/>
    </row>
    <row r="41" spans="1:14">
      <c r="B41" s="320"/>
      <c r="C41" s="321"/>
      <c r="D41" s="321"/>
      <c r="E41" s="321"/>
      <c r="F41" s="323"/>
      <c r="G41" s="323"/>
      <c r="H41" s="125"/>
      <c r="I41" s="36"/>
      <c r="J41" s="37"/>
      <c r="K41" s="274"/>
      <c r="L41" s="276"/>
      <c r="M41" s="277"/>
      <c r="N41" s="278"/>
    </row>
    <row r="42" spans="1:14">
      <c r="B42" s="883"/>
      <c r="C42" s="884"/>
      <c r="D42" s="884"/>
      <c r="E42" s="38"/>
      <c r="F42" s="39"/>
      <c r="G42" s="39"/>
      <c r="H42" s="40"/>
      <c r="I42" s="36"/>
      <c r="J42" s="37"/>
      <c r="K42" s="279"/>
      <c r="L42" s="276"/>
      <c r="M42" s="401"/>
      <c r="N42" s="344"/>
    </row>
    <row r="43" spans="1:14" ht="15.75" thickBot="1">
      <c r="B43" s="875"/>
      <c r="C43" s="876"/>
      <c r="D43" s="876"/>
      <c r="E43" s="876"/>
      <c r="F43" s="876"/>
      <c r="G43" s="876"/>
      <c r="H43" s="877"/>
      <c r="I43" s="885"/>
      <c r="J43" s="886"/>
      <c r="K43" s="41"/>
      <c r="L43" s="887"/>
      <c r="M43" s="888"/>
      <c r="N43" s="105"/>
    </row>
    <row r="44" spans="1:14" ht="15.75" thickBot="1">
      <c r="B44" s="826" t="s">
        <v>953</v>
      </c>
      <c r="C44" s="827"/>
      <c r="D44" s="827"/>
      <c r="E44" s="827"/>
      <c r="F44" s="827"/>
      <c r="G44" s="827"/>
      <c r="H44" s="827"/>
      <c r="I44" s="827"/>
      <c r="J44" s="827"/>
      <c r="K44" s="827"/>
      <c r="L44" s="827"/>
      <c r="M44" s="828"/>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1" t="s">
        <v>944</v>
      </c>
      <c r="C48" s="872"/>
      <c r="D48" s="872"/>
      <c r="E48" s="872"/>
      <c r="F48" s="872"/>
      <c r="G48" s="872"/>
      <c r="H48" s="872"/>
      <c r="I48" s="906"/>
      <c r="J48" s="315" t="s">
        <v>945</v>
      </c>
      <c r="K48" s="85" t="s">
        <v>946</v>
      </c>
      <c r="L48" s="907" t="s">
        <v>955</v>
      </c>
      <c r="M48" s="906"/>
      <c r="N48" s="86" t="s">
        <v>951</v>
      </c>
    </row>
    <row r="49" spans="1:14">
      <c r="A49" t="s">
        <v>826</v>
      </c>
      <c r="B49" s="43" t="str">
        <f>VLOOKUP(A49,MATERIALES!A4:D372,3,FALSE)</f>
        <v>Cemento Hidráulico adicionado, Norma ASTM C595 Tipo _______</v>
      </c>
      <c r="C49" s="281"/>
      <c r="D49" s="281"/>
      <c r="E49" s="281"/>
      <c r="F49" s="281"/>
      <c r="G49" s="281"/>
      <c r="H49" s="281"/>
      <c r="I49" s="268"/>
      <c r="J49" s="416" t="str">
        <f>VLOOKUP(A49,MATERIALES!A5:D640,2,FALSE)</f>
        <v>kg</v>
      </c>
      <c r="K49" s="282">
        <v>1</v>
      </c>
      <c r="L49" s="267"/>
      <c r="M49" s="402">
        <f>VLOOKUP(A49,MATERIALES!A5:D395,4,FALSE)</f>
        <v>795.03081169764118</v>
      </c>
      <c r="N49" s="272">
        <f>K49*M49</f>
        <v>795.03081169764118</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SUM(N49:N53)</f>
        <v>795.03081169764118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311"/>
      <c r="I60" s="279"/>
      <c r="J60" s="286"/>
      <c r="K60" s="279"/>
      <c r="L60" s="913"/>
      <c r="M60" s="914"/>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N44+N54+N65+N76</f>
        <v>795.03081169764118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159.00616233952826</v>
      </c>
      <c r="M83" s="862"/>
      <c r="N83" s="51"/>
    </row>
    <row r="84" spans="1:14">
      <c r="B84" s="89" t="s">
        <v>973</v>
      </c>
      <c r="C84" s="90"/>
      <c r="D84" s="90"/>
      <c r="E84" s="90"/>
      <c r="F84" s="90"/>
      <c r="G84" s="90"/>
      <c r="H84" s="90"/>
      <c r="I84" s="87"/>
      <c r="J84" s="88"/>
      <c r="K84" s="304">
        <v>0.05</v>
      </c>
      <c r="L84" s="861">
        <f>N78*K84</f>
        <v>39.751540584882065</v>
      </c>
      <c r="M84" s="862"/>
      <c r="N84" s="51"/>
    </row>
    <row r="85" spans="1:14" ht="15.75" thickBot="1">
      <c r="B85" s="91" t="s">
        <v>974</v>
      </c>
      <c r="C85" s="92"/>
      <c r="D85" s="92"/>
      <c r="E85" s="92"/>
      <c r="F85" s="92"/>
      <c r="G85" s="92"/>
      <c r="H85" s="92"/>
      <c r="I85" s="93"/>
      <c r="J85" s="94"/>
      <c r="K85" s="305">
        <v>0.05</v>
      </c>
      <c r="L85" s="863">
        <f>N78*K85</f>
        <v>39.751540584882065</v>
      </c>
      <c r="M85" s="864"/>
      <c r="N85" s="51"/>
    </row>
    <row r="86" spans="1:14" ht="15.75" thickBot="1">
      <c r="B86" s="826" t="s">
        <v>953</v>
      </c>
      <c r="C86" s="827"/>
      <c r="D86" s="827"/>
      <c r="E86" s="827"/>
      <c r="F86" s="827"/>
      <c r="G86" s="827"/>
      <c r="H86" s="827"/>
      <c r="I86" s="827"/>
      <c r="J86" s="827"/>
      <c r="K86" s="827"/>
      <c r="L86" s="827"/>
      <c r="M86" s="828"/>
      <c r="N86" s="52">
        <f>L83+L84+L85</f>
        <v>238.50924350929239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1033.5400552069336</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29.25"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6"/>
      <c r="K118" s="976"/>
      <c r="L118" s="976"/>
      <c r="M118" s="976"/>
      <c r="N118" s="977"/>
    </row>
    <row r="119" spans="2:14" ht="15.75" thickBot="1">
      <c r="B119" s="419" t="s">
        <v>2221</v>
      </c>
      <c r="C119" s="420"/>
      <c r="D119" s="420"/>
      <c r="E119" s="259"/>
      <c r="F119" s="259"/>
      <c r="G119" s="259"/>
      <c r="H119" s="259"/>
      <c r="I119" s="259"/>
      <c r="J119" s="978"/>
      <c r="K119" s="978"/>
      <c r="L119" s="978"/>
      <c r="M119" s="978"/>
      <c r="N119" s="979"/>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41.25" customHeight="1" thickBot="1">
      <c r="A31" t="s">
        <v>1845</v>
      </c>
      <c r="B31" s="80" t="s">
        <v>1627</v>
      </c>
      <c r="C31" s="968" t="s">
        <v>2041</v>
      </c>
      <c r="D31" s="969"/>
      <c r="E31" s="969"/>
      <c r="F31" s="969"/>
      <c r="G31" s="969"/>
      <c r="H31" s="969"/>
      <c r="I31" s="969"/>
      <c r="J31" s="969"/>
      <c r="K31" s="468"/>
      <c r="L31" s="306" t="s">
        <v>377</v>
      </c>
      <c r="M31" s="203"/>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271"/>
      <c r="N36" s="272"/>
    </row>
    <row r="37" spans="1:14">
      <c r="A37" s="113"/>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2"/>
    </row>
    <row r="39" spans="1:14">
      <c r="B39" s="875"/>
      <c r="C39" s="876"/>
      <c r="D39" s="876"/>
      <c r="E39" s="876"/>
      <c r="F39" s="876"/>
      <c r="G39" s="876"/>
      <c r="H39" s="877"/>
      <c r="I39" s="878"/>
      <c r="J39" s="879"/>
      <c r="K39" s="269"/>
      <c r="L39" s="880"/>
      <c r="M39" s="881"/>
      <c r="N39" s="272"/>
    </row>
    <row r="40" spans="1:14">
      <c r="B40" s="875"/>
      <c r="C40" s="876"/>
      <c r="D40" s="876"/>
      <c r="E40" s="876"/>
      <c r="F40" s="876"/>
      <c r="G40" s="876"/>
      <c r="H40" s="877"/>
      <c r="I40" s="36"/>
      <c r="J40" s="37"/>
      <c r="K40" s="269"/>
      <c r="L40" s="276"/>
      <c r="M40" s="277"/>
      <c r="N40" s="272"/>
    </row>
    <row r="41" spans="1:14">
      <c r="B41" s="320"/>
      <c r="C41" s="321"/>
      <c r="D41" s="321"/>
      <c r="E41" s="321"/>
      <c r="F41" s="323"/>
      <c r="G41" s="323"/>
      <c r="H41" s="125"/>
      <c r="I41" s="36"/>
      <c r="J41" s="37"/>
      <c r="K41" s="274"/>
      <c r="L41" s="276"/>
      <c r="M41" s="277"/>
      <c r="N41" s="278"/>
    </row>
    <row r="42" spans="1:14">
      <c r="B42" s="883"/>
      <c r="C42" s="884"/>
      <c r="D42" s="884"/>
      <c r="E42" s="38"/>
      <c r="F42" s="39"/>
      <c r="G42" s="39"/>
      <c r="H42" s="40"/>
      <c r="I42" s="36"/>
      <c r="J42" s="37"/>
      <c r="K42" s="279"/>
      <c r="L42" s="276"/>
      <c r="M42" s="401"/>
      <c r="N42" s="344"/>
    </row>
    <row r="43" spans="1:14" ht="15.75" thickBot="1">
      <c r="B43" s="875"/>
      <c r="C43" s="876"/>
      <c r="D43" s="876"/>
      <c r="E43" s="876"/>
      <c r="F43" s="876"/>
      <c r="G43" s="876"/>
      <c r="H43" s="877"/>
      <c r="I43" s="885"/>
      <c r="J43" s="886"/>
      <c r="K43" s="41"/>
      <c r="L43" s="887"/>
      <c r="M43" s="888"/>
      <c r="N43" s="105"/>
    </row>
    <row r="44" spans="1:14" ht="15.75" thickBot="1">
      <c r="B44" s="826" t="s">
        <v>953</v>
      </c>
      <c r="C44" s="827"/>
      <c r="D44" s="827"/>
      <c r="E44" s="827"/>
      <c r="F44" s="827"/>
      <c r="G44" s="827"/>
      <c r="H44" s="827"/>
      <c r="I44" s="827"/>
      <c r="J44" s="827"/>
      <c r="K44" s="827"/>
      <c r="L44" s="827"/>
      <c r="M44" s="828"/>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1" t="s">
        <v>944</v>
      </c>
      <c r="C48" s="872"/>
      <c r="D48" s="872"/>
      <c r="E48" s="872"/>
      <c r="F48" s="872"/>
      <c r="G48" s="872"/>
      <c r="H48" s="872"/>
      <c r="I48" s="906"/>
      <c r="J48" s="315" t="s">
        <v>945</v>
      </c>
      <c r="K48" s="85" t="s">
        <v>946</v>
      </c>
      <c r="L48" s="907" t="s">
        <v>955</v>
      </c>
      <c r="M48" s="906"/>
      <c r="N48" s="86" t="s">
        <v>951</v>
      </c>
    </row>
    <row r="49" spans="1:14">
      <c r="A49" t="s">
        <v>804</v>
      </c>
      <c r="B49" s="43" t="str">
        <f>VLOOKUP(A49,MATERIALES!A4:D372,3,FALSE)</f>
        <v>Cemento gris</v>
      </c>
      <c r="C49" s="281"/>
      <c r="D49" s="281"/>
      <c r="E49" s="281"/>
      <c r="F49" s="281"/>
      <c r="G49" s="281"/>
      <c r="H49" s="281"/>
      <c r="I49" s="268"/>
      <c r="J49" s="416" t="str">
        <f>VLOOKUP(A49,MATERIALES!A5:D640,2,FALSE)</f>
        <v>kg</v>
      </c>
      <c r="K49" s="282">
        <v>1</v>
      </c>
      <c r="L49" s="267"/>
      <c r="M49" s="402">
        <f>VLOOKUP(A49,MATERIALES!A5:D395,4,FALSE)</f>
        <v>466.49237696799548</v>
      </c>
      <c r="N49" s="272">
        <f>K49*M49</f>
        <v>466.49237696799548</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4">
        <f>SUM(N49:N53)</f>
        <v>466.49237696799548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311"/>
      <c r="I60" s="279"/>
      <c r="J60" s="286"/>
      <c r="K60" s="279"/>
      <c r="L60" s="913"/>
      <c r="M60" s="914"/>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N44+N54+N65+N76</f>
        <v>466.49237696799548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93.298475393599105</v>
      </c>
      <c r="M83" s="862"/>
      <c r="N83" s="51"/>
    </row>
    <row r="84" spans="1:14">
      <c r="B84" s="89" t="s">
        <v>973</v>
      </c>
      <c r="C84" s="90"/>
      <c r="D84" s="90"/>
      <c r="E84" s="90"/>
      <c r="F84" s="90"/>
      <c r="G84" s="90"/>
      <c r="H84" s="90"/>
      <c r="I84" s="87"/>
      <c r="J84" s="88"/>
      <c r="K84" s="304">
        <v>0.05</v>
      </c>
      <c r="L84" s="861">
        <f>N78*K84</f>
        <v>23.324618848399776</v>
      </c>
      <c r="M84" s="862"/>
      <c r="N84" s="51"/>
    </row>
    <row r="85" spans="1:14" ht="15.75" thickBot="1">
      <c r="B85" s="91" t="s">
        <v>974</v>
      </c>
      <c r="C85" s="92"/>
      <c r="D85" s="92"/>
      <c r="E85" s="92"/>
      <c r="F85" s="92"/>
      <c r="G85" s="92"/>
      <c r="H85" s="92"/>
      <c r="I85" s="93"/>
      <c r="J85" s="94"/>
      <c r="K85" s="305">
        <v>0.05</v>
      </c>
      <c r="L85" s="863">
        <f>N78*K85</f>
        <v>23.324618848399776</v>
      </c>
      <c r="M85" s="864"/>
      <c r="N85" s="51"/>
    </row>
    <row r="86" spans="1:14" ht="15.75" thickBot="1">
      <c r="B86" s="826" t="s">
        <v>953</v>
      </c>
      <c r="C86" s="827"/>
      <c r="D86" s="827"/>
      <c r="E86" s="827"/>
      <c r="F86" s="827"/>
      <c r="G86" s="827"/>
      <c r="H86" s="827"/>
      <c r="I86" s="827"/>
      <c r="J86" s="827"/>
      <c r="K86" s="827"/>
      <c r="L86" s="827"/>
      <c r="M86" s="828"/>
      <c r="N86" s="52">
        <f>L83+L84+L85</f>
        <v>139.94771309039865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606.44009005839416</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29.25"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6"/>
      <c r="K118" s="976"/>
      <c r="L118" s="976"/>
      <c r="M118" s="976"/>
      <c r="N118" s="977"/>
    </row>
    <row r="119" spans="2:14" ht="15.75" thickBot="1">
      <c r="B119" s="419" t="s">
        <v>2221</v>
      </c>
      <c r="C119" s="420"/>
      <c r="D119" s="420"/>
      <c r="E119" s="259"/>
      <c r="F119" s="259"/>
      <c r="G119" s="259"/>
      <c r="H119" s="259"/>
      <c r="I119" s="259"/>
      <c r="J119" s="978"/>
      <c r="K119" s="978"/>
      <c r="L119" s="978"/>
      <c r="M119" s="978"/>
      <c r="N119" s="979"/>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80" t="s">
        <v>1628</v>
      </c>
      <c r="C31" s="81" t="s">
        <v>1629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112</v>
      </c>
      <c r="B36" s="875" t="str">
        <f>VLOOKUP(A36,EQUIPOS!A6:D154,3,FALSE)</f>
        <v xml:space="preserve">Aspersor manual
</v>
      </c>
      <c r="C36" s="876"/>
      <c r="D36" s="876"/>
      <c r="E36" s="876"/>
      <c r="F36" s="876"/>
      <c r="G36" s="876"/>
      <c r="H36" s="877"/>
      <c r="I36" s="267"/>
      <c r="J36" s="268"/>
      <c r="K36" s="269">
        <f>VLOOKUP(A36,EQUIPOS!A6:D163,4,FALSE)</f>
        <v>3000.8299205919689</v>
      </c>
      <c r="L36" s="270"/>
      <c r="M36" s="271">
        <v>30</v>
      </c>
      <c r="N36" s="272">
        <f>K36/M36</f>
        <v>100.0276640197323</v>
      </c>
    </row>
    <row r="37" spans="1:14">
      <c r="A37" t="s">
        <v>363</v>
      </c>
      <c r="B37" s="875" t="str">
        <f>VLOOKUP(A37,EQUIPOS!A7:D154,3,FALSE)</f>
        <v>Vibrador de concreto, Motor de 3 hp a 18.000 rpm Mangueras de 4 mt</v>
      </c>
      <c r="C37" s="876"/>
      <c r="D37" s="876"/>
      <c r="E37" s="876"/>
      <c r="F37" s="876"/>
      <c r="G37" s="876"/>
      <c r="H37" s="877"/>
      <c r="I37" s="267"/>
      <c r="J37" s="268"/>
      <c r="K37" s="269">
        <f>VLOOKUP(A37,EQUIPOS!A7:D164,4,FALSE)</f>
        <v>8328.9177570513002</v>
      </c>
      <c r="L37" s="270"/>
      <c r="M37" s="271">
        <v>30</v>
      </c>
      <c r="N37" s="272">
        <f>K37/M37</f>
        <v>277.63059190171003</v>
      </c>
    </row>
    <row r="38" spans="1:14">
      <c r="A38" t="s">
        <v>228</v>
      </c>
      <c r="B38" s="875" t="str">
        <f>VLOOKUP(A38,EQUIPOS!A8:D154,3,FALSE)</f>
        <v xml:space="preserve">Formaleta metálica (concreto hidráulico)
</v>
      </c>
      <c r="C38" s="876"/>
      <c r="D38" s="876"/>
      <c r="E38" s="876"/>
      <c r="F38" s="876"/>
      <c r="G38" s="876"/>
      <c r="H38" s="877"/>
      <c r="I38" s="878"/>
      <c r="J38" s="879"/>
      <c r="K38" s="269">
        <f>VLOOKUP(A38,EQUIPOS!A8:D165,4,FALSE)</f>
        <v>3905.0772694003444</v>
      </c>
      <c r="L38" s="880">
        <v>0.33329999999999999</v>
      </c>
      <c r="M38" s="881"/>
      <c r="N38" s="272">
        <f>K38/L38</f>
        <v>11716.403448545889</v>
      </c>
    </row>
    <row r="39" spans="1:14">
      <c r="B39" s="875"/>
      <c r="C39" s="876"/>
      <c r="D39" s="876"/>
      <c r="E39" s="876"/>
      <c r="F39" s="876"/>
      <c r="G39" s="876"/>
      <c r="H39" s="877"/>
      <c r="I39" s="36"/>
      <c r="J39" s="37"/>
      <c r="K39" s="269"/>
      <c r="L39" s="276"/>
      <c r="M39" s="277"/>
      <c r="N39" s="272"/>
    </row>
    <row r="40" spans="1:14">
      <c r="B40" s="320"/>
      <c r="C40" s="321"/>
      <c r="D40" s="321"/>
      <c r="E40" s="323"/>
      <c r="F40" s="323"/>
      <c r="G40" s="323"/>
      <c r="H40" s="125"/>
      <c r="I40" s="36"/>
      <c r="J40" s="37"/>
      <c r="K40" s="274"/>
      <c r="L40" s="276"/>
      <c r="M40" s="277"/>
      <c r="N40" s="278"/>
    </row>
    <row r="41" spans="1:14">
      <c r="B41" s="883" t="s">
        <v>952</v>
      </c>
      <c r="C41" s="884"/>
      <c r="D41" s="884"/>
      <c r="E41" s="38"/>
      <c r="F41" s="39"/>
      <c r="G41" s="39"/>
      <c r="H41" s="40"/>
      <c r="I41" s="36"/>
      <c r="J41" s="37"/>
      <c r="K41" s="279"/>
      <c r="L41" s="276"/>
      <c r="M41" s="401">
        <v>0.1</v>
      </c>
      <c r="N41" s="344">
        <f>N72*M41</f>
        <v>224.88926817266997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12318.950972640001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t="s">
        <v>838</v>
      </c>
      <c r="B48" s="43" t="str">
        <f>VLOOKUP(A48,MATERIALES!A5:D372,3,FALSE)</f>
        <v>Concreto hidráulico para pavimento MR-43</v>
      </c>
      <c r="C48" s="281"/>
      <c r="D48" s="281"/>
      <c r="E48" s="281"/>
      <c r="F48" s="281"/>
      <c r="G48" s="281"/>
      <c r="H48" s="281"/>
      <c r="I48" s="268"/>
      <c r="J48" s="224" t="str">
        <f>VLOOKUP(A48,MATERIALES!A4:D639,2,FALSE)</f>
        <v>m3</v>
      </c>
      <c r="K48" s="282">
        <v>1.01</v>
      </c>
      <c r="L48" s="267"/>
      <c r="M48" s="402">
        <f>VLOOKUP(A48,MATERIALES!A5:D395,4,FALSE)</f>
        <v>535601.65742987825</v>
      </c>
      <c r="N48" s="272">
        <f>K48*M48</f>
        <v>540957.67400417698</v>
      </c>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ht="15.75" thickBot="1">
      <c r="B51" s="908"/>
      <c r="C51" s="909"/>
      <c r="D51" s="909"/>
      <c r="E51" s="909"/>
      <c r="F51" s="909"/>
      <c r="G51" s="909"/>
      <c r="H51" s="909"/>
      <c r="I51" s="879"/>
      <c r="J51" s="42"/>
      <c r="K51" s="44"/>
      <c r="L51" s="910"/>
      <c r="M51" s="911"/>
      <c r="N51" s="45"/>
    </row>
    <row r="52" spans="1:14" ht="15.75" thickBot="1">
      <c r="B52" s="826" t="s">
        <v>953</v>
      </c>
      <c r="C52" s="827"/>
      <c r="D52" s="827"/>
      <c r="E52" s="827"/>
      <c r="F52" s="827"/>
      <c r="G52" s="827"/>
      <c r="H52" s="827"/>
      <c r="I52" s="827"/>
      <c r="J52" s="827"/>
      <c r="K52" s="827"/>
      <c r="L52" s="827"/>
      <c r="M52" s="828"/>
      <c r="N52" s="394">
        <f>SUM(N48:N51)</f>
        <v>540957.67400417698</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3" t="s">
        <v>957</v>
      </c>
      <c r="C56" s="314"/>
      <c r="D56" s="314"/>
      <c r="E56" s="314"/>
      <c r="F56" s="314"/>
      <c r="G56" s="314"/>
      <c r="H56" s="73" t="s">
        <v>945</v>
      </c>
      <c r="I56" s="74" t="s">
        <v>958</v>
      </c>
      <c r="J56" s="75" t="s">
        <v>959</v>
      </c>
      <c r="K56" s="73" t="s">
        <v>960</v>
      </c>
      <c r="L56" s="912" t="s">
        <v>961</v>
      </c>
      <c r="M56" s="891"/>
      <c r="N56" s="76" t="s">
        <v>951</v>
      </c>
    </row>
    <row r="57" spans="1:14">
      <c r="A57" t="s">
        <v>1390</v>
      </c>
      <c r="B57" s="46" t="str">
        <f>VLOOKUP(A57,TRANSPORTE!A5:D117,3,FALSE)</f>
        <v xml:space="preserve">Transporte de Concreto </v>
      </c>
      <c r="C57" s="317"/>
      <c r="D57" s="317"/>
      <c r="E57" s="317"/>
      <c r="F57" s="317"/>
      <c r="G57" s="317"/>
      <c r="H57" s="311" t="s">
        <v>1468</v>
      </c>
      <c r="I57" s="279">
        <v>1.01</v>
      </c>
      <c r="J57" s="286">
        <v>1</v>
      </c>
      <c r="K57" s="279">
        <f>I57*J57</f>
        <v>1.01</v>
      </c>
      <c r="L57" s="913">
        <f>VLOOKUP(A57,TRANSPORTE!A5:D117,4,FALSE)</f>
        <v>1303.4618255378521</v>
      </c>
      <c r="M57" s="914"/>
      <c r="N57" s="287">
        <f>K57*L57</f>
        <v>1316.4964437932306</v>
      </c>
    </row>
    <row r="58" spans="1:14">
      <c r="B58" s="46"/>
      <c r="C58" s="47"/>
      <c r="D58" s="47"/>
      <c r="E58" s="47"/>
      <c r="F58" s="47"/>
      <c r="G58" s="47"/>
      <c r="H58" s="288"/>
      <c r="I58" s="279"/>
      <c r="J58" s="279"/>
      <c r="K58" s="279"/>
      <c r="L58" s="289"/>
      <c r="M58" s="290"/>
      <c r="N58" s="291"/>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904"/>
      <c r="M61" s="905"/>
      <c r="N61" s="127"/>
    </row>
    <row r="62" spans="1:14" ht="15.75" thickBot="1">
      <c r="B62" s="915" t="s">
        <v>953</v>
      </c>
      <c r="C62" s="869"/>
      <c r="D62" s="869"/>
      <c r="E62" s="869"/>
      <c r="F62" s="869"/>
      <c r="G62" s="869"/>
      <c r="H62" s="869"/>
      <c r="I62" s="869"/>
      <c r="J62" s="869"/>
      <c r="K62" s="869"/>
      <c r="L62" s="869"/>
      <c r="M62" s="870"/>
      <c r="N62" s="104">
        <f>SUM(N57:N61)</f>
        <v>1316.4964437932306</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5" t="s">
        <v>963</v>
      </c>
      <c r="C66" s="866"/>
      <c r="D66" s="866"/>
      <c r="E66" s="866"/>
      <c r="F66" s="866"/>
      <c r="G66" s="866"/>
      <c r="H66" s="866"/>
      <c r="I66" s="73" t="s">
        <v>964</v>
      </c>
      <c r="J66" s="75" t="s">
        <v>1410</v>
      </c>
      <c r="K66" s="74" t="s">
        <v>966</v>
      </c>
      <c r="L66" s="867" t="s">
        <v>950</v>
      </c>
      <c r="M66" s="868"/>
      <c r="N66" s="98" t="s">
        <v>951</v>
      </c>
    </row>
    <row r="67" spans="1:15">
      <c r="A67" t="s">
        <v>19</v>
      </c>
      <c r="B67" s="49" t="str">
        <f>VLOOKUP(A67,'MANO DE OBRA'!A8:D68,3,FALSE)</f>
        <v>Obrero (8)</v>
      </c>
      <c r="C67" s="47"/>
      <c r="D67" s="47"/>
      <c r="E67" s="47"/>
      <c r="F67" s="47"/>
      <c r="G67" s="47"/>
      <c r="H67" s="47"/>
      <c r="I67" s="292">
        <f>K67/J67*100</f>
        <v>234080.00000000003</v>
      </c>
      <c r="J67" s="293">
        <v>185</v>
      </c>
      <c r="K67" s="294">
        <f>VLOOKUP(A67,'MANO DE OBRA'!A8:D99,4,FALSE)</f>
        <v>433048</v>
      </c>
      <c r="L67" s="50"/>
      <c r="M67" s="295">
        <v>240</v>
      </c>
      <c r="N67" s="395">
        <f>K67/M67</f>
        <v>1804.3666666666666</v>
      </c>
      <c r="O67" s="106"/>
    </row>
    <row r="68" spans="1:15">
      <c r="A68"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299">
        <v>240</v>
      </c>
      <c r="N68" s="395">
        <f>K68/M68</f>
        <v>444.52601506003327</v>
      </c>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902"/>
      <c r="C71" s="903"/>
      <c r="D71" s="903"/>
      <c r="E71" s="903"/>
      <c r="F71" s="903"/>
      <c r="G71" s="903"/>
      <c r="H71" s="903"/>
      <c r="I71" s="126"/>
      <c r="J71" s="126"/>
      <c r="K71" s="126"/>
      <c r="L71" s="916"/>
      <c r="M71" s="916"/>
      <c r="N71" s="45"/>
    </row>
    <row r="72" spans="1:15" ht="15.75" thickBot="1">
      <c r="B72" s="915" t="s">
        <v>953</v>
      </c>
      <c r="C72" s="869"/>
      <c r="D72" s="869"/>
      <c r="E72" s="869"/>
      <c r="F72" s="869"/>
      <c r="G72" s="869"/>
      <c r="H72" s="869"/>
      <c r="I72" s="869"/>
      <c r="J72" s="869"/>
      <c r="K72" s="869"/>
      <c r="L72" s="869"/>
      <c r="M72" s="870"/>
      <c r="N72" s="301">
        <f>SUM(N67:N71)</f>
        <v>2248.8926817266997</v>
      </c>
    </row>
    <row r="73" spans="1:15" ht="15.75" thickBot="1">
      <c r="B73" s="33"/>
      <c r="C73" s="34"/>
      <c r="D73" s="34"/>
      <c r="E73" s="34"/>
      <c r="F73" s="34"/>
      <c r="G73" s="34"/>
      <c r="H73" s="34"/>
      <c r="I73" s="34"/>
      <c r="J73" s="34"/>
      <c r="K73" s="34"/>
      <c r="L73" s="34"/>
      <c r="M73" s="34"/>
      <c r="N73" s="35"/>
    </row>
    <row r="74" spans="1:15" ht="15.75" thickBot="1">
      <c r="B74" s="826" t="s">
        <v>967</v>
      </c>
      <c r="C74" s="827"/>
      <c r="D74" s="827"/>
      <c r="E74" s="827"/>
      <c r="F74" s="827"/>
      <c r="G74" s="827"/>
      <c r="H74" s="827"/>
      <c r="I74" s="827"/>
      <c r="J74" s="827"/>
      <c r="K74" s="827"/>
      <c r="L74" s="827"/>
      <c r="M74" s="828"/>
      <c r="N74" s="99">
        <f>N43+N52+N62+N72</f>
        <v>556842.01410233683</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71" t="s">
        <v>969</v>
      </c>
      <c r="C78" s="872"/>
      <c r="D78" s="872"/>
      <c r="E78" s="872"/>
      <c r="F78" s="872"/>
      <c r="G78" s="872"/>
      <c r="H78" s="872"/>
      <c r="I78" s="314"/>
      <c r="J78" s="334"/>
      <c r="K78" s="302" t="s">
        <v>970</v>
      </c>
      <c r="L78" s="873" t="s">
        <v>971</v>
      </c>
      <c r="M78" s="874"/>
      <c r="N78" s="303"/>
    </row>
    <row r="79" spans="1:15">
      <c r="B79" s="859" t="s">
        <v>972</v>
      </c>
      <c r="C79" s="860"/>
      <c r="D79" s="860"/>
      <c r="E79" s="860"/>
      <c r="F79" s="860"/>
      <c r="G79" s="860"/>
      <c r="H79" s="860"/>
      <c r="I79" s="87"/>
      <c r="J79" s="88"/>
      <c r="K79" s="304">
        <v>0.2</v>
      </c>
      <c r="L79" s="861">
        <f>N74*K79</f>
        <v>111368.40282046737</v>
      </c>
      <c r="M79" s="862"/>
      <c r="N79" s="51"/>
    </row>
    <row r="80" spans="1:15">
      <c r="B80" s="89" t="s">
        <v>973</v>
      </c>
      <c r="C80" s="90"/>
      <c r="D80" s="90"/>
      <c r="E80" s="90"/>
      <c r="F80" s="90"/>
      <c r="G80" s="90"/>
      <c r="H80" s="90"/>
      <c r="I80" s="87"/>
      <c r="J80" s="88"/>
      <c r="K80" s="304">
        <v>0.05</v>
      </c>
      <c r="L80" s="861">
        <f>N74*K80</f>
        <v>27842.100705116842</v>
      </c>
      <c r="M80" s="862"/>
      <c r="N80" s="51"/>
    </row>
    <row r="81" spans="1:14" ht="15.75" thickBot="1">
      <c r="B81" s="91" t="s">
        <v>974</v>
      </c>
      <c r="C81" s="92"/>
      <c r="D81" s="92"/>
      <c r="E81" s="92"/>
      <c r="F81" s="92"/>
      <c r="G81" s="92"/>
      <c r="H81" s="92"/>
      <c r="I81" s="93"/>
      <c r="J81" s="94"/>
      <c r="K81" s="305">
        <v>0.05</v>
      </c>
      <c r="L81" s="863">
        <f>N74*K81</f>
        <v>27842.100705116842</v>
      </c>
      <c r="M81" s="864"/>
      <c r="N81" s="51"/>
    </row>
    <row r="82" spans="1:14" ht="15.75" thickBot="1">
      <c r="B82" s="826" t="s">
        <v>953</v>
      </c>
      <c r="C82" s="827"/>
      <c r="D82" s="827"/>
      <c r="E82" s="827"/>
      <c r="F82" s="827"/>
      <c r="G82" s="827"/>
      <c r="H82" s="827"/>
      <c r="I82" s="827"/>
      <c r="J82" s="827"/>
      <c r="K82" s="827"/>
      <c r="L82" s="827"/>
      <c r="M82" s="828"/>
      <c r="N82" s="52">
        <f>L79+L80+L81</f>
        <v>167052.60423070105</v>
      </c>
    </row>
    <row r="83" spans="1:14" ht="15.75" thickBot="1">
      <c r="B83" s="33"/>
      <c r="C83" s="34"/>
      <c r="D83" s="34"/>
      <c r="E83" s="34"/>
      <c r="F83" s="34"/>
      <c r="G83" s="34"/>
      <c r="H83" s="34"/>
      <c r="I83" s="34"/>
      <c r="J83" s="34"/>
      <c r="K83" s="34"/>
      <c r="L83" s="34"/>
      <c r="M83" s="34"/>
      <c r="N83" s="35"/>
    </row>
    <row r="84" spans="1:14" ht="15.75" thickBot="1">
      <c r="A84" t="s">
        <v>2016</v>
      </c>
      <c r="B84" s="826" t="s">
        <v>975</v>
      </c>
      <c r="C84" s="827"/>
      <c r="D84" s="827"/>
      <c r="E84" s="827"/>
      <c r="F84" s="827"/>
      <c r="G84" s="827"/>
      <c r="H84" s="827"/>
      <c r="I84" s="827"/>
      <c r="J84" s="827"/>
      <c r="K84" s="827"/>
      <c r="L84" s="827"/>
      <c r="M84" s="828"/>
      <c r="N84" s="188">
        <f>N74+N82</f>
        <v>723894.61833303794</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70" t="s">
        <v>2218</v>
      </c>
      <c r="C101" s="971"/>
      <c r="D101" s="971"/>
      <c r="E101" s="971"/>
      <c r="F101" s="971"/>
      <c r="G101" s="971"/>
      <c r="H101" s="971"/>
      <c r="I101" s="971"/>
      <c r="J101" s="971"/>
      <c r="K101" s="971"/>
      <c r="L101" s="971"/>
      <c r="M101" s="971"/>
      <c r="N101" s="972"/>
    </row>
    <row r="102" spans="2:14" ht="15" customHeight="1">
      <c r="B102" s="970"/>
      <c r="C102" s="971"/>
      <c r="D102" s="971"/>
      <c r="E102" s="971"/>
      <c r="F102" s="971"/>
      <c r="G102" s="971"/>
      <c r="H102" s="971"/>
      <c r="I102" s="971"/>
      <c r="J102" s="971"/>
      <c r="K102" s="971"/>
      <c r="L102" s="971"/>
      <c r="M102" s="971"/>
      <c r="N102" s="972"/>
    </row>
    <row r="103" spans="2:14" ht="30" customHeight="1">
      <c r="B103" s="973" t="s">
        <v>2219</v>
      </c>
      <c r="C103" s="974"/>
      <c r="D103" s="974"/>
      <c r="E103" s="974"/>
      <c r="F103" s="974"/>
      <c r="G103" s="974"/>
      <c r="H103" s="974"/>
      <c r="I103" s="974"/>
      <c r="J103" s="974"/>
      <c r="K103" s="974"/>
      <c r="L103" s="974"/>
      <c r="M103" s="974"/>
      <c r="N103" s="975"/>
    </row>
    <row r="104" spans="2:14">
      <c r="B104" s="973"/>
      <c r="C104" s="974"/>
      <c r="D104" s="974"/>
      <c r="E104" s="974"/>
      <c r="F104" s="974"/>
      <c r="G104" s="974"/>
      <c r="H104" s="974"/>
      <c r="I104" s="974"/>
      <c r="J104" s="974"/>
      <c r="K104" s="974"/>
      <c r="L104" s="974"/>
      <c r="M104" s="974"/>
      <c r="N104" s="975"/>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6"/>
      <c r="K114" s="976"/>
      <c r="L114" s="976"/>
      <c r="M114" s="976"/>
      <c r="N114" s="977"/>
    </row>
    <row r="115" spans="2:14" ht="15.75" thickBot="1">
      <c r="B115" s="419" t="s">
        <v>2221</v>
      </c>
      <c r="C115" s="420"/>
      <c r="D115" s="420"/>
      <c r="E115" s="259"/>
      <c r="F115" s="259"/>
      <c r="G115" s="259"/>
      <c r="H115" s="259"/>
      <c r="I115" s="259"/>
      <c r="J115" s="978"/>
      <c r="K115" s="978"/>
      <c r="L115" s="978"/>
      <c r="M115" s="978"/>
      <c r="N115" s="979"/>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thickBo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1094</v>
      </c>
      <c r="C31" s="81" t="s">
        <v>1630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160</v>
      </c>
      <c r="B36" s="875" t="str">
        <f>VLOOKUP(A36,EQUIPOS!A6:D154,3,FALSE)</f>
        <v>COMPACTADOR MANUAL VIBRATORIO (RANA) con motor de 6 HP</v>
      </c>
      <c r="C36" s="876"/>
      <c r="D36" s="876"/>
      <c r="E36" s="876"/>
      <c r="F36" s="876"/>
      <c r="G36" s="876"/>
      <c r="H36" s="877"/>
      <c r="I36" s="267"/>
      <c r="J36" s="268"/>
      <c r="K36" s="269">
        <f>VLOOKUP(A36,EQUIPOS!A6:D163,4,FALSE)</f>
        <v>8513.4580323183145</v>
      </c>
      <c r="L36" s="270"/>
      <c r="M36" s="271">
        <v>37.5</v>
      </c>
      <c r="N36" s="272">
        <f>K36/M36</f>
        <v>227.02554752848837</v>
      </c>
    </row>
    <row r="37" spans="1:14">
      <c r="B37" s="875"/>
      <c r="C37" s="876"/>
      <c r="D37" s="876"/>
      <c r="E37" s="882"/>
      <c r="F37" s="876"/>
      <c r="G37" s="876"/>
      <c r="H37" s="877"/>
      <c r="I37" s="36"/>
      <c r="J37" s="37"/>
      <c r="K37" s="274"/>
      <c r="L37" s="276"/>
      <c r="M37" s="277"/>
      <c r="N37" s="278"/>
    </row>
    <row r="38" spans="1:14">
      <c r="B38" s="883" t="s">
        <v>952</v>
      </c>
      <c r="C38" s="884"/>
      <c r="D38" s="884"/>
      <c r="E38" s="38"/>
      <c r="F38" s="39"/>
      <c r="G38" s="39"/>
      <c r="H38" s="40"/>
      <c r="I38" s="36"/>
      <c r="J38" s="37"/>
      <c r="K38" s="279"/>
      <c r="L38" s="276"/>
      <c r="M38" s="469">
        <v>0.1</v>
      </c>
      <c r="N38" s="344">
        <f>N72*M38</f>
        <v>1079.468487228816</v>
      </c>
    </row>
    <row r="39" spans="1:14" ht="15.75" thickBot="1">
      <c r="B39" s="875"/>
      <c r="C39" s="876"/>
      <c r="D39" s="876"/>
      <c r="E39" s="876"/>
      <c r="F39" s="876"/>
      <c r="G39" s="876"/>
      <c r="H39" s="877"/>
      <c r="I39" s="885"/>
      <c r="J39" s="886"/>
      <c r="K39" s="41"/>
      <c r="L39" s="887"/>
      <c r="M39" s="888"/>
      <c r="N39" s="105"/>
    </row>
    <row r="40" spans="1:14" ht="15.75" thickBot="1">
      <c r="B40" s="826" t="s">
        <v>953</v>
      </c>
      <c r="C40" s="827"/>
      <c r="D40" s="827"/>
      <c r="E40" s="827"/>
      <c r="F40" s="827"/>
      <c r="G40" s="827"/>
      <c r="H40" s="827"/>
      <c r="I40" s="827"/>
      <c r="J40" s="827"/>
      <c r="K40" s="827"/>
      <c r="L40" s="827"/>
      <c r="M40" s="828"/>
      <c r="N40" s="394">
        <f>SUM(N36:N39)</f>
        <v>1306.4940347573045</v>
      </c>
    </row>
    <row r="41" spans="1:14">
      <c r="B41" s="280"/>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71" t="s">
        <v>944</v>
      </c>
      <c r="C44" s="872"/>
      <c r="D44" s="872"/>
      <c r="E44" s="872"/>
      <c r="F44" s="872"/>
      <c r="G44" s="872"/>
      <c r="H44" s="872"/>
      <c r="I44" s="906"/>
      <c r="J44" s="315" t="s">
        <v>945</v>
      </c>
      <c r="K44" s="85" t="s">
        <v>946</v>
      </c>
      <c r="L44" s="907" t="s">
        <v>955</v>
      </c>
      <c r="M44" s="906"/>
      <c r="N44" s="86" t="s">
        <v>951</v>
      </c>
    </row>
    <row r="45" spans="1:14">
      <c r="A45" s="144" t="s">
        <v>755</v>
      </c>
      <c r="B45" s="43" t="str">
        <f>VLOOKUP(A45,MATERIALES!A5:D372,3,FALSE)</f>
        <v>Adoquín e=8cm</v>
      </c>
      <c r="C45" s="281"/>
      <c r="D45" s="281"/>
      <c r="E45" s="281"/>
      <c r="F45" s="281"/>
      <c r="G45" s="281"/>
      <c r="H45" s="281"/>
      <c r="I45" s="268"/>
      <c r="J45" s="224" t="str">
        <f>VLOOKUP(A45,MATERIALES!A1:D636,2,FALSE)</f>
        <v>m2</v>
      </c>
      <c r="K45" s="282">
        <v>1.03</v>
      </c>
      <c r="L45" s="267"/>
      <c r="M45" s="402">
        <f>VLOOKUP(A45,MATERIALES!A5:D395,4,FALSE)</f>
        <v>47037.202943279241</v>
      </c>
      <c r="N45" s="272">
        <f>K45*M45</f>
        <v>48448.319031577616</v>
      </c>
    </row>
    <row r="46" spans="1:14">
      <c r="A46" s="144" t="s">
        <v>797</v>
      </c>
      <c r="B46" s="43" t="str">
        <f>VLOOKUP(A46,MATERIALES!A6:D372,3,FALSE)</f>
        <v>Arena de sello (fina)</v>
      </c>
      <c r="C46" s="281"/>
      <c r="D46" s="281"/>
      <c r="E46" s="281"/>
      <c r="F46" s="281"/>
      <c r="G46" s="281"/>
      <c r="H46" s="281"/>
      <c r="I46" s="268"/>
      <c r="J46" s="224" t="str">
        <f>VLOOKUP(A46,MATERIALES!A2:D637,2,FALSE)</f>
        <v>m3</v>
      </c>
      <c r="K46" s="282">
        <v>0.01</v>
      </c>
      <c r="L46" s="267"/>
      <c r="M46" s="402">
        <f>VLOOKUP(A46,MATERIALES!A6:D396,4,FALSE)</f>
        <v>50291.529065828254</v>
      </c>
      <c r="N46" s="272">
        <f>K46*M46</f>
        <v>502.91529065828257</v>
      </c>
    </row>
    <row r="47" spans="1:14">
      <c r="A47" s="144" t="s">
        <v>800</v>
      </c>
      <c r="B47" s="43" t="str">
        <f>VLOOKUP(A47,MATERIALES!A6:D372,3,FALSE)</f>
        <v>Arena de soporte (media)</v>
      </c>
      <c r="C47" s="281"/>
      <c r="D47" s="281"/>
      <c r="E47" s="281"/>
      <c r="F47" s="281"/>
      <c r="G47" s="281"/>
      <c r="H47" s="281"/>
      <c r="I47" s="268"/>
      <c r="J47" s="224" t="str">
        <f>VLOOKUP(A47,MATERIALES!A3:D638,2,FALSE)</f>
        <v>m3</v>
      </c>
      <c r="K47" s="282">
        <v>0.05</v>
      </c>
      <c r="L47" s="267"/>
      <c r="M47" s="402">
        <f>VLOOKUP(A47,MATERIALES!A6:D397,4,FALSE)</f>
        <v>40979.068158143222</v>
      </c>
      <c r="N47" s="272">
        <f>K47*M47</f>
        <v>2048.9534079071614</v>
      </c>
    </row>
    <row r="48" spans="1:14">
      <c r="A48" t="s">
        <v>832</v>
      </c>
      <c r="B48" s="43" t="str">
        <f>VLOOKUP(A48,MATERIALES!A6:D372,3,FALSE)</f>
        <v>Concreto Resistencia  21 (Mpa)</v>
      </c>
      <c r="C48" s="317"/>
      <c r="D48" s="317"/>
      <c r="E48" s="317"/>
      <c r="F48" s="317"/>
      <c r="G48" s="317"/>
      <c r="H48" s="317"/>
      <c r="I48" s="317"/>
      <c r="J48" s="311" t="str">
        <f>VLOOKUP(A48,MATERIALES!A4:D639,2,FALSE)</f>
        <v>m3</v>
      </c>
      <c r="K48" s="44">
        <v>0.01</v>
      </c>
      <c r="L48" s="318"/>
      <c r="M48" s="402">
        <f>VLOOKUP(A48,MATERIALES!A6:D398,4,FALSE)</f>
        <v>397352.15952215204</v>
      </c>
      <c r="N48" s="272">
        <f>K48*M48</f>
        <v>3973.5215952215203</v>
      </c>
    </row>
    <row r="49" spans="1:14" ht="15.75" thickBot="1">
      <c r="B49" s="309"/>
      <c r="C49" s="310"/>
      <c r="D49" s="310"/>
      <c r="E49" s="310"/>
      <c r="F49" s="310"/>
      <c r="G49" s="310"/>
      <c r="H49" s="310"/>
      <c r="I49" s="310"/>
      <c r="J49" s="126"/>
      <c r="K49" s="126"/>
      <c r="L49" s="325"/>
      <c r="M49" s="324"/>
      <c r="N49" s="127"/>
    </row>
    <row r="50" spans="1:14" ht="15.75" thickBot="1">
      <c r="B50" s="826" t="s">
        <v>953</v>
      </c>
      <c r="C50" s="827"/>
      <c r="D50" s="827"/>
      <c r="E50" s="827"/>
      <c r="F50" s="827"/>
      <c r="G50" s="827"/>
      <c r="H50" s="827"/>
      <c r="I50" s="827"/>
      <c r="J50" s="827"/>
      <c r="K50" s="827"/>
      <c r="L50" s="827"/>
      <c r="M50" s="828"/>
      <c r="N50" s="394">
        <f>SUM(N45:N49)</f>
        <v>54973.70932536458</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3" t="s">
        <v>957</v>
      </c>
      <c r="C54" s="314"/>
      <c r="D54" s="314"/>
      <c r="E54" s="314"/>
      <c r="F54" s="314"/>
      <c r="G54" s="314"/>
      <c r="H54" s="73" t="s">
        <v>945</v>
      </c>
      <c r="I54" s="74" t="s">
        <v>958</v>
      </c>
      <c r="J54" s="75" t="s">
        <v>959</v>
      </c>
      <c r="K54" s="73" t="s">
        <v>960</v>
      </c>
      <c r="L54" s="912" t="s">
        <v>961</v>
      </c>
      <c r="M54" s="891"/>
      <c r="N54" s="76" t="s">
        <v>951</v>
      </c>
    </row>
    <row r="55" spans="1:14">
      <c r="A55" t="s">
        <v>1631</v>
      </c>
      <c r="B55" s="46" t="str">
        <f>VLOOKUP(A55,TRANSPORTE!A5:D117,3,FALSE)</f>
        <v>Transporte de Adoquín e=8cm</v>
      </c>
      <c r="C55" s="317"/>
      <c r="D55" s="317"/>
      <c r="E55" s="317"/>
      <c r="F55" s="317"/>
      <c r="G55" s="317"/>
      <c r="H55" s="311" t="s">
        <v>1468</v>
      </c>
      <c r="I55" s="279">
        <v>0.92</v>
      </c>
      <c r="J55" s="286">
        <v>1</v>
      </c>
      <c r="K55" s="279">
        <f>I55*J55</f>
        <v>0.92</v>
      </c>
      <c r="L55" s="913">
        <f>VLOOKUP(A55,TRANSPORTE!A5:D117,4,FALSE)</f>
        <v>1138.1048829089311</v>
      </c>
      <c r="M55" s="914"/>
      <c r="N55" s="287">
        <f>K55*L55</f>
        <v>1047.0564922762167</v>
      </c>
    </row>
    <row r="56" spans="1:14">
      <c r="A56" t="s">
        <v>1227</v>
      </c>
      <c r="B56" s="46" t="str">
        <f>VLOOKUP(A56,TRANSPORTE!A6:D117,3,FALSE)</f>
        <v>Transporte de Arena</v>
      </c>
      <c r="C56" s="47"/>
      <c r="D56" s="47"/>
      <c r="E56" s="47"/>
      <c r="F56" s="47"/>
      <c r="G56" s="47"/>
      <c r="H56" s="311" t="s">
        <v>1468</v>
      </c>
      <c r="I56" s="279">
        <v>0.01</v>
      </c>
      <c r="J56" s="286">
        <v>1</v>
      </c>
      <c r="K56" s="279">
        <f>I56*J56</f>
        <v>0.01</v>
      </c>
      <c r="L56" s="913">
        <f>VLOOKUP(A56,TRANSPORTE!A6:D117,4,FALSE)</f>
        <v>1139.1256047770109</v>
      </c>
      <c r="M56" s="914"/>
      <c r="N56" s="287">
        <f>K56*L56</f>
        <v>11.39125604777011</v>
      </c>
    </row>
    <row r="57" spans="1:14">
      <c r="A57" t="s">
        <v>1227</v>
      </c>
      <c r="B57" s="46" t="str">
        <f>VLOOKUP(A57,TRANSPORTE!A6:D117,3,FALSE)</f>
        <v>Transporte de Arena</v>
      </c>
      <c r="C57" s="47"/>
      <c r="D57" s="47"/>
      <c r="E57" s="47"/>
      <c r="F57" s="47"/>
      <c r="G57" s="47"/>
      <c r="H57" s="311" t="s">
        <v>1468</v>
      </c>
      <c r="I57" s="279">
        <v>0.05</v>
      </c>
      <c r="J57" s="286">
        <v>1</v>
      </c>
      <c r="K57" s="279">
        <f>I57*J57</f>
        <v>0.05</v>
      </c>
      <c r="L57" s="913">
        <f>VLOOKUP(A57,TRANSPORTE!A6:D118,4,FALSE)</f>
        <v>1139.1256047770109</v>
      </c>
      <c r="M57" s="914"/>
      <c r="N57" s="287">
        <f>K57*L57</f>
        <v>56.956280238850553</v>
      </c>
    </row>
    <row r="58" spans="1:14">
      <c r="B58" s="46"/>
      <c r="C58" s="47"/>
      <c r="D58" s="47"/>
      <c r="E58" s="47"/>
      <c r="F58" s="47"/>
      <c r="G58" s="47"/>
      <c r="H58" s="311"/>
      <c r="I58" s="279"/>
      <c r="J58" s="286"/>
      <c r="K58" s="279"/>
      <c r="L58" s="913"/>
      <c r="M58" s="914"/>
      <c r="N58" s="287"/>
    </row>
    <row r="59" spans="1:14">
      <c r="B59" s="46"/>
      <c r="C59" s="47"/>
      <c r="D59" s="47"/>
      <c r="E59" s="47"/>
      <c r="F59" s="47"/>
      <c r="G59" s="47"/>
      <c r="H59" s="288"/>
      <c r="I59" s="279"/>
      <c r="J59" s="279"/>
      <c r="K59" s="279"/>
      <c r="L59" s="289"/>
      <c r="M59" s="290"/>
      <c r="N59" s="291"/>
    </row>
    <row r="60" spans="1:14" ht="15.75" thickBot="1">
      <c r="B60" s="309"/>
      <c r="C60" s="310"/>
      <c r="D60" s="310"/>
      <c r="E60" s="310"/>
      <c r="F60" s="310"/>
      <c r="G60" s="310"/>
      <c r="H60" s="48"/>
      <c r="I60" s="126"/>
      <c r="J60" s="126"/>
      <c r="K60" s="126"/>
      <c r="L60" s="904"/>
      <c r="M60" s="905"/>
      <c r="N60" s="127"/>
    </row>
    <row r="61" spans="1:14" ht="15.75" thickBot="1">
      <c r="B61" s="915" t="s">
        <v>953</v>
      </c>
      <c r="C61" s="869"/>
      <c r="D61" s="869"/>
      <c r="E61" s="869"/>
      <c r="F61" s="869"/>
      <c r="G61" s="869"/>
      <c r="H61" s="869"/>
      <c r="I61" s="869"/>
      <c r="J61" s="869"/>
      <c r="K61" s="869"/>
      <c r="L61" s="869"/>
      <c r="M61" s="870"/>
      <c r="N61" s="104">
        <f>N55+N56+N57+N58+N59</f>
        <v>1115.4040285628373</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65" t="s">
        <v>963</v>
      </c>
      <c r="C65" s="866"/>
      <c r="D65" s="866"/>
      <c r="E65" s="866"/>
      <c r="F65" s="866"/>
      <c r="G65" s="866"/>
      <c r="H65" s="866"/>
      <c r="I65" s="73" t="s">
        <v>964</v>
      </c>
      <c r="J65" s="75" t="s">
        <v>1410</v>
      </c>
      <c r="K65" s="74" t="s">
        <v>966</v>
      </c>
      <c r="L65" s="867" t="s">
        <v>950</v>
      </c>
      <c r="M65" s="868"/>
      <c r="N65" s="98" t="s">
        <v>951</v>
      </c>
    </row>
    <row r="66" spans="1:15">
      <c r="A66" s="145" t="s">
        <v>19</v>
      </c>
      <c r="B66" s="49" t="str">
        <f>VLOOKUP(A66,'MANO DE OBRA'!A8:D68,3,FALSE)</f>
        <v>Obrero (8)</v>
      </c>
      <c r="C66" s="47"/>
      <c r="D66" s="47"/>
      <c r="E66" s="47"/>
      <c r="F66" s="47"/>
      <c r="G66" s="47"/>
      <c r="H66" s="47"/>
      <c r="I66" s="292">
        <f>K66/J66*100</f>
        <v>234080.00000000003</v>
      </c>
      <c r="J66" s="293">
        <v>185</v>
      </c>
      <c r="K66" s="294">
        <f>VLOOKUP(A66,'MANO DE OBRA'!A8:D99,4,FALSE)</f>
        <v>433048</v>
      </c>
      <c r="L66" s="50"/>
      <c r="M66" s="295">
        <v>50</v>
      </c>
      <c r="N66" s="395">
        <f>K66/M66</f>
        <v>8660.9599999999991</v>
      </c>
      <c r="O66" s="106"/>
    </row>
    <row r="67" spans="1:15">
      <c r="A67" s="145" t="s">
        <v>30</v>
      </c>
      <c r="B67" s="49" t="str">
        <f>VLOOKUP(A67,'MANO DE OBRA'!A8:D69,3,FALSE)</f>
        <v>Oficial</v>
      </c>
      <c r="C67" s="47"/>
      <c r="D67" s="47"/>
      <c r="E67" s="47"/>
      <c r="F67" s="47"/>
      <c r="G67" s="47"/>
      <c r="H67" s="47"/>
      <c r="I67" s="292">
        <f>K67/J67*100</f>
        <v>57668.23979157189</v>
      </c>
      <c r="J67" s="293">
        <v>185</v>
      </c>
      <c r="K67" s="294">
        <f>VLOOKUP(A67,'MANO DE OBRA'!A8:D100,4,FALSE)</f>
        <v>106686.24361440798</v>
      </c>
      <c r="L67" s="50"/>
      <c r="M67" s="299">
        <v>50</v>
      </c>
      <c r="N67" s="395">
        <f>K67/M67</f>
        <v>2133.7248722881595</v>
      </c>
    </row>
    <row r="68" spans="1:15">
      <c r="B68" s="49"/>
      <c r="C68" s="47"/>
      <c r="D68" s="47"/>
      <c r="E68" s="47"/>
      <c r="F68" s="47"/>
      <c r="G68" s="47"/>
      <c r="H68" s="47"/>
      <c r="I68" s="279"/>
      <c r="J68" s="297"/>
      <c r="K68" s="298"/>
      <c r="L68" s="50"/>
      <c r="M68" s="300"/>
      <c r="N68" s="296"/>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902"/>
      <c r="C71" s="903"/>
      <c r="D71" s="903"/>
      <c r="E71" s="903"/>
      <c r="F71" s="903"/>
      <c r="G71" s="903"/>
      <c r="H71" s="903"/>
      <c r="I71" s="126"/>
      <c r="J71" s="126"/>
      <c r="K71" s="126"/>
      <c r="L71" s="916"/>
      <c r="M71" s="916"/>
      <c r="N71" s="45"/>
    </row>
    <row r="72" spans="1:15" ht="15.75" thickBot="1">
      <c r="B72" s="915" t="s">
        <v>953</v>
      </c>
      <c r="C72" s="869"/>
      <c r="D72" s="869"/>
      <c r="E72" s="869"/>
      <c r="F72" s="869"/>
      <c r="G72" s="869"/>
      <c r="H72" s="869"/>
      <c r="I72" s="869"/>
      <c r="J72" s="869"/>
      <c r="K72" s="869"/>
      <c r="L72" s="869"/>
      <c r="M72" s="870"/>
      <c r="N72" s="301">
        <f>SUM(N66:N71)</f>
        <v>10794.684872288159</v>
      </c>
    </row>
    <row r="73" spans="1:15" ht="15.75" thickBot="1">
      <c r="B73" s="33"/>
      <c r="C73" s="34"/>
      <c r="D73" s="34"/>
      <c r="E73" s="34"/>
      <c r="F73" s="34"/>
      <c r="G73" s="34"/>
      <c r="H73" s="34"/>
      <c r="I73" s="34"/>
      <c r="J73" s="34"/>
      <c r="K73" s="34"/>
      <c r="L73" s="34"/>
      <c r="M73" s="34"/>
      <c r="N73" s="35"/>
    </row>
    <row r="74" spans="1:15" ht="15.75" thickBot="1">
      <c r="B74" s="826" t="s">
        <v>967</v>
      </c>
      <c r="C74" s="827"/>
      <c r="D74" s="827"/>
      <c r="E74" s="827"/>
      <c r="F74" s="827"/>
      <c r="G74" s="827"/>
      <c r="H74" s="827"/>
      <c r="I74" s="827"/>
      <c r="J74" s="827"/>
      <c r="K74" s="827"/>
      <c r="L74" s="827"/>
      <c r="M74" s="828"/>
      <c r="N74" s="99">
        <f>N40+N50+N61+N72</f>
        <v>68190.292260972885</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71" t="s">
        <v>969</v>
      </c>
      <c r="C78" s="872"/>
      <c r="D78" s="872"/>
      <c r="E78" s="872"/>
      <c r="F78" s="872"/>
      <c r="G78" s="872"/>
      <c r="H78" s="872"/>
      <c r="I78" s="314"/>
      <c r="J78" s="334"/>
      <c r="K78" s="302" t="s">
        <v>970</v>
      </c>
      <c r="L78" s="873" t="s">
        <v>971</v>
      </c>
      <c r="M78" s="874"/>
      <c r="N78" s="303"/>
    </row>
    <row r="79" spans="1:15">
      <c r="B79" s="859" t="s">
        <v>972</v>
      </c>
      <c r="C79" s="860"/>
      <c r="D79" s="860"/>
      <c r="E79" s="860"/>
      <c r="F79" s="860"/>
      <c r="G79" s="860"/>
      <c r="H79" s="860"/>
      <c r="I79" s="87"/>
      <c r="J79" s="88"/>
      <c r="K79" s="304">
        <v>0.2</v>
      </c>
      <c r="L79" s="861">
        <f>N74*K79</f>
        <v>13638.058452194578</v>
      </c>
      <c r="M79" s="862"/>
      <c r="N79" s="51"/>
    </row>
    <row r="80" spans="1:15">
      <c r="B80" s="89" t="s">
        <v>973</v>
      </c>
      <c r="C80" s="90"/>
      <c r="D80" s="90"/>
      <c r="E80" s="90"/>
      <c r="F80" s="90"/>
      <c r="G80" s="90"/>
      <c r="H80" s="90"/>
      <c r="I80" s="87"/>
      <c r="J80" s="88"/>
      <c r="K80" s="304">
        <v>0.05</v>
      </c>
      <c r="L80" s="861">
        <f>N74*K80</f>
        <v>3409.5146130486446</v>
      </c>
      <c r="M80" s="862"/>
      <c r="N80" s="51"/>
    </row>
    <row r="81" spans="1:14" ht="15.75" thickBot="1">
      <c r="B81" s="91" t="s">
        <v>974</v>
      </c>
      <c r="C81" s="92"/>
      <c r="D81" s="92"/>
      <c r="E81" s="92"/>
      <c r="F81" s="92"/>
      <c r="G81" s="92"/>
      <c r="H81" s="92"/>
      <c r="I81" s="93"/>
      <c r="J81" s="94"/>
      <c r="K81" s="305">
        <v>0.05</v>
      </c>
      <c r="L81" s="863">
        <f>N74*K81</f>
        <v>3409.5146130486446</v>
      </c>
      <c r="M81" s="864"/>
      <c r="N81" s="51"/>
    </row>
    <row r="82" spans="1:14" ht="15.75" thickBot="1">
      <c r="B82" s="826" t="s">
        <v>953</v>
      </c>
      <c r="C82" s="827"/>
      <c r="D82" s="827"/>
      <c r="E82" s="827"/>
      <c r="F82" s="827"/>
      <c r="G82" s="827"/>
      <c r="H82" s="827"/>
      <c r="I82" s="827"/>
      <c r="J82" s="827"/>
      <c r="K82" s="827"/>
      <c r="L82" s="827"/>
      <c r="M82" s="828"/>
      <c r="N82" s="52">
        <f>L79+L80+L81</f>
        <v>20457.087678291871</v>
      </c>
    </row>
    <row r="83" spans="1:14" ht="15.75" thickBot="1">
      <c r="B83" s="33"/>
      <c r="C83" s="34"/>
      <c r="D83" s="34"/>
      <c r="E83" s="34"/>
      <c r="F83" s="34"/>
      <c r="G83" s="34"/>
      <c r="H83" s="34"/>
      <c r="I83" s="34"/>
      <c r="J83" s="34"/>
      <c r="K83" s="34"/>
      <c r="L83" s="34"/>
      <c r="M83" s="34"/>
      <c r="N83" s="35"/>
    </row>
    <row r="84" spans="1:14" ht="15.75" thickBot="1">
      <c r="A84" t="s">
        <v>2016</v>
      </c>
      <c r="B84" s="826" t="s">
        <v>975</v>
      </c>
      <c r="C84" s="827"/>
      <c r="D84" s="827"/>
      <c r="E84" s="827"/>
      <c r="F84" s="827"/>
      <c r="G84" s="827"/>
      <c r="H84" s="827"/>
      <c r="I84" s="827"/>
      <c r="J84" s="827"/>
      <c r="K84" s="827"/>
      <c r="L84" s="827"/>
      <c r="M84" s="828"/>
      <c r="N84" s="188">
        <f>N74+N82</f>
        <v>88647.379939264763</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70" t="s">
        <v>2218</v>
      </c>
      <c r="C101" s="971"/>
      <c r="D101" s="971"/>
      <c r="E101" s="971"/>
      <c r="F101" s="971"/>
      <c r="G101" s="971"/>
      <c r="H101" s="971"/>
      <c r="I101" s="971"/>
      <c r="J101" s="971"/>
      <c r="K101" s="971"/>
      <c r="L101" s="971"/>
      <c r="M101" s="971"/>
      <c r="N101" s="972"/>
    </row>
    <row r="102" spans="2:14" ht="15" customHeight="1">
      <c r="B102" s="970"/>
      <c r="C102" s="971"/>
      <c r="D102" s="971"/>
      <c r="E102" s="971"/>
      <c r="F102" s="971"/>
      <c r="G102" s="971"/>
      <c r="H102" s="971"/>
      <c r="I102" s="971"/>
      <c r="J102" s="971"/>
      <c r="K102" s="971"/>
      <c r="L102" s="971"/>
      <c r="M102" s="971"/>
      <c r="N102" s="972"/>
    </row>
    <row r="103" spans="2:14" ht="30" customHeight="1">
      <c r="B103" s="973" t="s">
        <v>2219</v>
      </c>
      <c r="C103" s="974"/>
      <c r="D103" s="974"/>
      <c r="E103" s="974"/>
      <c r="F103" s="974"/>
      <c r="G103" s="974"/>
      <c r="H103" s="974"/>
      <c r="I103" s="974"/>
      <c r="J103" s="974"/>
      <c r="K103" s="974"/>
      <c r="L103" s="974"/>
      <c r="M103" s="974"/>
      <c r="N103" s="975"/>
    </row>
    <row r="104" spans="2:14">
      <c r="B104" s="973"/>
      <c r="C104" s="974"/>
      <c r="D104" s="974"/>
      <c r="E104" s="974"/>
      <c r="F104" s="974"/>
      <c r="G104" s="974"/>
      <c r="H104" s="974"/>
      <c r="I104" s="974"/>
      <c r="J104" s="974"/>
      <c r="K104" s="974"/>
      <c r="L104" s="974"/>
      <c r="M104" s="974"/>
      <c r="N104" s="975"/>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6"/>
      <c r="K114" s="976"/>
      <c r="L114" s="976"/>
      <c r="M114" s="976"/>
      <c r="N114" s="977"/>
    </row>
    <row r="115" spans="2:14" ht="15.75" thickBot="1">
      <c r="B115" s="419" t="s">
        <v>2221</v>
      </c>
      <c r="C115" s="420"/>
      <c r="D115" s="420"/>
      <c r="E115" s="259"/>
      <c r="F115" s="259"/>
      <c r="G115" s="259"/>
      <c r="H115" s="259"/>
      <c r="I115" s="259"/>
      <c r="J115" s="978"/>
      <c r="K115" s="978"/>
      <c r="L115" s="978"/>
      <c r="M115" s="978"/>
      <c r="N115" s="979"/>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1632</v>
      </c>
      <c r="C31" s="81" t="s">
        <v>2088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180</v>
      </c>
      <c r="B36" s="875" t="str">
        <f>VLOOKUP(A36,EQUIPOS!A6:D154,3,FALSE)</f>
        <v>Compresor 120 HP, con martillo.</v>
      </c>
      <c r="C36" s="876"/>
      <c r="D36" s="876"/>
      <c r="E36" s="876"/>
      <c r="F36" s="876"/>
      <c r="G36" s="876"/>
      <c r="H36" s="877"/>
      <c r="I36" s="267"/>
      <c r="J36" s="268"/>
      <c r="K36" s="269">
        <f>VLOOKUP(A36,EQUIPOS!A6:D163,4,FALSE)</f>
        <v>96405.890246991868</v>
      </c>
      <c r="L36" s="270"/>
      <c r="M36" s="271">
        <v>35</v>
      </c>
      <c r="N36" s="272">
        <f>K36/M36</f>
        <v>2754.4540070569105</v>
      </c>
    </row>
    <row r="37" spans="1:14">
      <c r="A37" s="113" t="s">
        <v>312</v>
      </c>
      <c r="B37" s="875" t="str">
        <f>VLOOKUP(A37,EQUIPOS!A7:D154,3,FALSE)</f>
        <v>Retroexcavadora sobre oruga, potencia 138 HP, balde de 1,5 m3.</v>
      </c>
      <c r="C37" s="876"/>
      <c r="D37" s="876"/>
      <c r="E37" s="876"/>
      <c r="F37" s="876"/>
      <c r="G37" s="876"/>
      <c r="H37" s="877"/>
      <c r="I37" s="421"/>
      <c r="J37" s="422"/>
      <c r="K37" s="269">
        <f>VLOOKUP(A37,EQUIPOS!A7:D164,4,FALSE)</f>
        <v>205185.20595063712</v>
      </c>
      <c r="L37" s="335"/>
      <c r="M37" s="336">
        <v>35</v>
      </c>
      <c r="N37" s="272">
        <f>K37/M37</f>
        <v>5862.4344557324894</v>
      </c>
    </row>
    <row r="38" spans="1:14">
      <c r="A38" s="113"/>
      <c r="B38" s="320"/>
      <c r="C38" s="321"/>
      <c r="D38" s="321"/>
      <c r="E38" s="323"/>
      <c r="F38" s="321"/>
      <c r="G38" s="321"/>
      <c r="H38" s="322"/>
      <c r="I38" s="328"/>
      <c r="J38" s="330"/>
      <c r="K38" s="269"/>
      <c r="L38" s="423"/>
      <c r="M38" s="424"/>
      <c r="N38" s="272"/>
    </row>
    <row r="39" spans="1:14">
      <c r="B39" s="875"/>
      <c r="C39" s="876"/>
      <c r="D39" s="876"/>
      <c r="E39" s="882"/>
      <c r="F39" s="876"/>
      <c r="G39" s="876"/>
      <c r="H39" s="877"/>
      <c r="I39" s="36"/>
      <c r="J39" s="37"/>
      <c r="K39" s="274"/>
      <c r="L39" s="276"/>
      <c r="M39" s="277"/>
      <c r="N39" s="278"/>
    </row>
    <row r="40" spans="1:14">
      <c r="B40" s="883" t="s">
        <v>952</v>
      </c>
      <c r="C40" s="884"/>
      <c r="D40" s="884"/>
      <c r="E40" s="38"/>
      <c r="F40" s="39"/>
      <c r="G40" s="39"/>
      <c r="H40" s="40"/>
      <c r="I40" s="36"/>
      <c r="J40" s="37"/>
      <c r="K40" s="279"/>
      <c r="L40" s="276"/>
      <c r="M40" s="401">
        <v>0.01</v>
      </c>
      <c r="N40" s="344">
        <f>N73*M40</f>
        <v>7.6767229862288557</v>
      </c>
    </row>
    <row r="41" spans="1:14" ht="15.75" thickBot="1">
      <c r="B41" s="875"/>
      <c r="C41" s="876"/>
      <c r="D41" s="876"/>
      <c r="E41" s="876"/>
      <c r="F41" s="876"/>
      <c r="G41" s="876"/>
      <c r="H41" s="877"/>
      <c r="I41" s="885"/>
      <c r="J41" s="886"/>
      <c r="K41" s="41"/>
      <c r="L41" s="887"/>
      <c r="M41" s="888"/>
      <c r="N41" s="105"/>
    </row>
    <row r="42" spans="1:14" ht="15.75" thickBot="1">
      <c r="B42" s="826" t="s">
        <v>953</v>
      </c>
      <c r="C42" s="827"/>
      <c r="D42" s="827"/>
      <c r="E42" s="827"/>
      <c r="F42" s="827"/>
      <c r="G42" s="827"/>
      <c r="H42" s="827"/>
      <c r="I42" s="827"/>
      <c r="J42" s="827"/>
      <c r="K42" s="827"/>
      <c r="L42" s="827"/>
      <c r="M42" s="828"/>
      <c r="N42" s="394">
        <f>SUM(N36:N41)</f>
        <v>8624.5651857756293</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1" t="s">
        <v>944</v>
      </c>
      <c r="C46" s="872"/>
      <c r="D46" s="872"/>
      <c r="E46" s="872"/>
      <c r="F46" s="872"/>
      <c r="G46" s="872"/>
      <c r="H46" s="872"/>
      <c r="I46" s="906"/>
      <c r="J46" s="315" t="s">
        <v>945</v>
      </c>
      <c r="K46" s="85" t="s">
        <v>946</v>
      </c>
      <c r="L46" s="907" t="s">
        <v>955</v>
      </c>
      <c r="M46" s="906"/>
      <c r="N46" s="86" t="s">
        <v>951</v>
      </c>
    </row>
    <row r="47" spans="1:14">
      <c r="A47" s="144" t="s">
        <v>442</v>
      </c>
      <c r="B47" s="43" t="str">
        <f>VLOOKUP(A47,MATERIALES!A5:D372,3,FALSE)</f>
        <v>Derechos de explotación y/o disposición de materiales</v>
      </c>
      <c r="C47" s="281"/>
      <c r="D47" s="281"/>
      <c r="E47" s="281"/>
      <c r="F47" s="281"/>
      <c r="G47" s="281"/>
      <c r="H47" s="281"/>
      <c r="I47" s="268"/>
      <c r="J47" s="224" t="str">
        <f>VLOOKUP(A47,MATERIALES!A3:D638,2,FALSE)</f>
        <v>m3</v>
      </c>
      <c r="K47" s="282">
        <v>1.3</v>
      </c>
      <c r="L47" s="267"/>
      <c r="M47" s="402">
        <f>VLOOKUP(A47,MATERIALES!A5:D395,4,FALSE)</f>
        <v>3858.5495394392187</v>
      </c>
      <c r="N47" s="272">
        <f>K47*M47</f>
        <v>5016.1144012709847</v>
      </c>
    </row>
    <row r="48" spans="1:14">
      <c r="A48" s="205"/>
      <c r="B48" s="320"/>
      <c r="C48" s="425"/>
      <c r="D48" s="425"/>
      <c r="E48" s="425"/>
      <c r="F48" s="425"/>
      <c r="G48" s="425"/>
      <c r="H48" s="425"/>
      <c r="I48" s="422"/>
      <c r="J48" s="311"/>
      <c r="K48" s="397"/>
      <c r="L48" s="421"/>
      <c r="M48" s="426"/>
      <c r="N48" s="273"/>
    </row>
    <row r="49" spans="1:14">
      <c r="A49" s="205"/>
      <c r="B49" s="168"/>
      <c r="C49" s="329"/>
      <c r="D49" s="329"/>
      <c r="E49" s="329"/>
      <c r="F49" s="329"/>
      <c r="G49" s="329"/>
      <c r="H49" s="329"/>
      <c r="I49" s="422"/>
      <c r="J49" s="427"/>
      <c r="K49" s="428"/>
      <c r="L49" s="328"/>
      <c r="M49" s="429"/>
      <c r="N49" s="430"/>
    </row>
    <row r="50" spans="1:14" ht="15.75" thickBot="1">
      <c r="B50" s="309"/>
      <c r="C50" s="310"/>
      <c r="D50" s="310"/>
      <c r="E50" s="310"/>
      <c r="F50" s="310"/>
      <c r="G50" s="310"/>
      <c r="H50" s="310"/>
      <c r="I50" s="310"/>
      <c r="J50" s="126"/>
      <c r="K50" s="126"/>
      <c r="L50" s="325"/>
      <c r="M50" s="324"/>
      <c r="N50" s="127"/>
    </row>
    <row r="51" spans="1:14" ht="15.75" thickBot="1">
      <c r="B51" s="826" t="s">
        <v>953</v>
      </c>
      <c r="C51" s="827"/>
      <c r="D51" s="827"/>
      <c r="E51" s="827"/>
      <c r="F51" s="827"/>
      <c r="G51" s="827"/>
      <c r="H51" s="827"/>
      <c r="I51" s="827"/>
      <c r="J51" s="827"/>
      <c r="K51" s="827"/>
      <c r="L51" s="827"/>
      <c r="M51" s="828"/>
      <c r="N51" s="394">
        <f>SUM(N47:N50)</f>
        <v>5016.1144012709847</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3" t="s">
        <v>957</v>
      </c>
      <c r="C55" s="314"/>
      <c r="D55" s="314"/>
      <c r="E55" s="314"/>
      <c r="F55" s="314"/>
      <c r="G55" s="314"/>
      <c r="H55" s="73" t="s">
        <v>945</v>
      </c>
      <c r="I55" s="74" t="s">
        <v>958</v>
      </c>
      <c r="J55" s="75" t="s">
        <v>959</v>
      </c>
      <c r="K55" s="73" t="s">
        <v>960</v>
      </c>
      <c r="L55" s="912" t="s">
        <v>961</v>
      </c>
      <c r="M55" s="891"/>
      <c r="N55" s="76" t="s">
        <v>951</v>
      </c>
    </row>
    <row r="56" spans="1:14">
      <c r="A56" t="s">
        <v>1256</v>
      </c>
      <c r="B56" s="46" t="str">
        <f>VLOOKUP(A56,TRANSPORTE!A5:D117,3,FALSE)</f>
        <v>Transporte de material de excavación</v>
      </c>
      <c r="C56" s="317"/>
      <c r="D56" s="317"/>
      <c r="E56" s="317"/>
      <c r="F56" s="317"/>
      <c r="G56" s="317"/>
      <c r="H56" s="311" t="s">
        <v>1468</v>
      </c>
      <c r="I56" s="279">
        <v>1.3</v>
      </c>
      <c r="J56" s="286">
        <v>1</v>
      </c>
      <c r="K56" s="279">
        <f>I56*J56</f>
        <v>1.3</v>
      </c>
      <c r="L56" s="913">
        <f>VLOOKUP(A56,TRANSPORTE!A5:D117,4,FALSE)</f>
        <v>1139.1256047770109</v>
      </c>
      <c r="M56" s="914"/>
      <c r="N56" s="287">
        <f>K56*L56</f>
        <v>1480.8632862101142</v>
      </c>
    </row>
    <row r="57" spans="1:14">
      <c r="B57" s="46"/>
      <c r="C57" s="47"/>
      <c r="D57" s="47"/>
      <c r="E57" s="47"/>
      <c r="F57" s="47"/>
      <c r="G57" s="47"/>
      <c r="H57" s="311"/>
      <c r="I57" s="279"/>
      <c r="J57" s="286"/>
      <c r="K57" s="279"/>
      <c r="L57" s="913"/>
      <c r="M57" s="914"/>
      <c r="N57" s="287"/>
    </row>
    <row r="58" spans="1:14">
      <c r="B58" s="46"/>
      <c r="C58" s="47"/>
      <c r="D58" s="47"/>
      <c r="E58" s="47"/>
      <c r="F58" s="47"/>
      <c r="G58" s="47"/>
      <c r="H58" s="311"/>
      <c r="I58" s="279"/>
      <c r="J58" s="286"/>
      <c r="K58" s="279"/>
      <c r="L58" s="913"/>
      <c r="M58" s="914"/>
      <c r="N58" s="287"/>
    </row>
    <row r="59" spans="1:14">
      <c r="B59" s="46"/>
      <c r="C59" s="47"/>
      <c r="D59" s="47"/>
      <c r="E59" s="47"/>
      <c r="F59" s="47"/>
      <c r="G59" s="47"/>
      <c r="H59" s="311"/>
      <c r="I59" s="279"/>
      <c r="J59" s="286"/>
      <c r="K59" s="279"/>
      <c r="L59" s="913"/>
      <c r="M59" s="914"/>
      <c r="N59" s="287"/>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904"/>
      <c r="M61" s="905"/>
      <c r="N61" s="127"/>
    </row>
    <row r="62" spans="1:14" ht="15.75" thickBot="1">
      <c r="B62" s="915" t="s">
        <v>953</v>
      </c>
      <c r="C62" s="869"/>
      <c r="D62" s="869"/>
      <c r="E62" s="869"/>
      <c r="F62" s="869"/>
      <c r="G62" s="869"/>
      <c r="H62" s="869"/>
      <c r="I62" s="869"/>
      <c r="J62" s="869"/>
      <c r="K62" s="869"/>
      <c r="L62" s="869"/>
      <c r="M62" s="870"/>
      <c r="N62" s="104">
        <f>N56+N57+N58+N59+N60</f>
        <v>1480.8632862101142</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5" t="s">
        <v>963</v>
      </c>
      <c r="C66" s="866"/>
      <c r="D66" s="866"/>
      <c r="E66" s="866"/>
      <c r="F66" s="866"/>
      <c r="G66" s="866"/>
      <c r="H66" s="866"/>
      <c r="I66" s="73" t="s">
        <v>964</v>
      </c>
      <c r="J66" s="75" t="s">
        <v>1410</v>
      </c>
      <c r="K66" s="74" t="s">
        <v>966</v>
      </c>
      <c r="L66" s="867" t="s">
        <v>950</v>
      </c>
      <c r="M66" s="868"/>
      <c r="N66" s="98" t="s">
        <v>951</v>
      </c>
    </row>
    <row r="67" spans="1:15">
      <c r="A67" s="145" t="s">
        <v>7</v>
      </c>
      <c r="B67" s="49" t="str">
        <f>VLOOKUP(A67,'MANO DE OBRA'!A8:D68,3,FALSE)</f>
        <v>Obrero (2)</v>
      </c>
      <c r="C67" s="47"/>
      <c r="D67" s="47"/>
      <c r="E67" s="47"/>
      <c r="F67" s="47"/>
      <c r="G67" s="47"/>
      <c r="H67" s="47"/>
      <c r="I67" s="292">
        <f>K67/J67*100</f>
        <v>58520.000000000007</v>
      </c>
      <c r="J67" s="293">
        <v>185</v>
      </c>
      <c r="K67" s="294">
        <f>VLOOKUP(A67,'MANO DE OBRA'!A8:D99,4,FALSE)</f>
        <v>108262</v>
      </c>
      <c r="L67" s="50"/>
      <c r="M67" s="431">
        <v>280</v>
      </c>
      <c r="N67" s="395">
        <f>K67/M67</f>
        <v>386.65</v>
      </c>
      <c r="O67" s="106"/>
    </row>
    <row r="68" spans="1:15">
      <c r="A68" s="145"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432">
        <v>280</v>
      </c>
      <c r="N68" s="395">
        <f>K68/M68</f>
        <v>381.02229862288567</v>
      </c>
    </row>
    <row r="69" spans="1:15">
      <c r="B69" s="49"/>
      <c r="C69" s="47"/>
      <c r="D69" s="47"/>
      <c r="E69" s="47"/>
      <c r="F69" s="47"/>
      <c r="G69" s="47"/>
      <c r="H69" s="47"/>
      <c r="I69" s="279"/>
      <c r="J69" s="297"/>
      <c r="K69" s="298"/>
      <c r="L69" s="50"/>
      <c r="M69" s="300"/>
      <c r="N69" s="296"/>
    </row>
    <row r="70" spans="1:15">
      <c r="B70" s="49"/>
      <c r="C70" s="47"/>
      <c r="D70" s="47"/>
      <c r="E70" s="47"/>
      <c r="F70" s="47"/>
      <c r="G70" s="47"/>
      <c r="H70" s="47"/>
      <c r="I70" s="279"/>
      <c r="J70" s="297"/>
      <c r="K70" s="298"/>
      <c r="L70" s="318"/>
      <c r="M70" s="300"/>
      <c r="N70" s="296"/>
    </row>
    <row r="71" spans="1:15">
      <c r="B71" s="49"/>
      <c r="C71" s="47"/>
      <c r="D71" s="47"/>
      <c r="E71" s="47"/>
      <c r="F71" s="47"/>
      <c r="G71" s="47"/>
      <c r="H71" s="47"/>
      <c r="I71" s="279"/>
      <c r="J71" s="297"/>
      <c r="K71" s="298"/>
      <c r="L71" s="318"/>
      <c r="M71" s="300"/>
      <c r="N71" s="296"/>
    </row>
    <row r="72" spans="1:15" ht="15.75" thickBot="1">
      <c r="B72" s="902"/>
      <c r="C72" s="903"/>
      <c r="D72" s="903"/>
      <c r="E72" s="903"/>
      <c r="F72" s="903"/>
      <c r="G72" s="903"/>
      <c r="H72" s="903"/>
      <c r="I72" s="126"/>
      <c r="J72" s="126"/>
      <c r="K72" s="126"/>
      <c r="L72" s="916"/>
      <c r="M72" s="916"/>
      <c r="N72" s="45"/>
    </row>
    <row r="73" spans="1:15" ht="15.75" thickBot="1">
      <c r="B73" s="915" t="s">
        <v>953</v>
      </c>
      <c r="C73" s="869"/>
      <c r="D73" s="869"/>
      <c r="E73" s="869"/>
      <c r="F73" s="869"/>
      <c r="G73" s="869"/>
      <c r="H73" s="869"/>
      <c r="I73" s="869"/>
      <c r="J73" s="869"/>
      <c r="K73" s="869"/>
      <c r="L73" s="869"/>
      <c r="M73" s="870"/>
      <c r="N73" s="301">
        <f>SUM(N67:N72)</f>
        <v>767.67229862288559</v>
      </c>
    </row>
    <row r="74" spans="1:15" ht="15.75" thickBot="1">
      <c r="B74" s="33"/>
      <c r="C74" s="34"/>
      <c r="D74" s="34"/>
      <c r="E74" s="34"/>
      <c r="F74" s="34"/>
      <c r="G74" s="34"/>
      <c r="H74" s="34"/>
      <c r="I74" s="34"/>
      <c r="J74" s="34"/>
      <c r="K74" s="34"/>
      <c r="L74" s="34"/>
      <c r="M74" s="34"/>
      <c r="N74" s="35"/>
    </row>
    <row r="75" spans="1:15" ht="15.75" thickBot="1">
      <c r="B75" s="826" t="s">
        <v>967</v>
      </c>
      <c r="C75" s="827"/>
      <c r="D75" s="827"/>
      <c r="E75" s="827"/>
      <c r="F75" s="827"/>
      <c r="G75" s="827"/>
      <c r="H75" s="827"/>
      <c r="I75" s="827"/>
      <c r="J75" s="827"/>
      <c r="K75" s="827"/>
      <c r="L75" s="827"/>
      <c r="M75" s="828"/>
      <c r="N75" s="99">
        <f>N42+N51+N62+N73</f>
        <v>15889.215171879614</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71" t="s">
        <v>969</v>
      </c>
      <c r="C79" s="872"/>
      <c r="D79" s="872"/>
      <c r="E79" s="872"/>
      <c r="F79" s="872"/>
      <c r="G79" s="872"/>
      <c r="H79" s="872"/>
      <c r="I79" s="314"/>
      <c r="J79" s="334"/>
      <c r="K79" s="302" t="s">
        <v>970</v>
      </c>
      <c r="L79" s="873" t="s">
        <v>971</v>
      </c>
      <c r="M79" s="874"/>
      <c r="N79" s="303"/>
    </row>
    <row r="80" spans="1:15">
      <c r="B80" s="859" t="s">
        <v>972</v>
      </c>
      <c r="C80" s="860"/>
      <c r="D80" s="860"/>
      <c r="E80" s="860"/>
      <c r="F80" s="860"/>
      <c r="G80" s="860"/>
      <c r="H80" s="860"/>
      <c r="I80" s="87"/>
      <c r="J80" s="88"/>
      <c r="K80" s="304">
        <v>0.2</v>
      </c>
      <c r="L80" s="861">
        <f>N75*K80</f>
        <v>3177.8430343759228</v>
      </c>
      <c r="M80" s="862"/>
      <c r="N80" s="51"/>
    </row>
    <row r="81" spans="1:14">
      <c r="B81" s="89" t="s">
        <v>973</v>
      </c>
      <c r="C81" s="90"/>
      <c r="D81" s="90"/>
      <c r="E81" s="90"/>
      <c r="F81" s="90"/>
      <c r="G81" s="90"/>
      <c r="H81" s="90"/>
      <c r="I81" s="87"/>
      <c r="J81" s="88"/>
      <c r="K81" s="304">
        <v>0.05</v>
      </c>
      <c r="L81" s="861">
        <f>N75*K81</f>
        <v>794.4607585939807</v>
      </c>
      <c r="M81" s="862"/>
      <c r="N81" s="51"/>
    </row>
    <row r="82" spans="1:14" ht="15.75" thickBot="1">
      <c r="B82" s="91" t="s">
        <v>974</v>
      </c>
      <c r="C82" s="92"/>
      <c r="D82" s="92"/>
      <c r="E82" s="92"/>
      <c r="F82" s="92"/>
      <c r="G82" s="92"/>
      <c r="H82" s="92"/>
      <c r="I82" s="93"/>
      <c r="J82" s="94"/>
      <c r="K82" s="305">
        <v>0.05</v>
      </c>
      <c r="L82" s="863">
        <f>N75*K82</f>
        <v>794.4607585939807</v>
      </c>
      <c r="M82" s="864"/>
      <c r="N82" s="51"/>
    </row>
    <row r="83" spans="1:14" ht="15.75" thickBot="1">
      <c r="B83" s="826" t="s">
        <v>953</v>
      </c>
      <c r="C83" s="827"/>
      <c r="D83" s="827"/>
      <c r="E83" s="827"/>
      <c r="F83" s="827"/>
      <c r="G83" s="827"/>
      <c r="H83" s="827"/>
      <c r="I83" s="827"/>
      <c r="J83" s="827"/>
      <c r="K83" s="827"/>
      <c r="L83" s="827"/>
      <c r="M83" s="828"/>
      <c r="N83" s="52">
        <f>L80+L81+L82</f>
        <v>4766.7645515638842</v>
      </c>
    </row>
    <row r="84" spans="1:14" ht="15.75" thickBot="1">
      <c r="B84" s="33"/>
      <c r="C84" s="34"/>
      <c r="D84" s="34"/>
      <c r="E84" s="34"/>
      <c r="F84" s="34"/>
      <c r="G84" s="34"/>
      <c r="H84" s="34"/>
      <c r="I84" s="34"/>
      <c r="J84" s="34"/>
      <c r="K84" s="34"/>
      <c r="L84" s="34"/>
      <c r="M84" s="34"/>
      <c r="N84" s="35"/>
    </row>
    <row r="85" spans="1:14" ht="15.75" thickBot="1">
      <c r="A85" t="s">
        <v>2016</v>
      </c>
      <c r="B85" s="826" t="s">
        <v>975</v>
      </c>
      <c r="C85" s="827"/>
      <c r="D85" s="827"/>
      <c r="E85" s="827"/>
      <c r="F85" s="827"/>
      <c r="G85" s="827"/>
      <c r="H85" s="827"/>
      <c r="I85" s="827"/>
      <c r="J85" s="827"/>
      <c r="K85" s="827"/>
      <c r="L85" s="827"/>
      <c r="M85" s="828"/>
      <c r="N85" s="188">
        <f>N75+N83</f>
        <v>20655.979723443499</v>
      </c>
    </row>
    <row r="86" spans="1:14">
      <c r="B86" s="239"/>
      <c r="C86" s="240"/>
      <c r="D86" s="240"/>
      <c r="E86" s="240"/>
      <c r="F86" s="240"/>
      <c r="G86" s="240"/>
      <c r="H86" s="240"/>
      <c r="I86" s="240"/>
      <c r="J86" s="240"/>
      <c r="K86" s="240"/>
      <c r="L86" s="240"/>
      <c r="M86" s="240"/>
      <c r="N86" s="241"/>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243"/>
      <c r="F89" s="243"/>
      <c r="G89" s="243"/>
      <c r="H89" s="243"/>
      <c r="I89" s="243"/>
      <c r="J89" s="243"/>
      <c r="K89" s="243"/>
      <c r="L89" s="243"/>
      <c r="M89" s="243"/>
      <c r="N89" s="244"/>
    </row>
    <row r="90" spans="1:14">
      <c r="B90" s="242"/>
      <c r="C90" s="243"/>
      <c r="D90" s="243"/>
      <c r="E90" s="417" t="s">
        <v>976</v>
      </c>
      <c r="F90" s="417"/>
      <c r="G90" s="417"/>
      <c r="H90" s="417"/>
      <c r="I90" s="417"/>
      <c r="J90" s="417"/>
      <c r="K90" s="243"/>
      <c r="L90" s="243"/>
      <c r="M90" s="243"/>
      <c r="N90" s="244"/>
    </row>
    <row r="91" spans="1:14">
      <c r="B91" s="242"/>
      <c r="C91" s="243"/>
      <c r="D91" s="243"/>
      <c r="E91" s="243" t="s">
        <v>977</v>
      </c>
      <c r="F91" s="243"/>
      <c r="G91" s="243"/>
      <c r="H91" s="243"/>
      <c r="I91" s="243"/>
      <c r="J91" s="243"/>
      <c r="K91" s="243"/>
      <c r="L91" s="243"/>
      <c r="M91" s="243"/>
      <c r="N91" s="244"/>
    </row>
    <row r="92" spans="1:14">
      <c r="B92" s="242"/>
      <c r="C92" s="243"/>
      <c r="D92" s="243"/>
      <c r="E92" s="243" t="s">
        <v>978</v>
      </c>
      <c r="F92" s="243"/>
      <c r="G92" s="243"/>
      <c r="H92" s="243"/>
      <c r="I92" s="243"/>
      <c r="J92" s="243"/>
      <c r="K92" s="243"/>
      <c r="L92" s="243"/>
      <c r="M92" s="243"/>
      <c r="N92" s="244"/>
    </row>
    <row r="93" spans="1:14">
      <c r="B93" s="242"/>
      <c r="C93" s="243"/>
      <c r="D93" s="243"/>
      <c r="E93" s="243" t="s">
        <v>979</v>
      </c>
      <c r="F93" s="243"/>
      <c r="G93" s="243"/>
      <c r="H93" s="243"/>
      <c r="I93" s="243"/>
      <c r="J93" s="243"/>
      <c r="K93" s="243"/>
      <c r="L93" s="243"/>
      <c r="M93" s="243"/>
      <c r="N93" s="244"/>
    </row>
    <row r="94" spans="1:14" ht="15.75" thickBot="1">
      <c r="B94" s="242"/>
      <c r="C94" s="243"/>
      <c r="D94" s="243"/>
      <c r="E94" s="243"/>
      <c r="F94" s="243" t="s">
        <v>980</v>
      </c>
      <c r="G94" s="243"/>
      <c r="H94" s="243"/>
      <c r="I94" s="243"/>
      <c r="J94" s="243"/>
      <c r="K94" s="243"/>
      <c r="L94" s="243"/>
      <c r="M94" s="243"/>
      <c r="N94" s="244"/>
    </row>
    <row r="95" spans="1:14">
      <c r="B95" s="227" t="s">
        <v>2216</v>
      </c>
      <c r="C95" s="228"/>
      <c r="D95" s="228"/>
      <c r="E95" s="228"/>
      <c r="F95" s="228"/>
      <c r="G95" s="228"/>
      <c r="H95" s="228"/>
      <c r="I95" s="228"/>
      <c r="J95" s="228"/>
      <c r="K95" s="228"/>
      <c r="L95" s="228"/>
      <c r="M95" s="228"/>
      <c r="N95" s="229"/>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c r="B98" s="245"/>
      <c r="C98" s="246"/>
      <c r="D98" s="246"/>
      <c r="E98" s="246"/>
      <c r="F98" s="246"/>
      <c r="G98" s="246"/>
      <c r="H98" s="246"/>
      <c r="I98" s="246"/>
      <c r="J98" s="246"/>
      <c r="K98" s="246"/>
      <c r="L98" s="246"/>
      <c r="M98" s="246"/>
      <c r="N98" s="247"/>
    </row>
    <row r="99" spans="2:14" ht="15.75" thickBot="1">
      <c r="B99" s="248"/>
      <c r="C99" s="249"/>
      <c r="D99" s="249"/>
      <c r="E99" s="249"/>
      <c r="F99" s="249"/>
      <c r="G99" s="249"/>
      <c r="H99" s="249"/>
      <c r="I99" s="249"/>
      <c r="J99" s="249"/>
      <c r="K99" s="249"/>
      <c r="L99" s="249"/>
      <c r="M99" s="249"/>
      <c r="N99" s="250"/>
    </row>
    <row r="100" spans="2:14">
      <c r="B100" s="251"/>
      <c r="C100" s="252"/>
      <c r="D100" s="252"/>
      <c r="E100" s="252"/>
      <c r="F100" s="252"/>
      <c r="G100" s="252"/>
      <c r="H100" s="252"/>
      <c r="I100" s="252"/>
      <c r="J100" s="252"/>
      <c r="K100" s="252"/>
      <c r="L100" s="252"/>
      <c r="M100" s="252"/>
      <c r="N100" s="253"/>
    </row>
    <row r="101" spans="2:14">
      <c r="B101" s="254" t="s">
        <v>2217</v>
      </c>
      <c r="C101" s="255"/>
      <c r="D101" s="255"/>
      <c r="E101" s="255"/>
      <c r="F101" s="255"/>
      <c r="G101" s="255"/>
      <c r="H101" s="255"/>
      <c r="I101" s="255"/>
      <c r="J101" s="255"/>
      <c r="K101" s="255"/>
      <c r="L101" s="255"/>
      <c r="M101" s="255"/>
      <c r="N101" s="256"/>
    </row>
    <row r="102" spans="2:14" ht="15" customHeight="1">
      <c r="B102" s="970" t="s">
        <v>2218</v>
      </c>
      <c r="C102" s="971"/>
      <c r="D102" s="971"/>
      <c r="E102" s="971"/>
      <c r="F102" s="971"/>
      <c r="G102" s="971"/>
      <c r="H102" s="971"/>
      <c r="I102" s="971"/>
      <c r="J102" s="971"/>
      <c r="K102" s="971"/>
      <c r="L102" s="971"/>
      <c r="M102" s="971"/>
      <c r="N102" s="972"/>
    </row>
    <row r="103" spans="2:14" ht="15" customHeight="1">
      <c r="B103" s="970"/>
      <c r="C103" s="971"/>
      <c r="D103" s="971"/>
      <c r="E103" s="971"/>
      <c r="F103" s="971"/>
      <c r="G103" s="971"/>
      <c r="H103" s="971"/>
      <c r="I103" s="971"/>
      <c r="J103" s="971"/>
      <c r="K103" s="971"/>
      <c r="L103" s="971"/>
      <c r="M103" s="971"/>
      <c r="N103" s="972"/>
    </row>
    <row r="104" spans="2:14" ht="30" customHeight="1">
      <c r="B104" s="973" t="s">
        <v>2219</v>
      </c>
      <c r="C104" s="974"/>
      <c r="D104" s="974"/>
      <c r="E104" s="974"/>
      <c r="F104" s="974"/>
      <c r="G104" s="974"/>
      <c r="H104" s="974"/>
      <c r="I104" s="974"/>
      <c r="J104" s="974"/>
      <c r="K104" s="974"/>
      <c r="L104" s="974"/>
      <c r="M104" s="974"/>
      <c r="N104" s="975"/>
    </row>
    <row r="105" spans="2:14">
      <c r="B105" s="973"/>
      <c r="C105" s="974"/>
      <c r="D105" s="974"/>
      <c r="E105" s="974"/>
      <c r="F105" s="974"/>
      <c r="G105" s="974"/>
      <c r="H105" s="974"/>
      <c r="I105" s="974"/>
      <c r="J105" s="974"/>
      <c r="K105" s="974"/>
      <c r="L105" s="974"/>
      <c r="M105" s="974"/>
      <c r="N105" s="975"/>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339"/>
      <c r="C108" s="340"/>
      <c r="D108" s="340"/>
      <c r="E108" s="340"/>
      <c r="F108" s="340"/>
      <c r="G108" s="340"/>
      <c r="H108" s="340"/>
      <c r="I108" s="340"/>
      <c r="J108" s="340"/>
      <c r="K108" s="340"/>
      <c r="L108" s="340"/>
      <c r="M108" s="340"/>
      <c r="N108" s="341"/>
    </row>
    <row r="109" spans="2:14">
      <c r="B109" s="254"/>
      <c r="C109" s="255"/>
      <c r="D109" s="255"/>
      <c r="E109" s="255"/>
      <c r="F109" s="255"/>
      <c r="G109" s="255"/>
      <c r="H109" s="255"/>
      <c r="I109" s="255"/>
      <c r="J109" s="255"/>
      <c r="K109" s="255"/>
      <c r="L109" s="255"/>
      <c r="M109" s="255"/>
      <c r="N109" s="256"/>
    </row>
    <row r="110" spans="2:14">
      <c r="B110" s="242"/>
      <c r="C110" s="243"/>
      <c r="D110" s="243"/>
      <c r="E110" s="243" t="s">
        <v>976</v>
      </c>
      <c r="F110" s="417"/>
      <c r="G110" s="417"/>
      <c r="H110" s="243"/>
      <c r="I110" s="243"/>
      <c r="J110" s="243"/>
      <c r="K110" s="243"/>
      <c r="L110" s="243"/>
      <c r="M110" s="243"/>
      <c r="N110" s="244"/>
    </row>
    <row r="111" spans="2:14">
      <c r="B111" s="242"/>
      <c r="C111" s="243"/>
      <c r="D111" s="243"/>
      <c r="E111" s="418" t="s">
        <v>977</v>
      </c>
      <c r="F111" s="243"/>
      <c r="G111" s="243"/>
      <c r="H111" s="418"/>
      <c r="I111" s="418"/>
      <c r="J111" s="418"/>
      <c r="K111" s="243"/>
      <c r="L111" s="243"/>
      <c r="M111" s="243"/>
      <c r="N111" s="244"/>
    </row>
    <row r="112" spans="2:14">
      <c r="B112" s="242"/>
      <c r="C112" s="243"/>
      <c r="D112" s="243"/>
      <c r="E112" s="257" t="s">
        <v>981</v>
      </c>
      <c r="F112" s="243"/>
      <c r="G112" s="243"/>
      <c r="H112" s="257"/>
      <c r="I112" s="257"/>
      <c r="J112" s="257"/>
      <c r="K112" s="243"/>
      <c r="L112" s="243"/>
      <c r="M112" s="243"/>
      <c r="N112" s="244"/>
    </row>
    <row r="113" spans="2:14">
      <c r="B113" s="258"/>
      <c r="C113" s="255"/>
      <c r="D113" s="255"/>
      <c r="E113" s="243" t="s">
        <v>979</v>
      </c>
      <c r="F113" s="243"/>
      <c r="G113" s="243"/>
      <c r="H113" s="243"/>
      <c r="I113" s="243"/>
      <c r="J113" s="243"/>
      <c r="K113" s="255"/>
      <c r="L113" s="255"/>
      <c r="M113" s="255"/>
      <c r="N113" s="256"/>
    </row>
    <row r="114" spans="2:14">
      <c r="B114" s="258"/>
      <c r="C114" s="255"/>
      <c r="D114" s="255"/>
      <c r="E114" s="255"/>
      <c r="F114" s="243"/>
      <c r="G114" s="243"/>
      <c r="H114" s="243"/>
      <c r="I114" s="243"/>
      <c r="J114" s="243"/>
      <c r="K114" s="255"/>
      <c r="L114" s="255"/>
      <c r="M114" s="255"/>
      <c r="N114" s="256"/>
    </row>
    <row r="115" spans="2:14">
      <c r="B115" s="258" t="s">
        <v>2220</v>
      </c>
      <c r="C115" s="257"/>
      <c r="D115" s="257"/>
      <c r="E115" s="243"/>
      <c r="F115" s="243"/>
      <c r="G115" s="243"/>
      <c r="H115" s="243"/>
      <c r="I115" s="243"/>
      <c r="J115" s="976"/>
      <c r="K115" s="976"/>
      <c r="L115" s="976"/>
      <c r="M115" s="976"/>
      <c r="N115" s="977"/>
    </row>
    <row r="116" spans="2:14" ht="15.75" thickBot="1">
      <c r="B116" s="419" t="s">
        <v>2221</v>
      </c>
      <c r="C116" s="420"/>
      <c r="D116" s="420"/>
      <c r="E116" s="259"/>
      <c r="F116" s="259"/>
      <c r="G116" s="259"/>
      <c r="H116" s="259"/>
      <c r="I116" s="259"/>
      <c r="J116" s="978"/>
      <c r="K116" s="978"/>
      <c r="L116" s="978"/>
      <c r="M116" s="978"/>
      <c r="N116" s="979"/>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1633</v>
      </c>
      <c r="C31" s="81" t="s">
        <v>2089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180</v>
      </c>
      <c r="B36" s="875" t="str">
        <f>VLOOKUP(A36,EQUIPOS!A6:D154,3,FALSE)</f>
        <v>Compresor 120 HP, con martillo.</v>
      </c>
      <c r="C36" s="876"/>
      <c r="D36" s="876"/>
      <c r="E36" s="876"/>
      <c r="F36" s="876"/>
      <c r="G36" s="876"/>
      <c r="H36" s="877"/>
      <c r="I36" s="267"/>
      <c r="J36" s="268"/>
      <c r="K36" s="269">
        <f>VLOOKUP(A36,EQUIPOS!A6:D163,4,FALSE)</f>
        <v>96405.890246991868</v>
      </c>
      <c r="L36" s="270"/>
      <c r="M36" s="271">
        <v>2.5</v>
      </c>
      <c r="N36" s="272">
        <f>K36/M36</f>
        <v>38562.35609879675</v>
      </c>
    </row>
    <row r="37" spans="1:14">
      <c r="A37" s="113" t="s">
        <v>129</v>
      </c>
      <c r="B37" s="875" t="str">
        <f>VLOOKUP(A37,EQUIPOS!A7:D154,3,FALSE)</f>
        <v xml:space="preserve">Buldozer, Potencia al volante de 140 HP, motor de 2200 RPM, longitud de hoja 4,80m. </v>
      </c>
      <c r="C37" s="876"/>
      <c r="D37" s="876"/>
      <c r="E37" s="876"/>
      <c r="F37" s="876"/>
      <c r="G37" s="876"/>
      <c r="H37" s="877"/>
      <c r="I37" s="421"/>
      <c r="J37" s="422"/>
      <c r="K37" s="269">
        <f>VLOOKUP(A37,EQUIPOS!A7:D164,4,FALSE)</f>
        <v>140502.8142457967</v>
      </c>
      <c r="L37" s="335"/>
      <c r="M37" s="336">
        <v>100</v>
      </c>
      <c r="N37" s="272">
        <f>K37/M37</f>
        <v>1405.0281424579671</v>
      </c>
    </row>
    <row r="38" spans="1:14">
      <c r="A38" s="113" t="s">
        <v>312</v>
      </c>
      <c r="B38" s="875" t="str">
        <f>VLOOKUP(A38,EQUIPOS!A8:D154,3,FALSE)</f>
        <v>Retroexcavadora sobre oruga, potencia 138 HP, balde de 1,5 m3.</v>
      </c>
      <c r="C38" s="876"/>
      <c r="D38" s="876"/>
      <c r="E38" s="876"/>
      <c r="F38" s="876"/>
      <c r="G38" s="876"/>
      <c r="H38" s="877"/>
      <c r="I38" s="328"/>
      <c r="J38" s="330"/>
      <c r="K38" s="269">
        <f>VLOOKUP(A38,EQUIPOS!A8:D165,4,FALSE)</f>
        <v>205185.20595063712</v>
      </c>
      <c r="L38" s="423"/>
      <c r="M38" s="424">
        <v>16</v>
      </c>
      <c r="N38" s="272">
        <f>K38/M38</f>
        <v>12824.07537191482</v>
      </c>
    </row>
    <row r="39" spans="1:14">
      <c r="B39" s="875"/>
      <c r="C39" s="876"/>
      <c r="D39" s="876"/>
      <c r="E39" s="882"/>
      <c r="F39" s="876"/>
      <c r="G39" s="876"/>
      <c r="H39" s="877"/>
      <c r="I39" s="36"/>
      <c r="J39" s="37"/>
      <c r="K39" s="274"/>
      <c r="L39" s="276"/>
      <c r="M39" s="277"/>
      <c r="N39" s="278"/>
    </row>
    <row r="40" spans="1:14">
      <c r="B40" s="883" t="s">
        <v>952</v>
      </c>
      <c r="C40" s="884"/>
      <c r="D40" s="884"/>
      <c r="E40" s="38"/>
      <c r="F40" s="39"/>
      <c r="G40" s="39"/>
      <c r="H40" s="40"/>
      <c r="I40" s="36"/>
      <c r="J40" s="37"/>
      <c r="K40" s="279"/>
      <c r="L40" s="276"/>
      <c r="M40" s="401">
        <v>0.01</v>
      </c>
      <c r="N40" s="344">
        <f>N76*M40</f>
        <v>25.250800282375621</v>
      </c>
    </row>
    <row r="41" spans="1:14" ht="15.75" thickBot="1">
      <c r="B41" s="875"/>
      <c r="C41" s="876"/>
      <c r="D41" s="876"/>
      <c r="E41" s="876"/>
      <c r="F41" s="876"/>
      <c r="G41" s="876"/>
      <c r="H41" s="877"/>
      <c r="I41" s="885"/>
      <c r="J41" s="886"/>
      <c r="K41" s="41"/>
      <c r="L41" s="887"/>
      <c r="M41" s="888"/>
      <c r="N41" s="105"/>
    </row>
    <row r="42" spans="1:14" ht="15.75" thickBot="1">
      <c r="B42" s="826" t="s">
        <v>953</v>
      </c>
      <c r="C42" s="827"/>
      <c r="D42" s="827"/>
      <c r="E42" s="827"/>
      <c r="F42" s="827"/>
      <c r="G42" s="827"/>
      <c r="H42" s="827"/>
      <c r="I42" s="827"/>
      <c r="J42" s="827"/>
      <c r="K42" s="827"/>
      <c r="L42" s="827"/>
      <c r="M42" s="828"/>
      <c r="N42" s="394">
        <f>SUM(N36:N41)</f>
        <v>52816.71041345191</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1" t="s">
        <v>944</v>
      </c>
      <c r="C46" s="872"/>
      <c r="D46" s="872"/>
      <c r="E46" s="872"/>
      <c r="F46" s="872"/>
      <c r="G46" s="872"/>
      <c r="H46" s="872"/>
      <c r="I46" s="906"/>
      <c r="J46" s="315" t="s">
        <v>945</v>
      </c>
      <c r="K46" s="85" t="s">
        <v>946</v>
      </c>
      <c r="L46" s="907" t="s">
        <v>955</v>
      </c>
      <c r="M46" s="906"/>
      <c r="N46" s="86" t="s">
        <v>951</v>
      </c>
    </row>
    <row r="47" spans="1:14">
      <c r="A47" s="146" t="s">
        <v>376</v>
      </c>
      <c r="B47" s="43" t="str">
        <f>VLOOKUP(A47,MATERIALES!A5:D372,3,FALSE)</f>
        <v>Anfo</v>
      </c>
      <c r="C47" s="281"/>
      <c r="D47" s="281"/>
      <c r="E47" s="281"/>
      <c r="F47" s="281"/>
      <c r="G47" s="281"/>
      <c r="H47" s="281"/>
      <c r="I47" s="268"/>
      <c r="J47" s="224" t="str">
        <f>VLOOKUP(A47,MATERIALES!A3:D638,2,FALSE)</f>
        <v>kg</v>
      </c>
      <c r="K47" s="282">
        <v>0.3</v>
      </c>
      <c r="L47" s="267"/>
      <c r="M47" s="402">
        <f>VLOOKUP(A47,MATERIALES!A5:D395,4,FALSE)</f>
        <v>4604.8184613527374</v>
      </c>
      <c r="N47" s="272">
        <f>K47*M47</f>
        <v>1381.4455384058213</v>
      </c>
    </row>
    <row r="48" spans="1:14">
      <c r="A48" s="146" t="s">
        <v>424</v>
      </c>
      <c r="B48" s="43" t="str">
        <f>VLOOKUP(A48,MATERIALES!A6:D372,3,FALSE)</f>
        <v>Cordón detonante</v>
      </c>
      <c r="C48" s="425"/>
      <c r="D48" s="425"/>
      <c r="E48" s="425"/>
      <c r="F48" s="425"/>
      <c r="G48" s="425"/>
      <c r="H48" s="425"/>
      <c r="I48" s="425"/>
      <c r="J48" s="311" t="str">
        <f>VLOOKUP(A48,MATERIALES!A4:D639,2,FALSE)</f>
        <v>m</v>
      </c>
      <c r="K48" s="397">
        <v>3</v>
      </c>
      <c r="L48" s="421"/>
      <c r="M48" s="402">
        <f>VLOOKUP(A48,MATERIALES!A6:D396,4,FALSE)</f>
        <v>2741.2662387334667</v>
      </c>
      <c r="N48" s="272">
        <f t="shared" ref="N48:N53" si="0">K48*M48</f>
        <v>8223.7987162003992</v>
      </c>
    </row>
    <row r="49" spans="1:14">
      <c r="A49" s="146" t="s">
        <v>453</v>
      </c>
      <c r="B49" s="43" t="str">
        <f>VLOOKUP(A49,MATERIALES!A6:D372,3,FALSE)</f>
        <v>Explosivos  75% (INDUGEL)</v>
      </c>
      <c r="C49" s="425"/>
      <c r="D49" s="425"/>
      <c r="E49" s="425"/>
      <c r="F49" s="425"/>
      <c r="G49" s="425"/>
      <c r="H49" s="425"/>
      <c r="I49" s="425"/>
      <c r="J49" s="312" t="str">
        <f>VLOOKUP(A49,MATERIALES!A5:D640,2,FALSE)</f>
        <v>lb</v>
      </c>
      <c r="K49" s="397">
        <v>0.25</v>
      </c>
      <c r="L49" s="421"/>
      <c r="M49" s="402">
        <f>VLOOKUP(A49,MATERIALES!A6:D397,4,FALSE)</f>
        <v>9393.0240299370653</v>
      </c>
      <c r="N49" s="272">
        <f t="shared" si="0"/>
        <v>2348.2560074842663</v>
      </c>
    </row>
    <row r="50" spans="1:14">
      <c r="A50" s="146" t="s">
        <v>458</v>
      </c>
      <c r="B50" s="43" t="str">
        <f>VLOOKUP(A50,MATERIALES!A6:D372,3,FALSE)</f>
        <v>Fulminantes</v>
      </c>
      <c r="C50" s="425"/>
      <c r="D50" s="425"/>
      <c r="E50" s="425"/>
      <c r="F50" s="425"/>
      <c r="G50" s="425"/>
      <c r="H50" s="425"/>
      <c r="I50" s="425"/>
      <c r="J50" s="312" t="str">
        <f>VLOOKUP(A50,MATERIALES!A6:D641,2,FALSE)</f>
        <v>u</v>
      </c>
      <c r="K50" s="397">
        <v>1</v>
      </c>
      <c r="L50" s="421"/>
      <c r="M50" s="402">
        <f>VLOOKUP(A50,MATERIALES!A6:D398,4,FALSE)</f>
        <v>1039.9003017005148</v>
      </c>
      <c r="N50" s="272">
        <f t="shared" si="0"/>
        <v>1039.9003017005148</v>
      </c>
    </row>
    <row r="51" spans="1:14">
      <c r="A51" s="146" t="s">
        <v>552</v>
      </c>
      <c r="B51" s="43" t="str">
        <f>VLOOKUP(A51,MATERIALES!A7:D372,3,FALSE)</f>
        <v>Mecha Lenta</v>
      </c>
      <c r="C51" s="425"/>
      <c r="D51" s="425"/>
      <c r="E51" s="425"/>
      <c r="F51" s="425"/>
      <c r="G51" s="425"/>
      <c r="H51" s="425"/>
      <c r="I51" s="425"/>
      <c r="J51" s="312" t="str">
        <f>VLOOKUP(A51,MATERIALES!A6:D642,2,FALSE)</f>
        <v>m</v>
      </c>
      <c r="K51" s="397">
        <v>1</v>
      </c>
      <c r="L51" s="421"/>
      <c r="M51" s="402">
        <f>VLOOKUP(A51,MATERIALES!A7:D399,4,FALSE)</f>
        <v>966.75746702433173</v>
      </c>
      <c r="N51" s="272">
        <f t="shared" si="0"/>
        <v>966.75746702433173</v>
      </c>
    </row>
    <row r="52" spans="1:14">
      <c r="A52" s="146" t="s">
        <v>845</v>
      </c>
      <c r="B52" s="43" t="str">
        <f>VLOOKUP(A52,MATERIALES!A8:D372,3,FALSE)</f>
        <v>Escolta y transporte (una tarifa por cada m3 escoltado y transportado)</v>
      </c>
      <c r="C52" s="425"/>
      <c r="D52" s="425"/>
      <c r="E52" s="425"/>
      <c r="F52" s="425"/>
      <c r="G52" s="425"/>
      <c r="H52" s="425"/>
      <c r="I52" s="425"/>
      <c r="J52" s="312" t="str">
        <f>VLOOKUP(A52,MATERIALES!A6:D643,2,FALSE)</f>
        <v>kg</v>
      </c>
      <c r="K52" s="397">
        <v>0.45800000000000002</v>
      </c>
      <c r="L52" s="421"/>
      <c r="M52" s="402">
        <f>VLOOKUP(A52,MATERIALES!A8:D400,4,FALSE)</f>
        <v>9348.5023044819973</v>
      </c>
      <c r="N52" s="272">
        <f t="shared" si="0"/>
        <v>4281.6140554527547</v>
      </c>
    </row>
    <row r="53" spans="1:14" ht="15.75" thickBot="1">
      <c r="A53" t="s">
        <v>442</v>
      </c>
      <c r="B53" s="43" t="str">
        <f>VLOOKUP(A53,MATERIALES!A9:D372,3,FALSE)</f>
        <v>Derechos de explotación y/o disposición de materiales</v>
      </c>
      <c r="C53" s="310"/>
      <c r="D53" s="310"/>
      <c r="E53" s="310"/>
      <c r="F53" s="310"/>
      <c r="G53" s="310"/>
      <c r="H53" s="310"/>
      <c r="I53" s="310"/>
      <c r="J53" s="433" t="str">
        <f>VLOOKUP(A53,MATERIALES!A7:D644,2,FALSE)</f>
        <v>m3</v>
      </c>
      <c r="K53" s="126">
        <v>1.3</v>
      </c>
      <c r="L53" s="325"/>
      <c r="M53" s="402">
        <f>VLOOKUP(A53,MATERIALES!A9:D401,4,FALSE)</f>
        <v>3858.5495394392187</v>
      </c>
      <c r="N53" s="272">
        <f t="shared" si="0"/>
        <v>5016.1144012709847</v>
      </c>
    </row>
    <row r="54" spans="1:14" ht="15.75" thickBot="1">
      <c r="B54" s="826" t="s">
        <v>953</v>
      </c>
      <c r="C54" s="827"/>
      <c r="D54" s="827"/>
      <c r="E54" s="827"/>
      <c r="F54" s="827"/>
      <c r="G54" s="827"/>
      <c r="H54" s="827"/>
      <c r="I54" s="827"/>
      <c r="J54" s="827"/>
      <c r="K54" s="827"/>
      <c r="L54" s="827"/>
      <c r="M54" s="828"/>
      <c r="N54" s="394">
        <f>SUM(N47:N53)</f>
        <v>23257.886487539072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913">
        <f>VLOOKUP(A59,TRANSPORTE!A5:D117,4,FALSE)</f>
        <v>1139.1256047770109</v>
      </c>
      <c r="M59" s="914"/>
      <c r="N59" s="287">
        <f>K59*L59</f>
        <v>1480.8632862101142</v>
      </c>
    </row>
    <row r="60" spans="1:14">
      <c r="B60" s="46"/>
      <c r="C60" s="47"/>
      <c r="D60" s="47"/>
      <c r="E60" s="47"/>
      <c r="F60" s="47"/>
      <c r="G60" s="4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1480.8632862101142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s="147"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434">
        <v>128</v>
      </c>
      <c r="N70" s="395">
        <f>K70/M70</f>
        <v>1691.59375</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128</v>
      </c>
      <c r="N71" s="395">
        <f>K71/M71</f>
        <v>833.48627823756237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1">
        <f>SUM(N70:N75)</f>
        <v>2525.0800282375621</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N42+N54+N65+N76</f>
        <v>80080.540215438654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16016.108043087732</v>
      </c>
      <c r="M83" s="862"/>
      <c r="N83" s="51"/>
    </row>
    <row r="84" spans="1:14">
      <c r="B84" s="89" t="s">
        <v>973</v>
      </c>
      <c r="C84" s="90"/>
      <c r="D84" s="90"/>
      <c r="E84" s="90"/>
      <c r="F84" s="90"/>
      <c r="G84" s="90"/>
      <c r="H84" s="90"/>
      <c r="I84" s="87"/>
      <c r="J84" s="88"/>
      <c r="K84" s="304">
        <v>0.05</v>
      </c>
      <c r="L84" s="861">
        <f>N78*K84</f>
        <v>4004.027010771933</v>
      </c>
      <c r="M84" s="862"/>
      <c r="N84" s="51"/>
    </row>
    <row r="85" spans="1:14" ht="15.75" thickBot="1">
      <c r="B85" s="91" t="s">
        <v>974</v>
      </c>
      <c r="C85" s="92"/>
      <c r="D85" s="92"/>
      <c r="E85" s="92"/>
      <c r="F85" s="92"/>
      <c r="G85" s="92"/>
      <c r="H85" s="92"/>
      <c r="I85" s="93"/>
      <c r="J85" s="94"/>
      <c r="K85" s="305">
        <v>0.05</v>
      </c>
      <c r="L85" s="863">
        <f>N78*K85</f>
        <v>4004.027010771933</v>
      </c>
      <c r="M85" s="864"/>
      <c r="N85" s="51"/>
    </row>
    <row r="86" spans="1:14" ht="15.75" thickBot="1">
      <c r="B86" s="826" t="s">
        <v>953</v>
      </c>
      <c r="C86" s="827"/>
      <c r="D86" s="827"/>
      <c r="E86" s="827"/>
      <c r="F86" s="827"/>
      <c r="G86" s="827"/>
      <c r="H86" s="827"/>
      <c r="I86" s="827"/>
      <c r="J86" s="827"/>
      <c r="K86" s="827"/>
      <c r="L86" s="827"/>
      <c r="M86" s="828"/>
      <c r="N86" s="52">
        <f>L83+L84+L85</f>
        <v>24024.162064631597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104104.70228007025</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30"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6"/>
      <c r="K118" s="976"/>
      <c r="L118" s="976"/>
      <c r="M118" s="976"/>
      <c r="N118" s="977"/>
    </row>
    <row r="119" spans="2:14" ht="15.75" thickBot="1">
      <c r="B119" s="419" t="s">
        <v>2221</v>
      </c>
      <c r="C119" s="420"/>
      <c r="D119" s="420"/>
      <c r="E119" s="259"/>
      <c r="F119" s="259"/>
      <c r="G119" s="259"/>
      <c r="H119" s="259"/>
      <c r="I119" s="259"/>
      <c r="J119" s="978"/>
      <c r="K119" s="978"/>
      <c r="L119" s="978"/>
      <c r="M119" s="978"/>
      <c r="N119" s="979"/>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thickBo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1634</v>
      </c>
      <c r="C31" s="81" t="s">
        <v>2090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180</v>
      </c>
      <c r="B36" s="875" t="str">
        <f>VLOOKUP(A36,EQUIPOS!A6:D154,3,FALSE)</f>
        <v>Compresor 120 HP, con martillo.</v>
      </c>
      <c r="C36" s="876"/>
      <c r="D36" s="876"/>
      <c r="E36" s="876"/>
      <c r="F36" s="876"/>
      <c r="G36" s="876"/>
      <c r="H36" s="877"/>
      <c r="I36" s="267"/>
      <c r="J36" s="268"/>
      <c r="K36" s="269">
        <f>VLOOKUP(A36,EQUIPOS!A6:D163,4,FALSE)</f>
        <v>96405.890246991868</v>
      </c>
      <c r="L36" s="270"/>
      <c r="M36" s="336">
        <v>2.5</v>
      </c>
      <c r="N36" s="272">
        <f>K36/M36</f>
        <v>38562.35609879675</v>
      </c>
    </row>
    <row r="37" spans="1:14">
      <c r="A37" s="113" t="s">
        <v>129</v>
      </c>
      <c r="B37" s="875" t="str">
        <f>VLOOKUP(A37,EQUIPOS!A7:D154,3,FALSE)</f>
        <v xml:space="preserve">Buldozer, Potencia al volante de 140 HP, motor de 2200 RPM, longitud de hoja 4,80m. </v>
      </c>
      <c r="C37" s="876"/>
      <c r="D37" s="876"/>
      <c r="E37" s="876"/>
      <c r="F37" s="876"/>
      <c r="G37" s="876"/>
      <c r="H37" s="877"/>
      <c r="I37" s="421"/>
      <c r="J37" s="422"/>
      <c r="K37" s="269">
        <f>VLOOKUP(A37,EQUIPOS!A7:D164,4,FALSE)</f>
        <v>140502.8142457967</v>
      </c>
      <c r="L37" s="335"/>
      <c r="M37" s="336">
        <v>100</v>
      </c>
      <c r="N37" s="272">
        <f>K37/M37</f>
        <v>1405.0281424579671</v>
      </c>
    </row>
    <row r="38" spans="1:14">
      <c r="A38" s="113" t="s">
        <v>261</v>
      </c>
      <c r="B38" s="875" t="str">
        <f>VLOOKUP(A38,EQUIPOS!A8:D154,3,FALSE)</f>
        <v xml:space="preserve">Motobomba 3 PULGADAS (incluye operario)
</v>
      </c>
      <c r="C38" s="876"/>
      <c r="D38" s="876"/>
      <c r="E38" s="876"/>
      <c r="F38" s="876"/>
      <c r="G38" s="876"/>
      <c r="H38" s="877"/>
      <c r="I38" s="328"/>
      <c r="J38" s="330"/>
      <c r="K38" s="269">
        <f>VLOOKUP(A38,EQUIPOS!A8:D165,4,FALSE)</f>
        <v>15461.399396121449</v>
      </c>
      <c r="L38" s="423"/>
      <c r="M38" s="424">
        <v>8</v>
      </c>
      <c r="N38" s="272">
        <f>K38/M38</f>
        <v>1932.6749245151811</v>
      </c>
    </row>
    <row r="39" spans="1:14">
      <c r="A39" t="s">
        <v>312</v>
      </c>
      <c r="B39" s="875" t="str">
        <f>VLOOKUP(A39,EQUIPOS!A9:D154,3,FALSE)</f>
        <v>Retroexcavadora sobre oruga, potencia 138 HP, balde de 1,5 m3.</v>
      </c>
      <c r="C39" s="876"/>
      <c r="D39" s="876"/>
      <c r="E39" s="876"/>
      <c r="F39" s="876"/>
      <c r="G39" s="876"/>
      <c r="H39" s="877"/>
      <c r="I39" s="36"/>
      <c r="J39" s="37"/>
      <c r="K39" s="269">
        <f>VLOOKUP(A39,EQUIPOS!A9:D166,4,FALSE)</f>
        <v>205185.20595063712</v>
      </c>
      <c r="L39" s="276"/>
      <c r="M39" s="336">
        <v>8</v>
      </c>
      <c r="N39" s="272">
        <f>K39/M39</f>
        <v>25648.150743829639</v>
      </c>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0.01</v>
      </c>
      <c r="N41" s="344">
        <f>N78*M41</f>
        <v>215.73612180720397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67763.94603140674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46" t="s">
        <v>376</v>
      </c>
      <c r="B48" s="43" t="str">
        <f>VLOOKUP(A48,MATERIALES!A5:D372,3,FALSE)</f>
        <v>Anfo</v>
      </c>
      <c r="C48" s="281"/>
      <c r="D48" s="281"/>
      <c r="E48" s="281"/>
      <c r="F48" s="281"/>
      <c r="G48" s="281"/>
      <c r="H48" s="281"/>
      <c r="I48" s="268"/>
      <c r="J48" s="224" t="str">
        <f>VLOOKUP(A48,MATERIALES!A4:D639,2,FALSE)</f>
        <v>kg</v>
      </c>
      <c r="K48" s="282">
        <v>0.3</v>
      </c>
      <c r="L48" s="267"/>
      <c r="M48" s="402">
        <f>VLOOKUP(A48,MATERIALES!A5:D395,4,FALSE)</f>
        <v>4604.8184613527374</v>
      </c>
      <c r="N48" s="272">
        <f>K48*M48</f>
        <v>1381.4455384058213</v>
      </c>
    </row>
    <row r="49" spans="1:14">
      <c r="A49" s="146" t="s">
        <v>424</v>
      </c>
      <c r="B49" s="43" t="str">
        <f>VLOOKUP(A49,MATERIALES!A6:D372,3,FALSE)</f>
        <v>Cordón detonante</v>
      </c>
      <c r="C49" s="425"/>
      <c r="D49" s="425"/>
      <c r="E49" s="425"/>
      <c r="F49" s="425"/>
      <c r="G49" s="425"/>
      <c r="H49" s="425"/>
      <c r="I49" s="425"/>
      <c r="J49" s="311" t="str">
        <f>VLOOKUP(A49,MATERIALES!A5:D640,2,FALSE)</f>
        <v>m</v>
      </c>
      <c r="K49" s="397">
        <v>3</v>
      </c>
      <c r="L49" s="421"/>
      <c r="M49" s="402">
        <f>VLOOKUP(A49,MATERIALES!A6:D396,4,FALSE)</f>
        <v>2741.2662387334667</v>
      </c>
      <c r="N49" s="272">
        <f t="shared" ref="N49:N54" si="0">K49*M49</f>
        <v>8223.7987162003992</v>
      </c>
    </row>
    <row r="50" spans="1:14">
      <c r="A50" s="146" t="s">
        <v>453</v>
      </c>
      <c r="B50" s="43" t="str">
        <f>VLOOKUP(A50,MATERIALES!A6:D372,3,FALSE)</f>
        <v>Explosivos  75% (INDUGEL)</v>
      </c>
      <c r="C50" s="425"/>
      <c r="D50" s="425"/>
      <c r="E50" s="425"/>
      <c r="F50" s="425"/>
      <c r="G50" s="425"/>
      <c r="H50" s="425"/>
      <c r="I50" s="425"/>
      <c r="J50" s="312" t="str">
        <f>VLOOKUP(A50,MATERIALES!A6:D641,2,FALSE)</f>
        <v>lb</v>
      </c>
      <c r="K50" s="397">
        <v>0.25</v>
      </c>
      <c r="L50" s="421"/>
      <c r="M50" s="402">
        <f>VLOOKUP(A50,MATERIALES!A6:D397,4,FALSE)</f>
        <v>9393.0240299370653</v>
      </c>
      <c r="N50" s="272">
        <f t="shared" si="0"/>
        <v>2348.2560074842663</v>
      </c>
    </row>
    <row r="51" spans="1:14">
      <c r="A51" s="146" t="s">
        <v>458</v>
      </c>
      <c r="B51" s="43" t="str">
        <f>VLOOKUP(A51,MATERIALES!A6:D372,3,FALSE)</f>
        <v>Fulminantes</v>
      </c>
      <c r="C51" s="425"/>
      <c r="D51" s="425"/>
      <c r="E51" s="425"/>
      <c r="F51" s="425"/>
      <c r="G51" s="425"/>
      <c r="H51" s="425"/>
      <c r="I51" s="425"/>
      <c r="J51" s="312" t="str">
        <f>VLOOKUP(A51,MATERIALES!A6:D642,2,FALSE)</f>
        <v>u</v>
      </c>
      <c r="K51" s="397">
        <v>1</v>
      </c>
      <c r="L51" s="421"/>
      <c r="M51" s="402">
        <f>VLOOKUP(A51,MATERIALES!A6:D398,4,FALSE)</f>
        <v>1039.9003017005148</v>
      </c>
      <c r="N51" s="272">
        <f t="shared" si="0"/>
        <v>1039.9003017005148</v>
      </c>
    </row>
    <row r="52" spans="1:14">
      <c r="A52" s="146" t="s">
        <v>552</v>
      </c>
      <c r="B52" s="43" t="str">
        <f>VLOOKUP(A52,MATERIALES!A7:D372,3,FALSE)</f>
        <v>Mecha Lenta</v>
      </c>
      <c r="C52" s="425"/>
      <c r="D52" s="425"/>
      <c r="E52" s="425"/>
      <c r="F52" s="425"/>
      <c r="G52" s="425"/>
      <c r="H52" s="425"/>
      <c r="I52" s="425"/>
      <c r="J52" s="312" t="str">
        <f>VLOOKUP(A52,MATERIALES!A6:D643,2,FALSE)</f>
        <v>m</v>
      </c>
      <c r="K52" s="397">
        <v>1</v>
      </c>
      <c r="L52" s="421"/>
      <c r="M52" s="402">
        <f>VLOOKUP(A52,MATERIALES!A7:D399,4,FALSE)</f>
        <v>966.75746702433173</v>
      </c>
      <c r="N52" s="272">
        <f t="shared" si="0"/>
        <v>966.75746702433173</v>
      </c>
    </row>
    <row r="53" spans="1:14">
      <c r="A53" s="205" t="s">
        <v>845</v>
      </c>
      <c r="B53" s="43" t="str">
        <f>VLOOKUP(A53,MATERIALES!A7:D372,3,FALSE)</f>
        <v>Escolta y transporte (una tarifa por cada m3 escoltado y transportado)</v>
      </c>
      <c r="C53" s="425"/>
      <c r="D53" s="425"/>
      <c r="E53" s="425"/>
      <c r="F53" s="425"/>
      <c r="G53" s="425"/>
      <c r="H53" s="425"/>
      <c r="I53" s="425"/>
      <c r="J53" s="312" t="str">
        <f>VLOOKUP(A53,MATERIALES!A6:D643,2,FALSE)</f>
        <v>kg</v>
      </c>
      <c r="K53" s="397">
        <v>0.45800000000000002</v>
      </c>
      <c r="L53" s="421"/>
      <c r="M53" s="402">
        <f>VLOOKUP(A53,MATERIALES!A7:D399,4,FALSE)</f>
        <v>9348.5023044819973</v>
      </c>
      <c r="N53" s="272">
        <f>K53*M53</f>
        <v>4281.6140554527547</v>
      </c>
    </row>
    <row r="54" spans="1:14">
      <c r="A54" s="146" t="s">
        <v>442</v>
      </c>
      <c r="B54" s="43" t="str">
        <f>VLOOKUP(A54,MATERIALES!A8:D372,3,FALSE)</f>
        <v>Derechos de explotación y/o disposición de materiales</v>
      </c>
      <c r="C54" s="425"/>
      <c r="D54" s="425"/>
      <c r="E54" s="425"/>
      <c r="F54" s="425"/>
      <c r="G54" s="425"/>
      <c r="H54" s="425"/>
      <c r="I54" s="425"/>
      <c r="J54" s="312" t="str">
        <f>VLOOKUP(A54,MATERIALES!A7:D644,2,FALSE)</f>
        <v>m3</v>
      </c>
      <c r="K54" s="397">
        <v>1.3</v>
      </c>
      <c r="L54" s="421"/>
      <c r="M54" s="402">
        <f>VLOOKUP(A54,MATERIALES!A8:D400,4,FALSE)</f>
        <v>3858.5495394392187</v>
      </c>
      <c r="N54" s="272">
        <f t="shared" si="0"/>
        <v>5016.1144012709847</v>
      </c>
    </row>
    <row r="55" spans="1:14" ht="15.75" thickBot="1">
      <c r="B55" s="43"/>
      <c r="C55" s="310"/>
      <c r="D55" s="310"/>
      <c r="E55" s="310"/>
      <c r="F55" s="310"/>
      <c r="G55" s="310"/>
      <c r="H55" s="310"/>
      <c r="I55" s="310"/>
      <c r="J55" s="435"/>
      <c r="K55" s="126"/>
      <c r="L55" s="325"/>
      <c r="M55" s="402"/>
      <c r="N55" s="272"/>
    </row>
    <row r="56" spans="1:14" ht="15.75" thickBot="1">
      <c r="B56" s="826" t="s">
        <v>953</v>
      </c>
      <c r="C56" s="827"/>
      <c r="D56" s="827"/>
      <c r="E56" s="827"/>
      <c r="F56" s="827"/>
      <c r="G56" s="827"/>
      <c r="H56" s="827"/>
      <c r="I56" s="827"/>
      <c r="J56" s="827"/>
      <c r="K56" s="827"/>
      <c r="L56" s="827"/>
      <c r="M56" s="828"/>
      <c r="N56" s="394">
        <f>SUM(N48:N55)</f>
        <v>23257.886487539072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2" t="s">
        <v>961</v>
      </c>
      <c r="M60" s="891"/>
      <c r="N60" s="76" t="s">
        <v>951</v>
      </c>
    </row>
    <row r="61" spans="1:14">
      <c r="A61" t="s">
        <v>1256</v>
      </c>
      <c r="B61" s="46" t="str">
        <f>VLOOKUP(A61,TRANSPORTE!A5:D117,3,FALSE)</f>
        <v>Transporte de material de excavación</v>
      </c>
      <c r="C61" s="317"/>
      <c r="D61" s="317"/>
      <c r="E61" s="317"/>
      <c r="F61" s="317"/>
      <c r="G61" s="317"/>
      <c r="H61" s="311" t="s">
        <v>1468</v>
      </c>
      <c r="I61" s="279">
        <v>1.3</v>
      </c>
      <c r="J61" s="286">
        <v>1</v>
      </c>
      <c r="K61" s="279">
        <f>I61*J61</f>
        <v>1.3</v>
      </c>
      <c r="L61" s="913">
        <f>VLOOKUP(A61,TRANSPORTE!A5:D117,4,FALSE)</f>
        <v>1139.1256047770109</v>
      </c>
      <c r="M61" s="914"/>
      <c r="N61" s="287">
        <f>K61*L61</f>
        <v>1480.8632862101142</v>
      </c>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311"/>
      <c r="I64" s="279"/>
      <c r="J64" s="286"/>
      <c r="K64" s="279"/>
      <c r="L64" s="913"/>
      <c r="M64" s="914"/>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f>N61+N62+N63+N64+N65</f>
        <v>1480.8632862101142</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868"/>
      <c r="N71" s="98" t="s">
        <v>951</v>
      </c>
    </row>
    <row r="72" spans="1:15">
      <c r="A72" s="147" t="s">
        <v>15</v>
      </c>
      <c r="B72" s="49" t="str">
        <f>VLOOKUP(A72,'MANO DE OBRA'!A8:D68,3,FALSE)</f>
        <v>Obrero (6)</v>
      </c>
      <c r="C72" s="47"/>
      <c r="D72" s="47"/>
      <c r="E72" s="47"/>
      <c r="F72" s="47"/>
      <c r="G72" s="47"/>
      <c r="H72" s="47"/>
      <c r="I72" s="292">
        <f>K72/J72*100</f>
        <v>175560</v>
      </c>
      <c r="J72" s="293">
        <v>185</v>
      </c>
      <c r="K72" s="294">
        <f>VLOOKUP(A72,'MANO DE OBRA'!A8:D99,4,FALSE)</f>
        <v>324786</v>
      </c>
      <c r="L72" s="50"/>
      <c r="M72" s="434">
        <v>20</v>
      </c>
      <c r="N72" s="395">
        <f>K72/M72</f>
        <v>16239.3</v>
      </c>
      <c r="O72" s="106"/>
    </row>
    <row r="73" spans="1:15">
      <c r="A73" s="147"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2">
        <v>20</v>
      </c>
      <c r="N73" s="395">
        <f>K73/M73</f>
        <v>5334.3121807203988</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2"/>
      <c r="C77" s="903"/>
      <c r="D77" s="903"/>
      <c r="E77" s="903"/>
      <c r="F77" s="903"/>
      <c r="G77" s="903"/>
      <c r="H77" s="903"/>
      <c r="I77" s="126"/>
      <c r="J77" s="126"/>
      <c r="K77" s="126"/>
      <c r="L77" s="916"/>
      <c r="M77" s="916"/>
      <c r="N77" s="45"/>
    </row>
    <row r="78" spans="1:15" ht="15.75" thickBot="1">
      <c r="B78" s="915" t="s">
        <v>953</v>
      </c>
      <c r="C78" s="869"/>
      <c r="D78" s="869"/>
      <c r="E78" s="869"/>
      <c r="F78" s="869"/>
      <c r="G78" s="869"/>
      <c r="H78" s="869"/>
      <c r="I78" s="869"/>
      <c r="J78" s="869"/>
      <c r="K78" s="869"/>
      <c r="L78" s="869"/>
      <c r="M78" s="870"/>
      <c r="N78" s="301">
        <f>SUM(N72:N77)</f>
        <v>21573.612180720396</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114076.30798587631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4"/>
      <c r="J84" s="334"/>
      <c r="K84" s="302" t="s">
        <v>970</v>
      </c>
      <c r="L84" s="873" t="s">
        <v>971</v>
      </c>
      <c r="M84" s="874"/>
      <c r="N84" s="303"/>
    </row>
    <row r="85" spans="1:14">
      <c r="B85" s="859" t="s">
        <v>972</v>
      </c>
      <c r="C85" s="860"/>
      <c r="D85" s="860"/>
      <c r="E85" s="860"/>
      <c r="F85" s="860"/>
      <c r="G85" s="860"/>
      <c r="H85" s="860"/>
      <c r="I85" s="87"/>
      <c r="J85" s="88"/>
      <c r="K85" s="304">
        <v>0.2</v>
      </c>
      <c r="L85" s="861">
        <f>N80*K85</f>
        <v>22815.261597175264</v>
      </c>
      <c r="M85" s="862"/>
      <c r="N85" s="51"/>
    </row>
    <row r="86" spans="1:14">
      <c r="B86" s="89" t="s">
        <v>973</v>
      </c>
      <c r="C86" s="90"/>
      <c r="D86" s="90"/>
      <c r="E86" s="90"/>
      <c r="F86" s="90"/>
      <c r="G86" s="90"/>
      <c r="H86" s="90"/>
      <c r="I86" s="87"/>
      <c r="J86" s="88"/>
      <c r="K86" s="304">
        <v>0.05</v>
      </c>
      <c r="L86" s="861">
        <f>N80*K86</f>
        <v>5703.815399293816</v>
      </c>
      <c r="M86" s="862"/>
      <c r="N86" s="51"/>
    </row>
    <row r="87" spans="1:14" ht="15.75" thickBot="1">
      <c r="B87" s="91" t="s">
        <v>974</v>
      </c>
      <c r="C87" s="92"/>
      <c r="D87" s="92"/>
      <c r="E87" s="92"/>
      <c r="F87" s="92"/>
      <c r="G87" s="92"/>
      <c r="H87" s="92"/>
      <c r="I87" s="93"/>
      <c r="J87" s="94"/>
      <c r="K87" s="305">
        <v>0.05</v>
      </c>
      <c r="L87" s="863">
        <f>N80*K87</f>
        <v>5703.815399293816</v>
      </c>
      <c r="M87" s="864"/>
      <c r="N87" s="51"/>
    </row>
    <row r="88" spans="1:14" ht="15.75" thickBot="1">
      <c r="B88" s="826" t="s">
        <v>953</v>
      </c>
      <c r="C88" s="827"/>
      <c r="D88" s="827"/>
      <c r="E88" s="827"/>
      <c r="F88" s="827"/>
      <c r="G88" s="827"/>
      <c r="H88" s="827"/>
      <c r="I88" s="827"/>
      <c r="J88" s="827"/>
      <c r="K88" s="827"/>
      <c r="L88" s="827"/>
      <c r="M88" s="828"/>
      <c r="N88" s="52">
        <f>L85+L86+L87</f>
        <v>34222.892395762894</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8">
        <f>N80+N88</f>
        <v>148299.20038163921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6"/>
      <c r="K120" s="976"/>
      <c r="L120" s="976"/>
      <c r="M120" s="976"/>
      <c r="N120" s="977"/>
    </row>
    <row r="121" spans="2:14" ht="15.75" thickBot="1">
      <c r="B121" s="419" t="s">
        <v>2221</v>
      </c>
      <c r="C121" s="420"/>
      <c r="D121" s="420"/>
      <c r="E121" s="259"/>
      <c r="F121" s="259"/>
      <c r="G121" s="259"/>
      <c r="H121" s="259"/>
      <c r="I121" s="259"/>
      <c r="J121" s="978"/>
      <c r="K121" s="978"/>
      <c r="L121" s="978"/>
      <c r="M121" s="978"/>
      <c r="N121" s="979"/>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2.2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thickBo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1635</v>
      </c>
      <c r="C31" s="81" t="s">
        <v>2091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129</v>
      </c>
      <c r="B36" s="875" t="str">
        <f>VLOOKUP(A36,EQUIPOS!A6:D154,3,FALSE)</f>
        <v xml:space="preserve">Buldozer, Potencia al volante de 140 HP, motor de 2200 RPM, longitud de hoja 4,80m. </v>
      </c>
      <c r="C36" s="876"/>
      <c r="D36" s="876"/>
      <c r="E36" s="876"/>
      <c r="F36" s="876"/>
      <c r="G36" s="876"/>
      <c r="H36" s="877"/>
      <c r="I36" s="267"/>
      <c r="J36" s="268"/>
      <c r="K36" s="269">
        <f>VLOOKUP(A36,EQUIPOS!A6:D163,4,FALSE)</f>
        <v>140502.8142457967</v>
      </c>
      <c r="L36" s="270"/>
      <c r="M36" s="336">
        <v>100</v>
      </c>
      <c r="N36" s="272">
        <f>K36/M36</f>
        <v>1405.0281424579671</v>
      </c>
    </row>
    <row r="37" spans="1:14">
      <c r="A37" s="113" t="s">
        <v>312</v>
      </c>
      <c r="B37" s="875" t="str">
        <f>VLOOKUP(A37,EQUIPOS!A7:D154,3,FALSE)</f>
        <v>Retroexcavadora sobre oruga, potencia 138 HP, balde de 1,5 m3.</v>
      </c>
      <c r="C37" s="876"/>
      <c r="D37" s="876"/>
      <c r="E37" s="876"/>
      <c r="F37" s="876"/>
      <c r="G37" s="876"/>
      <c r="H37" s="877"/>
      <c r="I37" s="421"/>
      <c r="J37" s="422"/>
      <c r="K37" s="269">
        <f>VLOOKUP(A37,EQUIPOS!A7:D164,4,FALSE)</f>
        <v>205185.20595063712</v>
      </c>
      <c r="L37" s="335"/>
      <c r="M37" s="336">
        <v>35</v>
      </c>
      <c r="N37" s="272">
        <f>K37/M37</f>
        <v>5862.4344557324894</v>
      </c>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0.01</v>
      </c>
      <c r="N41" s="344">
        <f>N77*M41</f>
        <v>7.6767229862288557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7275.1393211766854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46" t="s">
        <v>442</v>
      </c>
      <c r="B48" s="43" t="str">
        <f>VLOOKUP(A48,MATERIALES!A5:D372,3,FALSE)</f>
        <v>Derechos de explotación y/o disposición de materiales</v>
      </c>
      <c r="C48" s="281"/>
      <c r="D48" s="281"/>
      <c r="E48" s="281"/>
      <c r="F48" s="281"/>
      <c r="G48" s="281"/>
      <c r="H48" s="281"/>
      <c r="I48" s="268"/>
      <c r="J48" s="224" t="str">
        <f>VLOOKUP(A48,MATERIALES!A4:D639,2,FALSE)</f>
        <v>m3</v>
      </c>
      <c r="K48" s="282">
        <v>1.3</v>
      </c>
      <c r="L48" s="267"/>
      <c r="M48" s="402">
        <f>VLOOKUP(A48,MATERIALES!A5:D395,4,FALSE)</f>
        <v>3858.5495394392187</v>
      </c>
      <c r="N48" s="272">
        <f>K48*M48</f>
        <v>5016.1144012709847</v>
      </c>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c r="A53" s="146"/>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f>K54*M54</f>
        <v>0</v>
      </c>
    </row>
    <row r="55" spans="1:14" ht="15.75" thickBot="1">
      <c r="B55" s="826" t="s">
        <v>953</v>
      </c>
      <c r="C55" s="827"/>
      <c r="D55" s="827"/>
      <c r="E55" s="827"/>
      <c r="F55" s="827"/>
      <c r="G55" s="827"/>
      <c r="H55" s="827"/>
      <c r="I55" s="827"/>
      <c r="J55" s="827"/>
      <c r="K55" s="827"/>
      <c r="L55" s="827"/>
      <c r="M55" s="828"/>
      <c r="N55" s="394">
        <f>SUM(N48:N54)</f>
        <v>5016.1144012709847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1256</v>
      </c>
      <c r="B60" s="46" t="str">
        <f>VLOOKUP(A60,TRANSPORTE!A5:D117,3,FALSE)</f>
        <v>Transporte de material de excavación</v>
      </c>
      <c r="C60" s="317"/>
      <c r="D60" s="317"/>
      <c r="E60" s="317"/>
      <c r="F60" s="317"/>
      <c r="G60" s="317"/>
      <c r="H60" s="311" t="s">
        <v>1468</v>
      </c>
      <c r="I60" s="279">
        <v>1.3</v>
      </c>
      <c r="J60" s="286">
        <v>1</v>
      </c>
      <c r="K60" s="279">
        <f>I60*J60</f>
        <v>1.3</v>
      </c>
      <c r="L60" s="913">
        <f>VLOOKUP(A60,TRANSPORTE!A5:D117,4,FALSE)</f>
        <v>1139.1256047770109</v>
      </c>
      <c r="M60" s="914"/>
      <c r="N60" s="287">
        <f>K60*L60</f>
        <v>1480.8632862101142</v>
      </c>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1480.8632862101142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4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280</v>
      </c>
      <c r="N71" s="395">
        <f>K71/M71</f>
        <v>381.02229862288567</v>
      </c>
      <c r="O71" s="106"/>
    </row>
    <row r="72" spans="1:15">
      <c r="A72" s="14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2">
        <v>280</v>
      </c>
      <c r="N72" s="395">
        <f>K72/M72</f>
        <v>386.65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0">
        <f>SUM(N71:N76)</f>
        <v>767.67229862288559</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14539.789307280669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2907.9578614561342</v>
      </c>
      <c r="M84" s="862"/>
      <c r="N84" s="51"/>
    </row>
    <row r="85" spans="1:14">
      <c r="B85" s="89" t="s">
        <v>973</v>
      </c>
      <c r="C85" s="90"/>
      <c r="D85" s="90"/>
      <c r="E85" s="90"/>
      <c r="F85" s="90"/>
      <c r="G85" s="90"/>
      <c r="H85" s="90"/>
      <c r="I85" s="87"/>
      <c r="J85" s="88"/>
      <c r="K85" s="304">
        <v>0.05</v>
      </c>
      <c r="L85" s="861">
        <f>N79*K85</f>
        <v>726.98946536403355</v>
      </c>
      <c r="M85" s="862"/>
      <c r="N85" s="51"/>
    </row>
    <row r="86" spans="1:14" ht="15.75" thickBot="1">
      <c r="B86" s="91" t="s">
        <v>974</v>
      </c>
      <c r="C86" s="92"/>
      <c r="D86" s="92"/>
      <c r="E86" s="92"/>
      <c r="F86" s="92"/>
      <c r="G86" s="92"/>
      <c r="H86" s="92"/>
      <c r="I86" s="93"/>
      <c r="J86" s="94"/>
      <c r="K86" s="305">
        <v>0.05</v>
      </c>
      <c r="L86" s="863">
        <f>N79*K86</f>
        <v>726.98946536403355</v>
      </c>
      <c r="M86" s="864"/>
      <c r="N86" s="51"/>
    </row>
    <row r="87" spans="1:14" ht="15.75" thickBot="1">
      <c r="B87" s="826" t="s">
        <v>953</v>
      </c>
      <c r="C87" s="827"/>
      <c r="D87" s="827"/>
      <c r="E87" s="827"/>
      <c r="F87" s="827"/>
      <c r="G87" s="827"/>
      <c r="H87" s="827"/>
      <c r="I87" s="827"/>
      <c r="J87" s="827"/>
      <c r="K87" s="827"/>
      <c r="L87" s="827"/>
      <c r="M87" s="828"/>
      <c r="N87" s="52">
        <f>L84+L85+L86</f>
        <v>4361.9367921842013</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18901.726099464871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7.75" customHeight="1" thickBot="1">
      <c r="B29" s="71" t="s">
        <v>943</v>
      </c>
      <c r="C29" s="805" t="s">
        <v>944</v>
      </c>
      <c r="D29" s="806"/>
      <c r="E29" s="806"/>
      <c r="F29" s="806"/>
      <c r="G29" s="806"/>
      <c r="H29" s="806"/>
      <c r="I29" s="806"/>
      <c r="J29" s="72"/>
      <c r="K29" s="342" t="s">
        <v>2215</v>
      </c>
      <c r="L29" s="802" t="s">
        <v>945</v>
      </c>
      <c r="M29" s="803"/>
      <c r="N29" s="71" t="s">
        <v>946</v>
      </c>
    </row>
    <row r="30" spans="1:14" ht="15.75" customHeight="1" thickBot="1">
      <c r="A30" t="s">
        <v>1845</v>
      </c>
      <c r="B30" s="80" t="s">
        <v>1636</v>
      </c>
      <c r="C30" s="81" t="s">
        <v>2092</v>
      </c>
      <c r="D30" s="82"/>
      <c r="E30" s="82"/>
      <c r="F30" s="82"/>
      <c r="G30" s="82"/>
      <c r="H30" s="82"/>
      <c r="I30" s="82"/>
      <c r="J30" s="82"/>
      <c r="K30" s="453"/>
      <c r="L30" s="306" t="s">
        <v>387</v>
      </c>
      <c r="M30" s="203"/>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6"/>
      <c r="C33" s="61"/>
      <c r="D33" s="61"/>
      <c r="E33" s="61"/>
      <c r="F33" s="61"/>
      <c r="G33" s="61"/>
      <c r="H33" s="61"/>
      <c r="I33" s="62"/>
      <c r="J33" s="62"/>
      <c r="K33" s="61"/>
      <c r="L33" s="61"/>
      <c r="M33" s="61"/>
      <c r="N33" s="63"/>
    </row>
    <row r="34" spans="1:14">
      <c r="B34" s="896" t="s">
        <v>944</v>
      </c>
      <c r="C34" s="897"/>
      <c r="D34" s="897"/>
      <c r="E34" s="897"/>
      <c r="F34" s="897"/>
      <c r="G34" s="897"/>
      <c r="H34" s="898"/>
      <c r="I34" s="899" t="s">
        <v>948</v>
      </c>
      <c r="J34" s="900"/>
      <c r="K34" s="69" t="s">
        <v>949</v>
      </c>
      <c r="L34" s="901" t="s">
        <v>950</v>
      </c>
      <c r="M34" s="898"/>
      <c r="N34" s="70" t="s">
        <v>951</v>
      </c>
    </row>
    <row r="35" spans="1:14">
      <c r="A35" s="113" t="s">
        <v>263</v>
      </c>
      <c r="B35" s="875" t="str">
        <f>VLOOKUP(A35,EQUIPOS!A6:D154,3,FALSE)</f>
        <v xml:space="preserve">Motobomba 4 pulgadas
</v>
      </c>
      <c r="C35" s="876"/>
      <c r="D35" s="876"/>
      <c r="E35" s="876"/>
      <c r="F35" s="876"/>
      <c r="G35" s="876"/>
      <c r="H35" s="877"/>
      <c r="I35" s="267"/>
      <c r="J35" s="268"/>
      <c r="K35" s="269">
        <f>VLOOKUP(A35,EQUIPOS!A6:D163,4,FALSE)</f>
        <v>10672.579252942398</v>
      </c>
      <c r="L35" s="270"/>
      <c r="M35" s="336">
        <v>21</v>
      </c>
      <c r="N35" s="272">
        <f>K35/M35</f>
        <v>508.21805966392373</v>
      </c>
    </row>
    <row r="36" spans="1:14">
      <c r="A36" s="113" t="s">
        <v>129</v>
      </c>
      <c r="B36" s="875" t="str">
        <f>VLOOKUP(A36,EQUIPOS!A7:D154,3,FALSE)</f>
        <v xml:space="preserve">Buldozer, Potencia al volante de 140 HP, motor de 2200 RPM, longitud de hoja 4,80m. </v>
      </c>
      <c r="C36" s="876"/>
      <c r="D36" s="876"/>
      <c r="E36" s="876"/>
      <c r="F36" s="876"/>
      <c r="G36" s="876"/>
      <c r="H36" s="877"/>
      <c r="I36" s="421"/>
      <c r="J36" s="422"/>
      <c r="K36" s="269">
        <f>VLOOKUP(A36,EQUIPOS!A7:D164,4,FALSE)</f>
        <v>140502.8142457967</v>
      </c>
      <c r="L36" s="335"/>
      <c r="M36" s="336">
        <v>100</v>
      </c>
      <c r="N36" s="272">
        <f>K36/M36</f>
        <v>1405.0281424579671</v>
      </c>
    </row>
    <row r="37" spans="1:14">
      <c r="A37" s="113" t="s">
        <v>312</v>
      </c>
      <c r="B37" s="875" t="str">
        <f>VLOOKUP(A37,EQUIPOS!A8:D154,3,FALSE)</f>
        <v>Retroexcavadora sobre oruga, potencia 138 HP, balde de 1,5 m3.</v>
      </c>
      <c r="C37" s="876"/>
      <c r="D37" s="876"/>
      <c r="E37" s="876"/>
      <c r="F37" s="876"/>
      <c r="G37" s="876"/>
      <c r="H37" s="877"/>
      <c r="I37" s="328"/>
      <c r="J37" s="330"/>
      <c r="K37" s="269">
        <f>VLOOKUP(A37,EQUIPOS!A8:D165,4,FALSE)</f>
        <v>205185.20595063712</v>
      </c>
      <c r="L37" s="423"/>
      <c r="M37" s="424">
        <v>21</v>
      </c>
      <c r="N37" s="272">
        <f>K37/M37</f>
        <v>9770.7240928874817</v>
      </c>
    </row>
    <row r="38" spans="1:14">
      <c r="B38" s="875"/>
      <c r="C38" s="876"/>
      <c r="D38" s="876"/>
      <c r="E38" s="876"/>
      <c r="F38" s="876"/>
      <c r="G38" s="876"/>
      <c r="H38" s="877"/>
      <c r="I38" s="36"/>
      <c r="J38" s="37"/>
      <c r="K38" s="269"/>
      <c r="L38" s="276"/>
      <c r="M38" s="336"/>
      <c r="N38" s="272"/>
    </row>
    <row r="39" spans="1:14">
      <c r="B39" s="320"/>
      <c r="C39" s="321"/>
      <c r="D39" s="321"/>
      <c r="E39" s="321"/>
      <c r="F39" s="323"/>
      <c r="G39" s="323"/>
      <c r="H39" s="125"/>
      <c r="I39" s="36"/>
      <c r="J39" s="37"/>
      <c r="K39" s="269"/>
      <c r="L39" s="276"/>
      <c r="M39" s="277"/>
      <c r="N39" s="273"/>
    </row>
    <row r="40" spans="1:14">
      <c r="B40" s="883" t="s">
        <v>952</v>
      </c>
      <c r="C40" s="884"/>
      <c r="D40" s="884"/>
      <c r="E40" s="38"/>
      <c r="F40" s="39"/>
      <c r="G40" s="39"/>
      <c r="H40" s="40"/>
      <c r="I40" s="36"/>
      <c r="J40" s="37"/>
      <c r="K40" s="279"/>
      <c r="L40" s="276"/>
      <c r="M40" s="401">
        <v>0.01</v>
      </c>
      <c r="N40" s="344">
        <f>N76*M40</f>
        <v>12.794538310381427</v>
      </c>
    </row>
    <row r="41" spans="1:14" ht="15.75" thickBot="1">
      <c r="B41" s="875"/>
      <c r="C41" s="876"/>
      <c r="D41" s="876"/>
      <c r="E41" s="876"/>
      <c r="F41" s="876"/>
      <c r="G41" s="876"/>
      <c r="H41" s="877"/>
      <c r="I41" s="885"/>
      <c r="J41" s="886"/>
      <c r="K41" s="41"/>
      <c r="L41" s="887"/>
      <c r="M41" s="888"/>
      <c r="N41" s="105"/>
    </row>
    <row r="42" spans="1:14" ht="15.75" thickBot="1">
      <c r="B42" s="826" t="s">
        <v>953</v>
      </c>
      <c r="C42" s="827"/>
      <c r="D42" s="827"/>
      <c r="E42" s="827"/>
      <c r="F42" s="827"/>
      <c r="G42" s="827"/>
      <c r="H42" s="827"/>
      <c r="I42" s="827"/>
      <c r="J42" s="827"/>
      <c r="K42" s="827"/>
      <c r="L42" s="827"/>
      <c r="M42" s="828"/>
      <c r="N42" s="394">
        <f>SUM(N35:N41)</f>
        <v>11696.764833319754</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1" t="s">
        <v>944</v>
      </c>
      <c r="C46" s="872"/>
      <c r="D46" s="872"/>
      <c r="E46" s="872"/>
      <c r="F46" s="872"/>
      <c r="G46" s="872"/>
      <c r="H46" s="872"/>
      <c r="I46" s="906"/>
      <c r="J46" s="315" t="s">
        <v>945</v>
      </c>
      <c r="K46" s="85" t="s">
        <v>946</v>
      </c>
      <c r="L46" s="907" t="s">
        <v>955</v>
      </c>
      <c r="M46" s="906"/>
      <c r="N46" s="86" t="s">
        <v>951</v>
      </c>
    </row>
    <row r="47" spans="1:14">
      <c r="A47" s="146" t="s">
        <v>442</v>
      </c>
      <c r="B47" s="43" t="str">
        <f>VLOOKUP(A47,MATERIALES!A5:D372,3,FALSE)</f>
        <v>Derechos de explotación y/o disposición de materiales</v>
      </c>
      <c r="C47" s="281"/>
      <c r="D47" s="281"/>
      <c r="E47" s="281"/>
      <c r="F47" s="281"/>
      <c r="G47" s="281"/>
      <c r="H47" s="281"/>
      <c r="I47" s="268"/>
      <c r="J47" s="224" t="str">
        <f>VLOOKUP(A47,MATERIALES!A4:D639,2,FALSE)</f>
        <v>m3</v>
      </c>
      <c r="K47" s="282">
        <v>1.3</v>
      </c>
      <c r="L47" s="267"/>
      <c r="M47" s="402">
        <f>VLOOKUP(A47,MATERIALES!A5:D395,4,FALSE)</f>
        <v>3858.5495394392187</v>
      </c>
      <c r="N47" s="272">
        <f>K47*M47</f>
        <v>5016.1144012709847</v>
      </c>
    </row>
    <row r="48" spans="1:14">
      <c r="A48" s="146"/>
      <c r="B48" s="43"/>
      <c r="C48" s="425"/>
      <c r="D48" s="425"/>
      <c r="E48" s="425"/>
      <c r="F48" s="425"/>
      <c r="G48" s="425"/>
      <c r="H48" s="425"/>
      <c r="I48" s="425"/>
      <c r="J48" s="311"/>
      <c r="K48" s="397"/>
      <c r="L48" s="421"/>
      <c r="M48" s="402"/>
      <c r="N48" s="272"/>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6" t="s">
        <v>953</v>
      </c>
      <c r="C54" s="827"/>
      <c r="D54" s="827"/>
      <c r="E54" s="827"/>
      <c r="F54" s="827"/>
      <c r="G54" s="827"/>
      <c r="H54" s="827"/>
      <c r="I54" s="827"/>
      <c r="J54" s="827"/>
      <c r="K54" s="827"/>
      <c r="L54" s="827"/>
      <c r="M54" s="828"/>
      <c r="N54" s="394">
        <f>SUM(N47:N53)</f>
        <v>5016.1144012709847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913">
        <f>VLOOKUP(A59,TRANSPORTE!A5:D117,4,FALSE)</f>
        <v>1139.1256047770109</v>
      </c>
      <c r="M59" s="914"/>
      <c r="N59" s="287">
        <f>K59*L59</f>
        <v>1480.8632862101142</v>
      </c>
    </row>
    <row r="60" spans="1:14">
      <c r="B60" s="46"/>
      <c r="C60" s="47"/>
      <c r="D60" s="47"/>
      <c r="E60" s="47"/>
      <c r="F60" s="47"/>
      <c r="G60" s="4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1480.8632862101142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s="147"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168</v>
      </c>
      <c r="N70" s="395">
        <f>K70/M70</f>
        <v>644.41666666666663</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168</v>
      </c>
      <c r="N71" s="395">
        <f>K71/M71</f>
        <v>635.03716437147614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127"/>
    </row>
    <row r="76" spans="1:15" ht="15.75" thickBot="1">
      <c r="B76" s="915" t="s">
        <v>953</v>
      </c>
      <c r="C76" s="869"/>
      <c r="D76" s="869"/>
      <c r="E76" s="869"/>
      <c r="F76" s="869"/>
      <c r="G76" s="869"/>
      <c r="H76" s="869"/>
      <c r="I76" s="869"/>
      <c r="J76" s="869"/>
      <c r="K76" s="869"/>
      <c r="L76" s="869"/>
      <c r="M76" s="870"/>
      <c r="N76" s="460">
        <f>SUM(N70:N75)</f>
        <v>1279.4538310381427</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N42+N54+N65+N76</f>
        <v>19473.196351838997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3894.6392703677993</v>
      </c>
      <c r="M83" s="862"/>
      <c r="N83" s="51"/>
    </row>
    <row r="84" spans="1:14">
      <c r="B84" s="89" t="s">
        <v>973</v>
      </c>
      <c r="C84" s="90"/>
      <c r="D84" s="90"/>
      <c r="E84" s="90"/>
      <c r="F84" s="90"/>
      <c r="G84" s="90"/>
      <c r="H84" s="90"/>
      <c r="I84" s="87"/>
      <c r="J84" s="88"/>
      <c r="K84" s="304">
        <v>0.05</v>
      </c>
      <c r="L84" s="861">
        <f>N78*K84</f>
        <v>973.65981759194983</v>
      </c>
      <c r="M84" s="862"/>
      <c r="N84" s="51"/>
    </row>
    <row r="85" spans="1:14" ht="15.75" thickBot="1">
      <c r="B85" s="91" t="s">
        <v>974</v>
      </c>
      <c r="C85" s="92"/>
      <c r="D85" s="92"/>
      <c r="E85" s="92"/>
      <c r="F85" s="92"/>
      <c r="G85" s="92"/>
      <c r="H85" s="92"/>
      <c r="I85" s="93"/>
      <c r="J85" s="94"/>
      <c r="K85" s="305">
        <v>0.05</v>
      </c>
      <c r="L85" s="863">
        <f>N78*K85</f>
        <v>973.65981759194983</v>
      </c>
      <c r="M85" s="864"/>
      <c r="N85" s="51"/>
    </row>
    <row r="86" spans="1:14" ht="15.75" thickBot="1">
      <c r="B86" s="826" t="s">
        <v>953</v>
      </c>
      <c r="C86" s="827"/>
      <c r="D86" s="827"/>
      <c r="E86" s="827"/>
      <c r="F86" s="827"/>
      <c r="G86" s="827"/>
      <c r="H86" s="827"/>
      <c r="I86" s="827"/>
      <c r="J86" s="827"/>
      <c r="K86" s="827"/>
      <c r="L86" s="827"/>
      <c r="M86" s="828"/>
      <c r="N86" s="52">
        <f>L83+L84+L85</f>
        <v>5841.958905551699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25315.155257390696</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29.25"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6"/>
      <c r="K118" s="976"/>
      <c r="L118" s="976"/>
      <c r="M118" s="976"/>
      <c r="N118" s="977"/>
    </row>
    <row r="119" spans="2:14" ht="15.75" thickBot="1">
      <c r="B119" s="419" t="s">
        <v>2221</v>
      </c>
      <c r="C119" s="420"/>
      <c r="D119" s="420"/>
      <c r="E119" s="259"/>
      <c r="F119" s="259"/>
      <c r="G119" s="259"/>
      <c r="H119" s="259"/>
      <c r="I119" s="259"/>
      <c r="J119" s="978"/>
      <c r="K119" s="978"/>
      <c r="L119" s="978"/>
      <c r="M119" s="978"/>
      <c r="N119" s="979"/>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1095</v>
      </c>
      <c r="C31" s="81" t="s">
        <v>2093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162</v>
      </c>
      <c r="B36" s="875" t="str">
        <f>VLOOKUP(A36,EQUIPOS!A6:D154,3,FALSE)</f>
        <v>Compactador manual (SALTARIN) Peso de operación (Kg.) 52, Fuerza de impacto por golpe (KN) 12.</v>
      </c>
      <c r="C36" s="876"/>
      <c r="D36" s="876"/>
      <c r="E36" s="876"/>
      <c r="F36" s="876"/>
      <c r="G36" s="876"/>
      <c r="H36" s="877"/>
      <c r="I36" s="267"/>
      <c r="J36" s="268"/>
      <c r="K36" s="269">
        <f>VLOOKUP(A36,EQUIPOS!A6:D163,4,FALSE)</f>
        <v>12590.772891967874</v>
      </c>
      <c r="L36" s="270"/>
      <c r="M36" s="336">
        <v>2.5</v>
      </c>
      <c r="N36" s="272">
        <f>K36/M36</f>
        <v>5036.3091567871497</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405.98250000000002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5442.2916567871498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58" t="s">
        <v>550</v>
      </c>
      <c r="B48" s="43" t="str">
        <f>VLOOKUP(A48,MATERIALES!A5:D372,3,FALSE)</f>
        <v>Material seleccionado para Relleno</v>
      </c>
      <c r="C48" s="281"/>
      <c r="D48" s="281"/>
      <c r="E48" s="281"/>
      <c r="F48" s="281"/>
      <c r="G48" s="281"/>
      <c r="H48" s="281"/>
      <c r="I48" s="268"/>
      <c r="J48" s="224" t="str">
        <f>VLOOKUP(A48,MATERIALES!A4:D639,2,FALSE)</f>
        <v>m3</v>
      </c>
      <c r="K48" s="282">
        <v>1.3</v>
      </c>
      <c r="L48" s="267"/>
      <c r="M48" s="402">
        <f>VLOOKUP(A48,MATERIALES!A5:D395,4,FALSE)</f>
        <v>20825.552543214086</v>
      </c>
      <c r="N48" s="272">
        <f>K48*M48</f>
        <v>27073.218306178311</v>
      </c>
    </row>
    <row r="49" spans="1:14">
      <c r="A49" s="158" t="s">
        <v>774</v>
      </c>
      <c r="B49" s="43" t="str">
        <f>VLOOKUP(A49,MATERIALES!A6:D372,3,FALSE)</f>
        <v>Agua</v>
      </c>
      <c r="C49" s="425"/>
      <c r="D49" s="425"/>
      <c r="E49" s="425"/>
      <c r="F49" s="425"/>
      <c r="G49" s="425"/>
      <c r="H49" s="425"/>
      <c r="I49" s="425"/>
      <c r="J49" s="311" t="str">
        <f>VLOOKUP(A49,MATERIALES!A5:D640,2,FALSE)</f>
        <v>lt</v>
      </c>
      <c r="K49" s="397">
        <v>30</v>
      </c>
      <c r="L49" s="421"/>
      <c r="M49" s="402">
        <f>VLOOKUP(A49,MATERIALES!A6:D396,4,FALSE)</f>
        <v>68.90267034712889</v>
      </c>
      <c r="N49" s="272">
        <f>K49*M49</f>
        <v>2067.0801104138668</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29140.298416592177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3">
        <f>VLOOKUP(A60,TRANSPORTE!A5:D117,4,FALSE)</f>
        <v>1139.1256047770109</v>
      </c>
      <c r="M60" s="914"/>
      <c r="N60" s="287">
        <f>K60*L60</f>
        <v>1480.8632862101142</v>
      </c>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1480.8632862101142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8119.65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44183.103359589441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8836.6206719178881</v>
      </c>
      <c r="M84" s="862"/>
      <c r="N84" s="51"/>
    </row>
    <row r="85" spans="1:14">
      <c r="B85" s="89" t="s">
        <v>973</v>
      </c>
      <c r="C85" s="90"/>
      <c r="D85" s="90"/>
      <c r="E85" s="90"/>
      <c r="F85" s="90"/>
      <c r="G85" s="90"/>
      <c r="H85" s="90"/>
      <c r="I85" s="87"/>
      <c r="J85" s="88"/>
      <c r="K85" s="304">
        <v>0.05</v>
      </c>
      <c r="L85" s="861">
        <f>N79*K85</f>
        <v>2209.155167979472</v>
      </c>
      <c r="M85" s="862"/>
      <c r="N85" s="51"/>
    </row>
    <row r="86" spans="1:14" ht="15.75" thickBot="1">
      <c r="B86" s="91" t="s">
        <v>974</v>
      </c>
      <c r="C86" s="92"/>
      <c r="D86" s="92"/>
      <c r="E86" s="92"/>
      <c r="F86" s="92"/>
      <c r="G86" s="92"/>
      <c r="H86" s="92"/>
      <c r="I86" s="93"/>
      <c r="J86" s="94"/>
      <c r="K86" s="305">
        <v>0.05</v>
      </c>
      <c r="L86" s="863">
        <f>N79*K86</f>
        <v>2209.155167979472</v>
      </c>
      <c r="M86" s="864"/>
      <c r="N86" s="51"/>
    </row>
    <row r="87" spans="1:14" ht="15.75" thickBot="1">
      <c r="B87" s="826" t="s">
        <v>953</v>
      </c>
      <c r="C87" s="827"/>
      <c r="D87" s="827"/>
      <c r="E87" s="827"/>
      <c r="F87" s="827"/>
      <c r="G87" s="827"/>
      <c r="H87" s="827"/>
      <c r="I87" s="827"/>
      <c r="J87" s="827"/>
      <c r="K87" s="827"/>
      <c r="L87" s="827"/>
      <c r="M87" s="828"/>
      <c r="N87" s="52">
        <f>L84+L85+L86</f>
        <v>13254.931007876832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57438.034367466273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1096</v>
      </c>
      <c r="C31" s="81" t="s">
        <v>1637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162</v>
      </c>
      <c r="B36" s="875" t="str">
        <f>VLOOKUP(A36,EQUIPOS!A6:D154,3,FALSE)</f>
        <v>Compactador manual (SALTARIN) Peso de operación (Kg.) 52, Fuerza de impacto por golpe (KN) 12.</v>
      </c>
      <c r="C36" s="876"/>
      <c r="D36" s="876"/>
      <c r="E36" s="876"/>
      <c r="F36" s="876"/>
      <c r="G36" s="876"/>
      <c r="H36" s="877"/>
      <c r="I36" s="267"/>
      <c r="J36" s="268"/>
      <c r="K36" s="269">
        <f>VLOOKUP(A36,EQUIPOS!A6:D163,4,FALSE)</f>
        <v>12590.772891967874</v>
      </c>
      <c r="L36" s="270"/>
      <c r="M36" s="336">
        <v>2.5</v>
      </c>
      <c r="N36" s="272">
        <f>K36/M36</f>
        <v>5036.3091567871497</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405.98250000000002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5442.2916567871498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58" t="s">
        <v>540</v>
      </c>
      <c r="B48" s="43" t="str">
        <f>VLOOKUP(A48,MATERIALES!A5:D372,3,FALSE)</f>
        <v>Material de Recebo Para Relleno</v>
      </c>
      <c r="C48" s="281"/>
      <c r="D48" s="281"/>
      <c r="E48" s="281"/>
      <c r="F48" s="281"/>
      <c r="G48" s="281"/>
      <c r="H48" s="281"/>
      <c r="I48" s="268"/>
      <c r="J48" s="224" t="str">
        <f>VLOOKUP(A48,MATERIALES!A4:D639,2,FALSE)</f>
        <v>m3</v>
      </c>
      <c r="K48" s="282">
        <v>1.3</v>
      </c>
      <c r="L48" s="267"/>
      <c r="M48" s="402">
        <f>VLOOKUP(A48,MATERIALES!A5:D395,4,FALSE)</f>
        <v>19066.95894667396</v>
      </c>
      <c r="N48" s="272">
        <f>K48*M48</f>
        <v>24787.046630676148</v>
      </c>
    </row>
    <row r="49" spans="1:14">
      <c r="A49" s="158" t="s">
        <v>774</v>
      </c>
      <c r="B49" s="43" t="str">
        <f>VLOOKUP(A49,MATERIALES!A6:D372,3,FALSE)</f>
        <v>Agua</v>
      </c>
      <c r="C49" s="425"/>
      <c r="D49" s="425"/>
      <c r="E49" s="425"/>
      <c r="F49" s="425"/>
      <c r="G49" s="425"/>
      <c r="H49" s="425"/>
      <c r="I49" s="425"/>
      <c r="J49" s="311" t="str">
        <f>VLOOKUP(A49,MATERIALES!A5:D640,2,FALSE)</f>
        <v>lt</v>
      </c>
      <c r="K49" s="397">
        <v>30</v>
      </c>
      <c r="L49" s="421"/>
      <c r="M49" s="402">
        <f>VLOOKUP(A49,MATERIALES!A6:D396,4,FALSE)</f>
        <v>68.90267034712889</v>
      </c>
      <c r="N49" s="272">
        <f>K49*M49</f>
        <v>2067.0801104138668</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26854.126741090015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3">
        <f>VLOOKUP(A60,TRANSPORTE!A5:D117,4,FALSE)</f>
        <v>1139.1256047770109</v>
      </c>
      <c r="M60" s="914"/>
      <c r="N60" s="287">
        <f>K60*L60</f>
        <v>1480.8632862101142</v>
      </c>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45"/>
    </row>
    <row r="66" spans="1:15" ht="15.75" thickBot="1">
      <c r="B66" s="915" t="s">
        <v>953</v>
      </c>
      <c r="C66" s="869"/>
      <c r="D66" s="869"/>
      <c r="E66" s="869"/>
      <c r="F66" s="869"/>
      <c r="G66" s="869"/>
      <c r="H66" s="869"/>
      <c r="I66" s="869"/>
      <c r="J66" s="869"/>
      <c r="K66" s="869"/>
      <c r="L66" s="869"/>
      <c r="M66" s="870"/>
      <c r="N66" s="104">
        <f>N60+N61+N62+N63+N64</f>
        <v>1480.8632862101142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8119.65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41896.931684087278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8379.3863368174552</v>
      </c>
      <c r="M84" s="862"/>
      <c r="N84" s="51"/>
    </row>
    <row r="85" spans="1:14">
      <c r="B85" s="89" t="s">
        <v>973</v>
      </c>
      <c r="C85" s="90"/>
      <c r="D85" s="90"/>
      <c r="E85" s="90"/>
      <c r="F85" s="90"/>
      <c r="G85" s="90"/>
      <c r="H85" s="90"/>
      <c r="I85" s="87"/>
      <c r="J85" s="88"/>
      <c r="K85" s="304">
        <v>0.05</v>
      </c>
      <c r="L85" s="861">
        <f>N79*K85</f>
        <v>2094.8465842043638</v>
      </c>
      <c r="M85" s="862"/>
      <c r="N85" s="51"/>
    </row>
    <row r="86" spans="1:14" ht="15.75" thickBot="1">
      <c r="B86" s="91" t="s">
        <v>974</v>
      </c>
      <c r="C86" s="92"/>
      <c r="D86" s="92"/>
      <c r="E86" s="92"/>
      <c r="F86" s="92"/>
      <c r="G86" s="92"/>
      <c r="H86" s="92"/>
      <c r="I86" s="93"/>
      <c r="J86" s="94"/>
      <c r="K86" s="305">
        <v>0.05</v>
      </c>
      <c r="L86" s="863">
        <f>N79*K86</f>
        <v>2094.8465842043638</v>
      </c>
      <c r="M86" s="864"/>
      <c r="N86" s="51"/>
    </row>
    <row r="87" spans="1:14" ht="15.75" thickBot="1">
      <c r="B87" s="826" t="s">
        <v>953</v>
      </c>
      <c r="C87" s="827"/>
      <c r="D87" s="827"/>
      <c r="E87" s="827"/>
      <c r="F87" s="827"/>
      <c r="G87" s="827"/>
      <c r="H87" s="827"/>
      <c r="I87" s="827"/>
      <c r="J87" s="827"/>
      <c r="K87" s="827"/>
      <c r="L87" s="827"/>
      <c r="M87" s="828"/>
      <c r="N87" s="52">
        <f>L84+L85+L86</f>
        <v>12569.079505226184</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54466.01118931346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thickBo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1638</v>
      </c>
      <c r="C31" s="81" t="s">
        <v>1639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162</v>
      </c>
      <c r="B36" s="875" t="str">
        <f>VLOOKUP(A36,EQUIPOS!A6:D154,3,FALSE)</f>
        <v>Compactador manual (SALTARIN) Peso de operación (Kg.) 52, Fuerza de impacto por golpe (KN) 12.</v>
      </c>
      <c r="C36" s="876"/>
      <c r="D36" s="876"/>
      <c r="E36" s="876"/>
      <c r="F36" s="876"/>
      <c r="G36" s="876"/>
      <c r="H36" s="877"/>
      <c r="I36" s="267"/>
      <c r="J36" s="268"/>
      <c r="K36" s="269">
        <f>VLOOKUP(A36,EQUIPOS!A6:D163,4,FALSE)</f>
        <v>12590.772891967874</v>
      </c>
      <c r="L36" s="270"/>
      <c r="M36" s="336">
        <v>2.5</v>
      </c>
      <c r="N36" s="272">
        <f>K36/M36</f>
        <v>5036.3091567871497</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405.98250000000002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5442.2916567871498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58" t="s">
        <v>515</v>
      </c>
      <c r="B48" s="43" t="str">
        <f>VLOOKUP(A48,MATERIALES!A5:D372,3,FALSE)</f>
        <v>Material  Granular Tipo SBG</v>
      </c>
      <c r="C48" s="281"/>
      <c r="D48" s="281"/>
      <c r="E48" s="281"/>
      <c r="F48" s="281"/>
      <c r="G48" s="281"/>
      <c r="H48" s="281"/>
      <c r="I48" s="268"/>
      <c r="J48" s="224" t="str">
        <f>VLOOKUP(A48,MATERIALES!A4:D639,2,FALSE)</f>
        <v>m3</v>
      </c>
      <c r="K48" s="282">
        <v>1.3</v>
      </c>
      <c r="L48" s="267"/>
      <c r="M48" s="402">
        <f>VLOOKUP(A48,MATERIALES!A5:D395,4,FALSE)</f>
        <v>37642.058831177652</v>
      </c>
      <c r="N48" s="272">
        <f>K48*M48</f>
        <v>48934.67648053095</v>
      </c>
    </row>
    <row r="49" spans="1:14">
      <c r="A49" s="158" t="s">
        <v>774</v>
      </c>
      <c r="B49" s="43" t="str">
        <f>VLOOKUP(A49,MATERIALES!A6:D372,3,FALSE)</f>
        <v>Agua</v>
      </c>
      <c r="C49" s="425"/>
      <c r="D49" s="425"/>
      <c r="E49" s="425"/>
      <c r="F49" s="425"/>
      <c r="G49" s="425"/>
      <c r="H49" s="425"/>
      <c r="I49" s="425"/>
      <c r="J49" s="311" t="str">
        <f>VLOOKUP(A49,MATERIALES!A5:D640,2,FALSE)</f>
        <v>lt</v>
      </c>
      <c r="K49" s="397">
        <v>30</v>
      </c>
      <c r="L49" s="421"/>
      <c r="M49" s="402">
        <f>VLOOKUP(A49,MATERIALES!A6:D396,4,FALSE)</f>
        <v>68.90267034712889</v>
      </c>
      <c r="N49" s="272">
        <f>K49*M49</f>
        <v>2067.0801104138668</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51001.756590944817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3">
        <f>VLOOKUP(A60,TRANSPORTE!A5:D117,4,FALSE)</f>
        <v>1139.1256047770109</v>
      </c>
      <c r="M60" s="914"/>
      <c r="N60" s="287">
        <f>K60*L60</f>
        <v>1480.8632862101142</v>
      </c>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1480.8632862101142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0">
        <f>SUM(N71:N76)</f>
        <v>8119.65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66044.561533942076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13208.912306788416</v>
      </c>
      <c r="M84" s="862"/>
      <c r="N84" s="51"/>
    </row>
    <row r="85" spans="1:14">
      <c r="B85" s="89" t="s">
        <v>973</v>
      </c>
      <c r="C85" s="90"/>
      <c r="D85" s="90"/>
      <c r="E85" s="90"/>
      <c r="F85" s="90"/>
      <c r="G85" s="90"/>
      <c r="H85" s="90"/>
      <c r="I85" s="87"/>
      <c r="J85" s="88"/>
      <c r="K85" s="304">
        <v>0.05</v>
      </c>
      <c r="L85" s="861">
        <f>N79*K85</f>
        <v>3302.2280766971039</v>
      </c>
      <c r="M85" s="862"/>
      <c r="N85" s="51"/>
    </row>
    <row r="86" spans="1:14" ht="15.75" thickBot="1">
      <c r="B86" s="91" t="s">
        <v>974</v>
      </c>
      <c r="C86" s="92"/>
      <c r="D86" s="92"/>
      <c r="E86" s="92"/>
      <c r="F86" s="92"/>
      <c r="G86" s="92"/>
      <c r="H86" s="92"/>
      <c r="I86" s="93"/>
      <c r="J86" s="94"/>
      <c r="K86" s="305">
        <v>0.05</v>
      </c>
      <c r="L86" s="863">
        <f>N79*K86</f>
        <v>3302.2280766971039</v>
      </c>
      <c r="M86" s="864"/>
      <c r="N86" s="51"/>
    </row>
    <row r="87" spans="1:14" ht="15.75" thickBot="1">
      <c r="B87" s="826" t="s">
        <v>953</v>
      </c>
      <c r="C87" s="827"/>
      <c r="D87" s="827"/>
      <c r="E87" s="827"/>
      <c r="F87" s="827"/>
      <c r="G87" s="827"/>
      <c r="H87" s="827"/>
      <c r="I87" s="827"/>
      <c r="J87" s="827"/>
      <c r="K87" s="827"/>
      <c r="L87" s="827"/>
      <c r="M87" s="828"/>
      <c r="N87" s="52">
        <f>L84+L85+L86</f>
        <v>19813.368460182624</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85857.929994124701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thickBot="1">
      <c r="B30" s="71" t="s">
        <v>943</v>
      </c>
      <c r="C30" s="805" t="s">
        <v>944</v>
      </c>
      <c r="D30" s="806"/>
      <c r="E30" s="806"/>
      <c r="F30" s="806"/>
      <c r="G30" s="806"/>
      <c r="H30" s="806"/>
      <c r="I30" s="806"/>
      <c r="J30" s="72"/>
      <c r="K30" s="307"/>
      <c r="L30" s="802" t="s">
        <v>945</v>
      </c>
      <c r="M30" s="803"/>
      <c r="N30" s="71" t="s">
        <v>946</v>
      </c>
    </row>
    <row r="31" spans="1:14" ht="18.75" customHeight="1" thickBot="1">
      <c r="A31" t="s">
        <v>1845</v>
      </c>
      <c r="B31" s="80" t="s">
        <v>1640</v>
      </c>
      <c r="C31" s="81" t="s">
        <v>1641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162</v>
      </c>
      <c r="B36" s="875" t="str">
        <f>VLOOKUP(A36,EQUIPOS!A6:D154,3,FALSE)</f>
        <v>Compactador manual (SALTARIN) Peso de operación (Kg.) 52, Fuerza de impacto por golpe (KN) 12.</v>
      </c>
      <c r="C36" s="876"/>
      <c r="D36" s="876"/>
      <c r="E36" s="876"/>
      <c r="F36" s="876"/>
      <c r="G36" s="876"/>
      <c r="H36" s="877"/>
      <c r="I36" s="267"/>
      <c r="J36" s="268"/>
      <c r="K36" s="269">
        <f>VLOOKUP(A36,EQUIPOS!A6:D163,4,FALSE)</f>
        <v>12590.772891967874</v>
      </c>
      <c r="L36" s="270"/>
      <c r="M36" s="336">
        <v>2.5</v>
      </c>
      <c r="N36" s="272">
        <f>K36/M36</f>
        <v>5036.3091567871497</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405.98250000000002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5442.2916567871498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58" t="s">
        <v>517</v>
      </c>
      <c r="B48" s="43" t="str">
        <f>VLOOKUP(A48,MATERIALES!A5:D372,3,FALSE)</f>
        <v>Material Granular Tipo  BG</v>
      </c>
      <c r="C48" s="281"/>
      <c r="D48" s="281"/>
      <c r="E48" s="281"/>
      <c r="F48" s="281"/>
      <c r="G48" s="281"/>
      <c r="H48" s="281"/>
      <c r="I48" s="268"/>
      <c r="J48" s="224" t="str">
        <f>VLOOKUP(A48,MATERIALES!A4:D639,2,FALSE)</f>
        <v>m3</v>
      </c>
      <c r="K48" s="282">
        <v>1.3</v>
      </c>
      <c r="L48" s="267"/>
      <c r="M48" s="402">
        <f>VLOOKUP(A48,MATERIALES!A5:D395,4,FALSE)</f>
        <v>42449.345139242723</v>
      </c>
      <c r="N48" s="272">
        <f>K48*M48</f>
        <v>55184.14868101554</v>
      </c>
    </row>
    <row r="49" spans="1:14">
      <c r="A49" s="158" t="s">
        <v>774</v>
      </c>
      <c r="B49" s="43" t="str">
        <f>VLOOKUP(A49,MATERIALES!A6:D372,3,FALSE)</f>
        <v>Agua</v>
      </c>
      <c r="C49" s="425"/>
      <c r="D49" s="425"/>
      <c r="E49" s="425"/>
      <c r="F49" s="425"/>
      <c r="G49" s="425"/>
      <c r="H49" s="425"/>
      <c r="I49" s="425"/>
      <c r="J49" s="311" t="str">
        <f>VLOOKUP(A49,MATERIALES!A5:D640,2,FALSE)</f>
        <v>lt</v>
      </c>
      <c r="K49" s="397">
        <v>30</v>
      </c>
      <c r="L49" s="421"/>
      <c r="M49" s="402">
        <f>VLOOKUP(A49,MATERIALES!A6:D396,4,FALSE)</f>
        <v>68.90267034712889</v>
      </c>
      <c r="N49" s="272">
        <f>K49*M49</f>
        <v>2067.0801104138668</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57251.228791429407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3">
        <f>VLOOKUP(A60,TRANSPORTE!A5:D117,4,FALSE)</f>
        <v>1139.1256047770109</v>
      </c>
      <c r="M60" s="914"/>
      <c r="N60" s="287">
        <f>K60*L60</f>
        <v>1480.8632862101142</v>
      </c>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1480.8632862101142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0">
        <f>SUM(N71:N76)</f>
        <v>8119.65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72294.033734426674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14458.806746885335</v>
      </c>
      <c r="M84" s="862"/>
      <c r="N84" s="51"/>
    </row>
    <row r="85" spans="1:14">
      <c r="B85" s="89" t="s">
        <v>973</v>
      </c>
      <c r="C85" s="90"/>
      <c r="D85" s="90"/>
      <c r="E85" s="90"/>
      <c r="F85" s="90"/>
      <c r="G85" s="90"/>
      <c r="H85" s="90"/>
      <c r="I85" s="87"/>
      <c r="J85" s="88"/>
      <c r="K85" s="304">
        <v>0.05</v>
      </c>
      <c r="L85" s="861">
        <f>N79*K85</f>
        <v>3614.7016867213338</v>
      </c>
      <c r="M85" s="862"/>
      <c r="N85" s="51"/>
    </row>
    <row r="86" spans="1:14" ht="15.75" thickBot="1">
      <c r="B86" s="91" t="s">
        <v>974</v>
      </c>
      <c r="C86" s="92"/>
      <c r="D86" s="92"/>
      <c r="E86" s="92"/>
      <c r="F86" s="92"/>
      <c r="G86" s="92"/>
      <c r="H86" s="92"/>
      <c r="I86" s="93"/>
      <c r="J86" s="94"/>
      <c r="K86" s="305">
        <v>0.05</v>
      </c>
      <c r="L86" s="863">
        <f>N79*K86</f>
        <v>3614.7016867213338</v>
      </c>
      <c r="M86" s="864"/>
      <c r="N86" s="51"/>
    </row>
    <row r="87" spans="1:14" ht="15.75" thickBot="1">
      <c r="B87" s="826" t="s">
        <v>953</v>
      </c>
      <c r="C87" s="827"/>
      <c r="D87" s="827"/>
      <c r="E87" s="827"/>
      <c r="F87" s="827"/>
      <c r="G87" s="827"/>
      <c r="H87" s="827"/>
      <c r="I87" s="827"/>
      <c r="J87" s="827"/>
      <c r="K87" s="827"/>
      <c r="L87" s="827"/>
      <c r="M87" s="828"/>
      <c r="N87" s="52">
        <f>L84+L85+L86</f>
        <v>21688.210120328004</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93982.243854754677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thickBot="1">
      <c r="B30" s="71" t="s">
        <v>943</v>
      </c>
      <c r="C30" s="805" t="s">
        <v>944</v>
      </c>
      <c r="D30" s="806"/>
      <c r="E30" s="806"/>
      <c r="F30" s="806"/>
      <c r="G30" s="806"/>
      <c r="H30" s="806"/>
      <c r="I30" s="806"/>
      <c r="J30" s="72"/>
      <c r="K30" s="307"/>
      <c r="L30" s="802" t="s">
        <v>945</v>
      </c>
      <c r="M30" s="803"/>
      <c r="N30" s="71" t="s">
        <v>946</v>
      </c>
    </row>
    <row r="31" spans="1:14" ht="18.75" customHeight="1" thickBot="1">
      <c r="A31" t="s">
        <v>1845</v>
      </c>
      <c r="B31" s="80" t="s">
        <v>1642</v>
      </c>
      <c r="C31" s="81" t="s">
        <v>1643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6" t="s">
        <v>944</v>
      </c>
      <c r="C35" s="897"/>
      <c r="D35" s="897"/>
      <c r="E35" s="897"/>
      <c r="F35" s="897"/>
      <c r="G35" s="897"/>
      <c r="H35" s="898"/>
      <c r="I35" s="899" t="s">
        <v>948</v>
      </c>
      <c r="J35" s="900"/>
      <c r="K35" s="69" t="s">
        <v>949</v>
      </c>
      <c r="L35" s="901" t="s">
        <v>950</v>
      </c>
      <c r="M35" s="898"/>
      <c r="N35" s="70" t="s">
        <v>951</v>
      </c>
    </row>
    <row r="36" spans="1:16">
      <c r="A36" s="113"/>
      <c r="B36" s="875"/>
      <c r="C36" s="876"/>
      <c r="D36" s="876"/>
      <c r="E36" s="876"/>
      <c r="F36" s="876"/>
      <c r="G36" s="876"/>
      <c r="H36" s="877"/>
      <c r="I36" s="267"/>
      <c r="J36" s="268"/>
      <c r="K36" s="269"/>
      <c r="L36" s="270"/>
      <c r="M36" s="336"/>
      <c r="N36" s="272"/>
      <c r="P36" s="106"/>
    </row>
    <row r="37" spans="1:16">
      <c r="A37" s="113"/>
      <c r="B37" s="875"/>
      <c r="C37" s="876"/>
      <c r="D37" s="876"/>
      <c r="E37" s="876"/>
      <c r="F37" s="876"/>
      <c r="G37" s="876"/>
      <c r="H37" s="877"/>
      <c r="I37" s="421"/>
      <c r="J37" s="422"/>
      <c r="K37" s="269"/>
      <c r="L37" s="335"/>
      <c r="M37" s="336"/>
      <c r="N37" s="272"/>
      <c r="P37" s="103"/>
    </row>
    <row r="38" spans="1:16">
      <c r="A38" s="113"/>
      <c r="B38" s="875"/>
      <c r="C38" s="876"/>
      <c r="D38" s="876"/>
      <c r="E38" s="876"/>
      <c r="F38" s="876"/>
      <c r="G38" s="876"/>
      <c r="H38" s="877"/>
      <c r="I38" s="328"/>
      <c r="J38" s="330"/>
      <c r="K38" s="269"/>
      <c r="L38" s="423"/>
      <c r="M38" s="424"/>
      <c r="N38" s="272"/>
      <c r="P38" s="106"/>
    </row>
    <row r="39" spans="1:16">
      <c r="B39" s="875"/>
      <c r="C39" s="876"/>
      <c r="D39" s="876"/>
      <c r="E39" s="876"/>
      <c r="F39" s="876"/>
      <c r="G39" s="876"/>
      <c r="H39" s="877"/>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83" t="s">
        <v>952</v>
      </c>
      <c r="C41" s="884"/>
      <c r="D41" s="884"/>
      <c r="E41" s="38"/>
      <c r="F41" s="39"/>
      <c r="G41" s="39"/>
      <c r="H41" s="40"/>
      <c r="I41" s="36"/>
      <c r="J41" s="37"/>
      <c r="K41" s="279"/>
      <c r="L41" s="276"/>
      <c r="M41" s="401">
        <v>0.05</v>
      </c>
      <c r="N41" s="344">
        <f>N77*M41</f>
        <v>405.98250000000002</v>
      </c>
      <c r="P41" s="106"/>
    </row>
    <row r="42" spans="1:16" ht="15.75" thickBot="1">
      <c r="B42" s="875"/>
      <c r="C42" s="876"/>
      <c r="D42" s="876"/>
      <c r="E42" s="876"/>
      <c r="F42" s="876"/>
      <c r="G42" s="876"/>
      <c r="H42" s="877"/>
      <c r="I42" s="885"/>
      <c r="J42" s="886"/>
      <c r="K42" s="41"/>
      <c r="L42" s="887"/>
      <c r="M42" s="888"/>
      <c r="N42" s="105"/>
    </row>
    <row r="43" spans="1:16" ht="15.75" thickBot="1">
      <c r="B43" s="826" t="s">
        <v>953</v>
      </c>
      <c r="C43" s="827"/>
      <c r="D43" s="827"/>
      <c r="E43" s="827"/>
      <c r="F43" s="827"/>
      <c r="G43" s="827"/>
      <c r="H43" s="827"/>
      <c r="I43" s="827"/>
      <c r="J43" s="827"/>
      <c r="K43" s="827"/>
      <c r="L43" s="827"/>
      <c r="M43" s="828"/>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71" t="s">
        <v>944</v>
      </c>
      <c r="C47" s="872"/>
      <c r="D47" s="872"/>
      <c r="E47" s="872"/>
      <c r="F47" s="872"/>
      <c r="G47" s="872"/>
      <c r="H47" s="872"/>
      <c r="I47" s="906"/>
      <c r="J47" s="315" t="s">
        <v>945</v>
      </c>
      <c r="K47" s="85" t="s">
        <v>946</v>
      </c>
      <c r="L47" s="907" t="s">
        <v>955</v>
      </c>
      <c r="M47" s="906"/>
      <c r="N47" s="86" t="s">
        <v>951</v>
      </c>
    </row>
    <row r="48" spans="1:16">
      <c r="A48" s="158" t="s">
        <v>544</v>
      </c>
      <c r="B48" s="43" t="str">
        <f>VLOOKUP(A48,MATERIALES!A5:D372,3,FALSE)</f>
        <v>Material filtrante (6´´)</v>
      </c>
      <c r="C48" s="281"/>
      <c r="D48" s="281"/>
      <c r="E48" s="281"/>
      <c r="F48" s="281"/>
      <c r="G48" s="281"/>
      <c r="H48" s="281"/>
      <c r="I48" s="268"/>
      <c r="J48" s="224" t="str">
        <f>VLOOKUP(A48,MATERIALES!A4:D639,2,FALSE)</f>
        <v>m3</v>
      </c>
      <c r="K48" s="282">
        <v>1.3</v>
      </c>
      <c r="L48" s="267"/>
      <c r="M48" s="402">
        <f>VLOOKUP(A48,MATERIALES!A5:D395,4,FALSE)</f>
        <v>41374.463481827515</v>
      </c>
      <c r="N48" s="272">
        <f>K48*M48</f>
        <v>53786.802526375774</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53786.802526375774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3">
        <f>VLOOKUP(A60,TRANSPORTE!A5:D117,4,FALSE)</f>
        <v>1139.1256047770109</v>
      </c>
      <c r="M60" s="914"/>
      <c r="N60" s="287">
        <f>K60*L60</f>
        <v>1480.8632862101142</v>
      </c>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1480.8632862101142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8119.65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63793.298312585888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12758.659662517179</v>
      </c>
      <c r="M84" s="862"/>
      <c r="N84" s="51"/>
    </row>
    <row r="85" spans="1:14">
      <c r="B85" s="89" t="s">
        <v>973</v>
      </c>
      <c r="C85" s="90"/>
      <c r="D85" s="90"/>
      <c r="E85" s="90"/>
      <c r="F85" s="90"/>
      <c r="G85" s="90"/>
      <c r="H85" s="90"/>
      <c r="I85" s="87"/>
      <c r="J85" s="88"/>
      <c r="K85" s="304">
        <v>0.05</v>
      </c>
      <c r="L85" s="861">
        <f>N79*K85</f>
        <v>3189.6649156292947</v>
      </c>
      <c r="M85" s="862"/>
      <c r="N85" s="51"/>
    </row>
    <row r="86" spans="1:14" ht="15.75" thickBot="1">
      <c r="B86" s="91" t="s">
        <v>974</v>
      </c>
      <c r="C86" s="92"/>
      <c r="D86" s="92"/>
      <c r="E86" s="92"/>
      <c r="F86" s="92"/>
      <c r="G86" s="92"/>
      <c r="H86" s="92"/>
      <c r="I86" s="93"/>
      <c r="J86" s="94"/>
      <c r="K86" s="305">
        <v>0.05</v>
      </c>
      <c r="L86" s="863">
        <f>N79*K86</f>
        <v>3189.6649156292947</v>
      </c>
      <c r="M86" s="864"/>
      <c r="N86" s="51"/>
    </row>
    <row r="87" spans="1:14" ht="15.75" thickBot="1">
      <c r="B87" s="826" t="s">
        <v>953</v>
      </c>
      <c r="C87" s="827"/>
      <c r="D87" s="827"/>
      <c r="E87" s="827"/>
      <c r="F87" s="827"/>
      <c r="G87" s="827"/>
      <c r="H87" s="827"/>
      <c r="I87" s="827"/>
      <c r="J87" s="827"/>
      <c r="K87" s="827"/>
      <c r="L87" s="827"/>
      <c r="M87" s="828"/>
      <c r="N87" s="52">
        <f>L84+L85+L86</f>
        <v>19137.989493775767</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82931.287806361652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1644</v>
      </c>
      <c r="C31" s="81" t="s">
        <v>1645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6" t="s">
        <v>944</v>
      </c>
      <c r="C35" s="897"/>
      <c r="D35" s="897"/>
      <c r="E35" s="897"/>
      <c r="F35" s="897"/>
      <c r="G35" s="897"/>
      <c r="H35" s="898"/>
      <c r="I35" s="899" t="s">
        <v>948</v>
      </c>
      <c r="J35" s="900"/>
      <c r="K35" s="69" t="s">
        <v>949</v>
      </c>
      <c r="L35" s="901" t="s">
        <v>950</v>
      </c>
      <c r="M35" s="898"/>
      <c r="N35" s="70" t="s">
        <v>951</v>
      </c>
    </row>
    <row r="36" spans="1:16">
      <c r="A36" s="113"/>
      <c r="B36" s="875"/>
      <c r="C36" s="876"/>
      <c r="D36" s="876"/>
      <c r="E36" s="876"/>
      <c r="F36" s="876"/>
      <c r="G36" s="876"/>
      <c r="H36" s="877"/>
      <c r="I36" s="267"/>
      <c r="J36" s="268"/>
      <c r="K36" s="269"/>
      <c r="L36" s="270"/>
      <c r="M36" s="336"/>
      <c r="N36" s="272"/>
      <c r="P36" s="106"/>
    </row>
    <row r="37" spans="1:16">
      <c r="A37" s="113"/>
      <c r="B37" s="875"/>
      <c r="C37" s="876"/>
      <c r="D37" s="876"/>
      <c r="E37" s="876"/>
      <c r="F37" s="876"/>
      <c r="G37" s="876"/>
      <c r="H37" s="877"/>
      <c r="I37" s="421"/>
      <c r="J37" s="422"/>
      <c r="K37" s="269"/>
      <c r="L37" s="335"/>
      <c r="M37" s="336"/>
      <c r="N37" s="272"/>
      <c r="P37" s="103"/>
    </row>
    <row r="38" spans="1:16">
      <c r="A38" s="113"/>
      <c r="B38" s="875"/>
      <c r="C38" s="876"/>
      <c r="D38" s="876"/>
      <c r="E38" s="876"/>
      <c r="F38" s="876"/>
      <c r="G38" s="876"/>
      <c r="H38" s="877"/>
      <c r="I38" s="328"/>
      <c r="J38" s="330"/>
      <c r="K38" s="269"/>
      <c r="L38" s="423"/>
      <c r="M38" s="424"/>
      <c r="N38" s="272"/>
      <c r="P38" s="106"/>
    </row>
    <row r="39" spans="1:16">
      <c r="B39" s="875"/>
      <c r="C39" s="876"/>
      <c r="D39" s="876"/>
      <c r="E39" s="876"/>
      <c r="F39" s="876"/>
      <c r="G39" s="876"/>
      <c r="H39" s="877"/>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83" t="s">
        <v>952</v>
      </c>
      <c r="C41" s="884"/>
      <c r="D41" s="884"/>
      <c r="E41" s="38"/>
      <c r="F41" s="39"/>
      <c r="G41" s="39"/>
      <c r="H41" s="40"/>
      <c r="I41" s="36"/>
      <c r="J41" s="37"/>
      <c r="K41" s="279"/>
      <c r="L41" s="276"/>
      <c r="M41" s="401">
        <v>0.05</v>
      </c>
      <c r="N41" s="344">
        <f>N77*M41</f>
        <v>405.98250000000002</v>
      </c>
      <c r="P41" s="106"/>
    </row>
    <row r="42" spans="1:16" ht="15.75" thickBot="1">
      <c r="B42" s="875"/>
      <c r="C42" s="876"/>
      <c r="D42" s="876"/>
      <c r="E42" s="876"/>
      <c r="F42" s="876"/>
      <c r="G42" s="876"/>
      <c r="H42" s="877"/>
      <c r="I42" s="885"/>
      <c r="J42" s="886"/>
      <c r="K42" s="41"/>
      <c r="L42" s="887"/>
      <c r="M42" s="888"/>
      <c r="N42" s="105"/>
    </row>
    <row r="43" spans="1:16" ht="15.75" thickBot="1">
      <c r="B43" s="826" t="s">
        <v>953</v>
      </c>
      <c r="C43" s="827"/>
      <c r="D43" s="827"/>
      <c r="E43" s="827"/>
      <c r="F43" s="827"/>
      <c r="G43" s="827"/>
      <c r="H43" s="827"/>
      <c r="I43" s="827"/>
      <c r="J43" s="827"/>
      <c r="K43" s="827"/>
      <c r="L43" s="827"/>
      <c r="M43" s="828"/>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71" t="s">
        <v>944</v>
      </c>
      <c r="C47" s="872"/>
      <c r="D47" s="872"/>
      <c r="E47" s="872"/>
      <c r="F47" s="872"/>
      <c r="G47" s="872"/>
      <c r="H47" s="872"/>
      <c r="I47" s="906"/>
      <c r="J47" s="315" t="s">
        <v>945</v>
      </c>
      <c r="K47" s="85" t="s">
        <v>946</v>
      </c>
      <c r="L47" s="907" t="s">
        <v>955</v>
      </c>
      <c r="M47" s="906"/>
      <c r="N47" s="86" t="s">
        <v>951</v>
      </c>
    </row>
    <row r="48" spans="1:16">
      <c r="A48" s="158" t="s">
        <v>474</v>
      </c>
      <c r="B48" s="43" t="str">
        <f>VLOOKUP(A48,MATERIALES!A5:D372,3,FALSE)</f>
        <v>Gravilla</v>
      </c>
      <c r="C48" s="281"/>
      <c r="D48" s="281"/>
      <c r="E48" s="281"/>
      <c r="F48" s="281"/>
      <c r="G48" s="281"/>
      <c r="H48" s="281"/>
      <c r="I48" s="268"/>
      <c r="J48" s="224" t="str">
        <f>VLOOKUP(A48,MATERIALES!A4:D639,2,FALSE)</f>
        <v>m3</v>
      </c>
      <c r="K48" s="282">
        <v>1.3</v>
      </c>
      <c r="L48" s="267"/>
      <c r="M48" s="402">
        <f>VLOOKUP(A48,MATERIALES!A5:D395,4,FALSE)</f>
        <v>68724.323392606486</v>
      </c>
      <c r="N48" s="272">
        <f>K48*M48</f>
        <v>89341.620410388437</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89341.620410388437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3">
        <f>VLOOKUP(A60,TRANSPORTE!A5:D117,4,FALSE)</f>
        <v>1139.1256047770109</v>
      </c>
      <c r="M60" s="914"/>
      <c r="N60" s="287">
        <f>K60*L60</f>
        <v>1480.8632862101142</v>
      </c>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1480.8632862101142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0">
        <f>SUM(N71:N76)</f>
        <v>8119.65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99348.116196598537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19869.62323931971</v>
      </c>
      <c r="M84" s="862"/>
      <c r="N84" s="51"/>
    </row>
    <row r="85" spans="1:14">
      <c r="B85" s="89" t="s">
        <v>973</v>
      </c>
      <c r="C85" s="90"/>
      <c r="D85" s="90"/>
      <c r="E85" s="90"/>
      <c r="F85" s="90"/>
      <c r="G85" s="90"/>
      <c r="H85" s="90"/>
      <c r="I85" s="87"/>
      <c r="J85" s="88"/>
      <c r="K85" s="304">
        <v>0.05</v>
      </c>
      <c r="L85" s="861">
        <f>N79*K85</f>
        <v>4967.4058098299274</v>
      </c>
      <c r="M85" s="862"/>
      <c r="N85" s="51"/>
    </row>
    <row r="86" spans="1:14" ht="15.75" thickBot="1">
      <c r="B86" s="91" t="s">
        <v>974</v>
      </c>
      <c r="C86" s="92"/>
      <c r="D86" s="92"/>
      <c r="E86" s="92"/>
      <c r="F86" s="92"/>
      <c r="G86" s="92"/>
      <c r="H86" s="92"/>
      <c r="I86" s="93"/>
      <c r="J86" s="94"/>
      <c r="K86" s="305">
        <v>0.05</v>
      </c>
      <c r="L86" s="863">
        <f>N79*K86</f>
        <v>4967.4058098299274</v>
      </c>
      <c r="M86" s="864"/>
      <c r="N86" s="51"/>
    </row>
    <row r="87" spans="1:14" ht="15.75" thickBot="1">
      <c r="B87" s="826" t="s">
        <v>953</v>
      </c>
      <c r="C87" s="827"/>
      <c r="D87" s="827"/>
      <c r="E87" s="827"/>
      <c r="F87" s="827"/>
      <c r="G87" s="827"/>
      <c r="H87" s="827"/>
      <c r="I87" s="827"/>
      <c r="J87" s="827"/>
      <c r="K87" s="827"/>
      <c r="L87" s="827"/>
      <c r="M87" s="828"/>
      <c r="N87" s="52">
        <f>L84+L85+L86</f>
        <v>29804.434858979566</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129152.55105557811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1646</v>
      </c>
      <c r="C31" s="81" t="s">
        <v>1647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6" t="s">
        <v>944</v>
      </c>
      <c r="C35" s="897"/>
      <c r="D35" s="897"/>
      <c r="E35" s="897"/>
      <c r="F35" s="897"/>
      <c r="G35" s="897"/>
      <c r="H35" s="898"/>
      <c r="I35" s="899" t="s">
        <v>948</v>
      </c>
      <c r="J35" s="900"/>
      <c r="K35" s="69" t="s">
        <v>949</v>
      </c>
      <c r="L35" s="901" t="s">
        <v>950</v>
      </c>
      <c r="M35" s="898"/>
      <c r="N35" s="70" t="s">
        <v>951</v>
      </c>
    </row>
    <row r="36" spans="1:16">
      <c r="A36" s="113"/>
      <c r="B36" s="875"/>
      <c r="C36" s="876"/>
      <c r="D36" s="876"/>
      <c r="E36" s="876"/>
      <c r="F36" s="876"/>
      <c r="G36" s="876"/>
      <c r="H36" s="877"/>
      <c r="I36" s="267"/>
      <c r="J36" s="268"/>
      <c r="K36" s="269"/>
      <c r="L36" s="270"/>
      <c r="M36" s="336"/>
      <c r="N36" s="272"/>
      <c r="P36" s="106"/>
    </row>
    <row r="37" spans="1:16">
      <c r="A37" s="113"/>
      <c r="B37" s="875"/>
      <c r="C37" s="876"/>
      <c r="D37" s="876"/>
      <c r="E37" s="876"/>
      <c r="F37" s="876"/>
      <c r="G37" s="876"/>
      <c r="H37" s="877"/>
      <c r="I37" s="421"/>
      <c r="J37" s="422"/>
      <c r="K37" s="269"/>
      <c r="L37" s="335"/>
      <c r="M37" s="336"/>
      <c r="N37" s="272"/>
      <c r="P37" s="103"/>
    </row>
    <row r="38" spans="1:16">
      <c r="A38" s="113"/>
      <c r="B38" s="875"/>
      <c r="C38" s="876"/>
      <c r="D38" s="876"/>
      <c r="E38" s="876"/>
      <c r="F38" s="876"/>
      <c r="G38" s="876"/>
      <c r="H38" s="877"/>
      <c r="I38" s="328"/>
      <c r="J38" s="330"/>
      <c r="K38" s="269"/>
      <c r="L38" s="423"/>
      <c r="M38" s="424"/>
      <c r="N38" s="272"/>
      <c r="P38" s="106"/>
    </row>
    <row r="39" spans="1:16">
      <c r="B39" s="875"/>
      <c r="C39" s="876"/>
      <c r="D39" s="876"/>
      <c r="E39" s="876"/>
      <c r="F39" s="876"/>
      <c r="G39" s="876"/>
      <c r="H39" s="877"/>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83" t="s">
        <v>952</v>
      </c>
      <c r="C41" s="884"/>
      <c r="D41" s="884"/>
      <c r="E41" s="38"/>
      <c r="F41" s="39"/>
      <c r="G41" s="39"/>
      <c r="H41" s="40"/>
      <c r="I41" s="36"/>
      <c r="J41" s="37"/>
      <c r="K41" s="279"/>
      <c r="L41" s="276"/>
      <c r="M41" s="401">
        <v>0.05</v>
      </c>
      <c r="N41" s="344">
        <f>N77*M41</f>
        <v>270.65500000000003</v>
      </c>
      <c r="P41" s="106"/>
    </row>
    <row r="42" spans="1:16" ht="15.75" thickBot="1">
      <c r="B42" s="875"/>
      <c r="C42" s="876"/>
      <c r="D42" s="876"/>
      <c r="E42" s="876"/>
      <c r="F42" s="876"/>
      <c r="G42" s="876"/>
      <c r="H42" s="877"/>
      <c r="I42" s="885"/>
      <c r="J42" s="886"/>
      <c r="K42" s="41"/>
      <c r="L42" s="887"/>
      <c r="M42" s="888"/>
      <c r="N42" s="105"/>
    </row>
    <row r="43" spans="1:16" ht="15.75" thickBot="1">
      <c r="B43" s="826" t="s">
        <v>953</v>
      </c>
      <c r="C43" s="827"/>
      <c r="D43" s="827"/>
      <c r="E43" s="827"/>
      <c r="F43" s="827"/>
      <c r="G43" s="827"/>
      <c r="H43" s="827"/>
      <c r="I43" s="827"/>
      <c r="J43" s="827"/>
      <c r="K43" s="827"/>
      <c r="L43" s="827"/>
      <c r="M43" s="828"/>
      <c r="N43" s="394">
        <f>SUM(N36:N42)</f>
        <v>270.65500000000003</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71" t="s">
        <v>944</v>
      </c>
      <c r="C47" s="872"/>
      <c r="D47" s="872"/>
      <c r="E47" s="872"/>
      <c r="F47" s="872"/>
      <c r="G47" s="872"/>
      <c r="H47" s="872"/>
      <c r="I47" s="906"/>
      <c r="J47" s="315" t="s">
        <v>945</v>
      </c>
      <c r="K47" s="85" t="s">
        <v>946</v>
      </c>
      <c r="L47" s="907" t="s">
        <v>955</v>
      </c>
      <c r="M47" s="906"/>
      <c r="N47" s="86" t="s">
        <v>951</v>
      </c>
    </row>
    <row r="48" spans="1:16">
      <c r="A48" s="161" t="s">
        <v>802</v>
      </c>
      <c r="B48" s="43" t="str">
        <f>VLOOKUP(A48,MATERIALES!A5:D372,3,FALSE)</f>
        <v>Arena lavada</v>
      </c>
      <c r="C48" s="281"/>
      <c r="D48" s="281"/>
      <c r="E48" s="281"/>
      <c r="F48" s="281"/>
      <c r="G48" s="281"/>
      <c r="H48" s="281"/>
      <c r="I48" s="268"/>
      <c r="J48" s="224" t="str">
        <f>VLOOKUP(A48,MATERIALES!A4:D639,2,FALSE)</f>
        <v>m3</v>
      </c>
      <c r="K48" s="282">
        <v>1.3</v>
      </c>
      <c r="L48" s="267"/>
      <c r="M48" s="402">
        <f>VLOOKUP(A48,MATERIALES!A5:D395,4,FALSE)</f>
        <v>48731.792951120959</v>
      </c>
      <c r="N48" s="272">
        <f>K48*M48</f>
        <v>63351.330836457251</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63351.330836457251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3">
        <f>VLOOKUP(A60,TRANSPORTE!A5:D117,4,FALSE)</f>
        <v>1139.1256047770109</v>
      </c>
      <c r="M60" s="914"/>
      <c r="N60" s="287">
        <f>K60*L60</f>
        <v>1480.8632862101142</v>
      </c>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1480.8632862101142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v>
      </c>
      <c r="N71" s="395">
        <f>K71/M71</f>
        <v>5413.1</v>
      </c>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5413.1</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70515.949122667371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14103.189824533474</v>
      </c>
      <c r="M84" s="862"/>
      <c r="N84" s="51"/>
    </row>
    <row r="85" spans="1:14">
      <c r="B85" s="89" t="s">
        <v>973</v>
      </c>
      <c r="C85" s="90"/>
      <c r="D85" s="90"/>
      <c r="E85" s="90"/>
      <c r="F85" s="90"/>
      <c r="G85" s="90"/>
      <c r="H85" s="90"/>
      <c r="I85" s="87"/>
      <c r="J85" s="88"/>
      <c r="K85" s="304">
        <v>0.05</v>
      </c>
      <c r="L85" s="861">
        <f>N79*K85</f>
        <v>3525.7974561333685</v>
      </c>
      <c r="M85" s="862"/>
      <c r="N85" s="51"/>
    </row>
    <row r="86" spans="1:14" ht="15.75" thickBot="1">
      <c r="B86" s="91" t="s">
        <v>974</v>
      </c>
      <c r="C86" s="92"/>
      <c r="D86" s="92"/>
      <c r="E86" s="92"/>
      <c r="F86" s="92"/>
      <c r="G86" s="92"/>
      <c r="H86" s="92"/>
      <c r="I86" s="93"/>
      <c r="J86" s="94"/>
      <c r="K86" s="305">
        <v>0.05</v>
      </c>
      <c r="L86" s="863">
        <f>N79*K86</f>
        <v>3525.7974561333685</v>
      </c>
      <c r="M86" s="864"/>
      <c r="N86" s="51"/>
    </row>
    <row r="87" spans="1:14" ht="15.75" thickBot="1">
      <c r="B87" s="826" t="s">
        <v>953</v>
      </c>
      <c r="C87" s="827"/>
      <c r="D87" s="827"/>
      <c r="E87" s="827"/>
      <c r="F87" s="827"/>
      <c r="G87" s="827"/>
      <c r="H87" s="827"/>
      <c r="I87" s="827"/>
      <c r="J87" s="827"/>
      <c r="K87" s="827"/>
      <c r="L87" s="827"/>
      <c r="M87" s="828"/>
      <c r="N87" s="52">
        <f>L84+L85+L86</f>
        <v>21154.784736800211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91670.733859467582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1097</v>
      </c>
      <c r="C31" s="81" t="s">
        <v>2095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228</v>
      </c>
      <c r="B36" s="875" t="str">
        <f>VLOOKUP(A36,EQUIPOS!A6:D154,3,FALSE)</f>
        <v xml:space="preserve">Formaleta metálica (concreto hidráulico)
</v>
      </c>
      <c r="C36" s="876"/>
      <c r="D36" s="876"/>
      <c r="E36" s="876"/>
      <c r="F36" s="876"/>
      <c r="G36" s="876"/>
      <c r="H36" s="877"/>
      <c r="I36" s="267"/>
      <c r="J36" s="268"/>
      <c r="K36" s="269">
        <f>VLOOKUP(A36,EQUIPOS!A6:D163,4,FALSE)</f>
        <v>3905.0772694003444</v>
      </c>
      <c r="L36" s="270"/>
      <c r="M36" s="271">
        <v>2</v>
      </c>
      <c r="N36" s="272">
        <f>K36/M36</f>
        <v>1952.5386347001722</v>
      </c>
    </row>
    <row r="37" spans="1:14">
      <c r="A37" s="113" t="s">
        <v>282</v>
      </c>
      <c r="B37" s="875" t="str">
        <f>VLOOKUP(A37,EQUIPOS!A7:D154,3,FALSE)</f>
        <v>Piloteadora potencia 250KW, RPM 1800, fuerza elevadora 200KN</v>
      </c>
      <c r="C37" s="876"/>
      <c r="D37" s="876"/>
      <c r="E37" s="876"/>
      <c r="F37" s="876"/>
      <c r="G37" s="876"/>
      <c r="H37" s="877"/>
      <c r="I37" s="421"/>
      <c r="J37" s="422"/>
      <c r="K37" s="269">
        <f>VLOOKUP(A37,EQUIPOS!A7:D164,4,FALSE)</f>
        <v>512762.5836331778</v>
      </c>
      <c r="L37" s="335"/>
      <c r="M37" s="336">
        <v>4</v>
      </c>
      <c r="N37" s="272">
        <f>K37/M37</f>
        <v>128190.64590829445</v>
      </c>
    </row>
    <row r="38" spans="1:14">
      <c r="A38" s="113" t="s">
        <v>363</v>
      </c>
      <c r="B38" s="875" t="str">
        <f>VLOOKUP(A38,EQUIPOS!A8:D154,3,FALSE)</f>
        <v>Vibrador de concreto, Motor de 3 hp a 18.000 rpm Mangueras de 4 mt</v>
      </c>
      <c r="C38" s="876"/>
      <c r="D38" s="876"/>
      <c r="E38" s="876"/>
      <c r="F38" s="876"/>
      <c r="G38" s="876"/>
      <c r="H38" s="877"/>
      <c r="I38" s="328"/>
      <c r="J38" s="330"/>
      <c r="K38" s="269">
        <f>VLOOKUP(A38,EQUIPOS!A8:D165,4,FALSE)</f>
        <v>8328.9177570513002</v>
      </c>
      <c r="L38" s="423"/>
      <c r="M38" s="424">
        <v>2</v>
      </c>
      <c r="N38" s="272">
        <f>K38/M38</f>
        <v>4164.4588785256501</v>
      </c>
    </row>
    <row r="39" spans="1:14">
      <c r="B39" s="875"/>
      <c r="C39" s="876"/>
      <c r="D39" s="876"/>
      <c r="E39" s="882"/>
      <c r="F39" s="876"/>
      <c r="G39" s="876"/>
      <c r="H39" s="877"/>
      <c r="I39" s="36"/>
      <c r="J39" s="37"/>
      <c r="K39" s="274"/>
      <c r="L39" s="276"/>
      <c r="M39" s="277"/>
      <c r="N39" s="278"/>
    </row>
    <row r="40" spans="1:14">
      <c r="B40" s="883" t="s">
        <v>952</v>
      </c>
      <c r="C40" s="884"/>
      <c r="D40" s="884"/>
      <c r="E40" s="38"/>
      <c r="F40" s="39"/>
      <c r="G40" s="39"/>
      <c r="H40" s="40"/>
      <c r="I40" s="36"/>
      <c r="J40" s="37"/>
      <c r="K40" s="279"/>
      <c r="L40" s="276"/>
      <c r="M40" s="401">
        <v>0.1</v>
      </c>
      <c r="N40" s="344">
        <f>N76*M40</f>
        <v>1240.0887785492826</v>
      </c>
    </row>
    <row r="41" spans="1:14" ht="15.75" thickBot="1">
      <c r="B41" s="875"/>
      <c r="C41" s="876"/>
      <c r="D41" s="876"/>
      <c r="E41" s="876"/>
      <c r="F41" s="876"/>
      <c r="G41" s="876"/>
      <c r="H41" s="877"/>
      <c r="I41" s="885"/>
      <c r="J41" s="886"/>
      <c r="K41" s="41"/>
      <c r="L41" s="887"/>
      <c r="M41" s="888"/>
      <c r="N41" s="105"/>
    </row>
    <row r="42" spans="1:14" ht="15.75" thickBot="1">
      <c r="B42" s="826" t="s">
        <v>953</v>
      </c>
      <c r="C42" s="827"/>
      <c r="D42" s="827"/>
      <c r="E42" s="827"/>
      <c r="F42" s="827"/>
      <c r="G42" s="827"/>
      <c r="H42" s="827"/>
      <c r="I42" s="827"/>
      <c r="J42" s="827"/>
      <c r="K42" s="827"/>
      <c r="L42" s="827"/>
      <c r="M42" s="828"/>
      <c r="N42" s="394">
        <f>SUM(N36:N41)</f>
        <v>135547.73220006956</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1" t="s">
        <v>944</v>
      </c>
      <c r="C46" s="872"/>
      <c r="D46" s="872"/>
      <c r="E46" s="872"/>
      <c r="F46" s="872"/>
      <c r="G46" s="872"/>
      <c r="H46" s="872"/>
      <c r="I46" s="906"/>
      <c r="J46" s="315" t="s">
        <v>945</v>
      </c>
      <c r="K46" s="85" t="s">
        <v>946</v>
      </c>
      <c r="L46" s="907" t="s">
        <v>955</v>
      </c>
      <c r="M46" s="906"/>
      <c r="N46" s="86" t="s">
        <v>951</v>
      </c>
    </row>
    <row r="47" spans="1:14">
      <c r="A47" s="161" t="s">
        <v>745</v>
      </c>
      <c r="B47" s="43" t="str">
        <f>VLOOKUP(A47,MATERIALES!A5:D372,3,FALSE)</f>
        <v>Acero PDR-60</v>
      </c>
      <c r="C47" s="281"/>
      <c r="D47" s="281"/>
      <c r="E47" s="281"/>
      <c r="F47" s="281"/>
      <c r="G47" s="281"/>
      <c r="H47" s="281"/>
      <c r="I47" s="268"/>
      <c r="J47" s="224" t="str">
        <f>VLOOKUP(A47,MATERIALES!A3:D638,2,FALSE)</f>
        <v>kg</v>
      </c>
      <c r="K47" s="407">
        <v>11.875220230569418</v>
      </c>
      <c r="L47" s="267"/>
      <c r="M47" s="402">
        <f>VLOOKUP(A47,MATERIALES!A5:D395,4,FALSE)</f>
        <v>3246.9058349731663</v>
      </c>
      <c r="N47" s="272">
        <f>K47*M47</f>
        <v>38557.721858227233</v>
      </c>
    </row>
    <row r="48" spans="1:14">
      <c r="A48" s="161" t="s">
        <v>749</v>
      </c>
      <c r="B48" s="43" t="str">
        <f>VLOOKUP(A48,MATERIALES!A6:D372,3,FALSE)</f>
        <v>Aditivo curador</v>
      </c>
      <c r="C48" s="425"/>
      <c r="D48" s="425"/>
      <c r="E48" s="425"/>
      <c r="F48" s="425"/>
      <c r="G48" s="425"/>
      <c r="H48" s="425"/>
      <c r="I48" s="425"/>
      <c r="J48" s="311" t="str">
        <f>VLOOKUP(A48,MATERIALES!A4:D639,2,FALSE)</f>
        <v>kg</v>
      </c>
      <c r="K48" s="397">
        <v>0.5</v>
      </c>
      <c r="L48" s="421"/>
      <c r="M48" s="402">
        <f>VLOOKUP(A48,MATERIALES!A6:D396,4,FALSE)</f>
        <v>12153.371008151275</v>
      </c>
      <c r="N48" s="272">
        <f>K48*M48</f>
        <v>6076.6855040756373</v>
      </c>
    </row>
    <row r="49" spans="1:14">
      <c r="A49" s="161" t="s">
        <v>788</v>
      </c>
      <c r="B49" s="43" t="str">
        <f>VLOOKUP(A49,MATERIALES!A6:D372,3,FALSE)</f>
        <v>Alambre negro para amarre calibre 18</v>
      </c>
      <c r="C49" s="425"/>
      <c r="D49" s="425"/>
      <c r="E49" s="425"/>
      <c r="F49" s="425"/>
      <c r="G49" s="425"/>
      <c r="H49" s="425"/>
      <c r="I49" s="425"/>
      <c r="J49" s="312" t="str">
        <f>VLOOKUP(A49,MATERIALES!A5:D640,2,FALSE)</f>
        <v>kg</v>
      </c>
      <c r="K49" s="397">
        <v>0.5</v>
      </c>
      <c r="L49" s="421"/>
      <c r="M49" s="402">
        <f>VLOOKUP(A49,MATERIALES!A6:D397,4,FALSE)</f>
        <v>3367.4918462377177</v>
      </c>
      <c r="N49" s="272">
        <f>K49*M49</f>
        <v>1683.7459231188589</v>
      </c>
    </row>
    <row r="50" spans="1:14">
      <c r="A50" s="161" t="s">
        <v>829</v>
      </c>
      <c r="B50" s="43" t="str">
        <f>VLOOKUP(A50,MATERIALES!A6:D372,3,FALSE)</f>
        <v>Concreto Resistencia  28 (Mpa)</v>
      </c>
      <c r="C50" s="425"/>
      <c r="D50" s="425"/>
      <c r="E50" s="425"/>
      <c r="F50" s="425"/>
      <c r="G50" s="425"/>
      <c r="H50" s="425"/>
      <c r="I50" s="425"/>
      <c r="J50" s="312" t="str">
        <f>VLOOKUP(A50,MATERIALES!A6:D641,2,FALSE)</f>
        <v>m3</v>
      </c>
      <c r="K50" s="436">
        <v>0.13194689145077132</v>
      </c>
      <c r="L50" s="421"/>
      <c r="M50" s="402">
        <f>VLOOKUP(A50,MATERIALES!A6:D398,4,FALSE)</f>
        <v>443946.26529304509</v>
      </c>
      <c r="N50" s="272">
        <f>K50*M50</f>
        <v>58577.329676596746</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6" t="s">
        <v>953</v>
      </c>
      <c r="C54" s="827"/>
      <c r="D54" s="827"/>
      <c r="E54" s="827"/>
      <c r="F54" s="827"/>
      <c r="G54" s="827"/>
      <c r="H54" s="827"/>
      <c r="I54" s="827"/>
      <c r="J54" s="827"/>
      <c r="K54" s="827"/>
      <c r="L54" s="827"/>
      <c r="M54" s="828"/>
      <c r="N54" s="394">
        <f>SUM(N47:N53)</f>
        <v>104895.48296201848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913">
        <f>VLOOKUP(A59,TRANSPORTE!A5:D117,4,FALSE)</f>
        <v>406.24730349574406</v>
      </c>
      <c r="M59" s="914"/>
      <c r="N59" s="287">
        <f>K59*L59</f>
        <v>20.312365174787203</v>
      </c>
    </row>
    <row r="60" spans="1:14">
      <c r="B60" s="46"/>
      <c r="C60" s="47"/>
      <c r="D60" s="47"/>
      <c r="E60" s="47"/>
      <c r="F60" s="47"/>
      <c r="G60" s="4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20.312365174787203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SUM(N70:N75)</f>
        <v>12400.887785492825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N42+N54+N65+N76</f>
        <v>252864.41531275565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50572.883062551133</v>
      </c>
      <c r="M83" s="862"/>
      <c r="N83" s="51"/>
    </row>
    <row r="84" spans="1:14">
      <c r="B84" s="89" t="s">
        <v>973</v>
      </c>
      <c r="C84" s="90"/>
      <c r="D84" s="90"/>
      <c r="E84" s="90"/>
      <c r="F84" s="90"/>
      <c r="G84" s="90"/>
      <c r="H84" s="90"/>
      <c r="I84" s="87"/>
      <c r="J84" s="88"/>
      <c r="K84" s="304">
        <v>0.05</v>
      </c>
      <c r="L84" s="861">
        <f>N78*K84</f>
        <v>12643.220765637783</v>
      </c>
      <c r="M84" s="862"/>
      <c r="N84" s="51"/>
    </row>
    <row r="85" spans="1:14" ht="15.75" thickBot="1">
      <c r="B85" s="91" t="s">
        <v>974</v>
      </c>
      <c r="C85" s="92"/>
      <c r="D85" s="92"/>
      <c r="E85" s="92"/>
      <c r="F85" s="92"/>
      <c r="G85" s="92"/>
      <c r="H85" s="92"/>
      <c r="I85" s="93"/>
      <c r="J85" s="94"/>
      <c r="K85" s="305">
        <v>0.05</v>
      </c>
      <c r="L85" s="863">
        <f>N78*K85</f>
        <v>12643.220765637783</v>
      </c>
      <c r="M85" s="864"/>
      <c r="N85" s="51"/>
    </row>
    <row r="86" spans="1:14" ht="15.75" thickBot="1">
      <c r="B86" s="826" t="s">
        <v>953</v>
      </c>
      <c r="C86" s="827"/>
      <c r="D86" s="827"/>
      <c r="E86" s="827"/>
      <c r="F86" s="827"/>
      <c r="G86" s="827"/>
      <c r="H86" s="827"/>
      <c r="I86" s="827"/>
      <c r="J86" s="827"/>
      <c r="K86" s="827"/>
      <c r="L86" s="827"/>
      <c r="M86" s="828"/>
      <c r="N86" s="52">
        <f>L83+L84+L85</f>
        <v>75859.324593826706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328723.73990658234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15" customHeight="1">
      <c r="B107" s="973" t="s">
        <v>2219</v>
      </c>
      <c r="C107" s="974"/>
      <c r="D107" s="974"/>
      <c r="E107" s="974"/>
      <c r="F107" s="974"/>
      <c r="G107" s="974"/>
      <c r="H107" s="974"/>
      <c r="I107" s="974"/>
      <c r="J107" s="974"/>
      <c r="K107" s="974"/>
      <c r="L107" s="974"/>
      <c r="M107" s="974"/>
      <c r="N107" s="975"/>
    </row>
    <row r="108" spans="2:14" ht="30.75" customHeight="1">
      <c r="B108" s="973"/>
      <c r="C108" s="974"/>
      <c r="D108" s="974"/>
      <c r="E108" s="974"/>
      <c r="F108" s="974"/>
      <c r="G108" s="974"/>
      <c r="H108" s="974"/>
      <c r="I108" s="974"/>
      <c r="J108" s="974"/>
      <c r="K108" s="974"/>
      <c r="L108" s="974"/>
      <c r="M108" s="974"/>
      <c r="N108" s="975"/>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6"/>
      <c r="K118" s="976"/>
      <c r="L118" s="976"/>
      <c r="M118" s="976"/>
      <c r="N118" s="977"/>
    </row>
    <row r="119" spans="2:14" ht="15.75" thickBot="1">
      <c r="B119" s="419" t="s">
        <v>2221</v>
      </c>
      <c r="C119" s="420"/>
      <c r="D119" s="420"/>
      <c r="E119" s="259"/>
      <c r="F119" s="259"/>
      <c r="G119" s="259"/>
      <c r="H119" s="259"/>
      <c r="I119" s="259"/>
      <c r="J119" s="978"/>
      <c r="K119" s="978"/>
      <c r="L119" s="978"/>
      <c r="M119" s="978"/>
      <c r="N119" s="979"/>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thickBo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1098</v>
      </c>
      <c r="C31" s="81" t="s">
        <v>1879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228</v>
      </c>
      <c r="B36" s="875" t="str">
        <f>VLOOKUP(A36,EQUIPOS!A6:D154,3,FALSE)</f>
        <v xml:space="preserve">Formaleta metálica (concreto hidráulico)
</v>
      </c>
      <c r="C36" s="876"/>
      <c r="D36" s="876"/>
      <c r="E36" s="876"/>
      <c r="F36" s="876"/>
      <c r="G36" s="876"/>
      <c r="H36" s="877"/>
      <c r="I36" s="267"/>
      <c r="J36" s="268"/>
      <c r="K36" s="269">
        <f>VLOOKUP(A36,EQUIPOS!A6:D163,4,FALSE)</f>
        <v>3905.0772694003444</v>
      </c>
      <c r="L36" s="270"/>
      <c r="M36" s="271">
        <v>2</v>
      </c>
      <c r="N36" s="272">
        <f>K36/M36</f>
        <v>1952.5386347001722</v>
      </c>
    </row>
    <row r="37" spans="1:14">
      <c r="A37" s="113" t="s">
        <v>282</v>
      </c>
      <c r="B37" s="875" t="str">
        <f>VLOOKUP(A37,EQUIPOS!A7:D154,3,FALSE)</f>
        <v>Piloteadora potencia 250KW, RPM 1800, fuerza elevadora 200KN</v>
      </c>
      <c r="C37" s="876"/>
      <c r="D37" s="876"/>
      <c r="E37" s="876"/>
      <c r="F37" s="876"/>
      <c r="G37" s="876"/>
      <c r="H37" s="877"/>
      <c r="I37" s="421"/>
      <c r="J37" s="422"/>
      <c r="K37" s="269">
        <f>VLOOKUP(A37,EQUIPOS!A7:D164,4,FALSE)</f>
        <v>512762.5836331778</v>
      </c>
      <c r="L37" s="335"/>
      <c r="M37" s="336">
        <v>4</v>
      </c>
      <c r="N37" s="272">
        <f>K37/M37</f>
        <v>128190.64590829445</v>
      </c>
    </row>
    <row r="38" spans="1:14">
      <c r="A38" s="113" t="s">
        <v>363</v>
      </c>
      <c r="B38" s="875" t="str">
        <f>VLOOKUP(A38,EQUIPOS!A8:D154,3,FALSE)</f>
        <v>Vibrador de concreto, Motor de 3 hp a 18.000 rpm Mangueras de 4 mt</v>
      </c>
      <c r="C38" s="876"/>
      <c r="D38" s="876"/>
      <c r="E38" s="876"/>
      <c r="F38" s="876"/>
      <c r="G38" s="876"/>
      <c r="H38" s="877"/>
      <c r="I38" s="328"/>
      <c r="J38" s="330"/>
      <c r="K38" s="269">
        <f>VLOOKUP(A38,EQUIPOS!A8:D165,4,FALSE)</f>
        <v>8328.9177570513002</v>
      </c>
      <c r="L38" s="423"/>
      <c r="M38" s="424">
        <v>2</v>
      </c>
      <c r="N38" s="272">
        <f>K38/M38</f>
        <v>4164.4588785256501</v>
      </c>
    </row>
    <row r="39" spans="1:14">
      <c r="B39" s="875"/>
      <c r="C39" s="876"/>
      <c r="D39" s="876"/>
      <c r="E39" s="882"/>
      <c r="F39" s="876"/>
      <c r="G39" s="876"/>
      <c r="H39" s="877"/>
      <c r="I39" s="36"/>
      <c r="J39" s="37"/>
      <c r="K39" s="274"/>
      <c r="L39" s="276"/>
      <c r="M39" s="277"/>
      <c r="N39" s="278"/>
    </row>
    <row r="40" spans="1:14">
      <c r="B40" s="883" t="s">
        <v>952</v>
      </c>
      <c r="C40" s="884"/>
      <c r="D40" s="884"/>
      <c r="E40" s="38"/>
      <c r="F40" s="39"/>
      <c r="G40" s="39"/>
      <c r="H40" s="40"/>
      <c r="I40" s="36"/>
      <c r="J40" s="37"/>
      <c r="K40" s="279"/>
      <c r="L40" s="276"/>
      <c r="M40" s="401">
        <v>0.1</v>
      </c>
      <c r="N40" s="344">
        <f>N76*M40</f>
        <v>1240.0887785492826</v>
      </c>
    </row>
    <row r="41" spans="1:14" ht="15.75" thickBot="1">
      <c r="B41" s="875"/>
      <c r="C41" s="876"/>
      <c r="D41" s="876"/>
      <c r="E41" s="876"/>
      <c r="F41" s="876"/>
      <c r="G41" s="876"/>
      <c r="H41" s="877"/>
      <c r="I41" s="885"/>
      <c r="J41" s="886"/>
      <c r="K41" s="41"/>
      <c r="L41" s="887"/>
      <c r="M41" s="888"/>
      <c r="N41" s="105"/>
    </row>
    <row r="42" spans="1:14" ht="15.75" thickBot="1">
      <c r="B42" s="826" t="s">
        <v>953</v>
      </c>
      <c r="C42" s="827"/>
      <c r="D42" s="827"/>
      <c r="E42" s="827"/>
      <c r="F42" s="827"/>
      <c r="G42" s="827"/>
      <c r="H42" s="827"/>
      <c r="I42" s="827"/>
      <c r="J42" s="827"/>
      <c r="K42" s="827"/>
      <c r="L42" s="827"/>
      <c r="M42" s="828"/>
      <c r="N42" s="394">
        <f>SUM(N36:N41)</f>
        <v>135547.73220006956</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1" t="s">
        <v>944</v>
      </c>
      <c r="C46" s="872"/>
      <c r="D46" s="872"/>
      <c r="E46" s="872"/>
      <c r="F46" s="872"/>
      <c r="G46" s="872"/>
      <c r="H46" s="872"/>
      <c r="I46" s="906"/>
      <c r="J46" s="315" t="s">
        <v>945</v>
      </c>
      <c r="K46" s="85" t="s">
        <v>946</v>
      </c>
      <c r="L46" s="907" t="s">
        <v>955</v>
      </c>
      <c r="M46" s="906"/>
      <c r="N46" s="86" t="s">
        <v>951</v>
      </c>
    </row>
    <row r="47" spans="1:14">
      <c r="A47" s="161" t="s">
        <v>745</v>
      </c>
      <c r="B47" s="43" t="str">
        <f>VLOOKUP(A47,MATERIALES!A5:D372,3,FALSE)</f>
        <v>Acero PDR-60</v>
      </c>
      <c r="C47" s="281"/>
      <c r="D47" s="281"/>
      <c r="E47" s="281"/>
      <c r="F47" s="281"/>
      <c r="G47" s="281"/>
      <c r="H47" s="281"/>
      <c r="I47" s="268"/>
      <c r="J47" s="224" t="str">
        <f>VLOOKUP(A47,MATERIALES!A3:D638,2,FALSE)</f>
        <v>kg</v>
      </c>
      <c r="K47" s="407">
        <v>11.875220230569418</v>
      </c>
      <c r="L47" s="267"/>
      <c r="M47" s="402">
        <f>VLOOKUP(A47,MATERIALES!A5:D395,4,FALSE)</f>
        <v>3246.9058349731663</v>
      </c>
      <c r="N47" s="272">
        <f>K47*M47</f>
        <v>38557.721858227233</v>
      </c>
    </row>
    <row r="48" spans="1:14">
      <c r="A48" s="161" t="s">
        <v>749</v>
      </c>
      <c r="B48" s="43" t="str">
        <f>VLOOKUP(A48,MATERIALES!A6:D372,3,FALSE)</f>
        <v>Aditivo curador</v>
      </c>
      <c r="C48" s="425"/>
      <c r="D48" s="425"/>
      <c r="E48" s="425"/>
      <c r="F48" s="425"/>
      <c r="G48" s="425"/>
      <c r="H48" s="425"/>
      <c r="I48" s="425"/>
      <c r="J48" s="311" t="str">
        <f>VLOOKUP(A48,MATERIALES!A4:D639,2,FALSE)</f>
        <v>kg</v>
      </c>
      <c r="K48" s="397">
        <v>0.5</v>
      </c>
      <c r="L48" s="421"/>
      <c r="M48" s="402">
        <f>VLOOKUP(A48,MATERIALES!A6:D396,4,FALSE)</f>
        <v>12153.371008151275</v>
      </c>
      <c r="N48" s="272">
        <f>K48*M48</f>
        <v>6076.6855040756373</v>
      </c>
    </row>
    <row r="49" spans="1:14">
      <c r="A49" s="161" t="s">
        <v>788</v>
      </c>
      <c r="B49" s="43" t="str">
        <f>VLOOKUP(A49,MATERIALES!A6:D372,3,FALSE)</f>
        <v>Alambre negro para amarre calibre 18</v>
      </c>
      <c r="C49" s="425"/>
      <c r="D49" s="425"/>
      <c r="E49" s="425"/>
      <c r="F49" s="425"/>
      <c r="G49" s="425"/>
      <c r="H49" s="425"/>
      <c r="I49" s="425"/>
      <c r="J49" s="312" t="str">
        <f>VLOOKUP(A49,MATERIALES!A5:D640,2,FALSE)</f>
        <v>kg</v>
      </c>
      <c r="K49" s="397">
        <v>0.5</v>
      </c>
      <c r="L49" s="421"/>
      <c r="M49" s="402">
        <f>VLOOKUP(A49,MATERIALES!A6:D397,4,FALSE)</f>
        <v>3367.4918462377177</v>
      </c>
      <c r="N49" s="272">
        <f>K49*M49</f>
        <v>1683.7459231188589</v>
      </c>
    </row>
    <row r="50" spans="1:14">
      <c r="A50" s="161" t="s">
        <v>829</v>
      </c>
      <c r="B50" s="43" t="str">
        <f>VLOOKUP(A50,MATERIALES!A6:D372,3,FALSE)</f>
        <v>Concreto Resistencia  28 (Mpa)</v>
      </c>
      <c r="C50" s="425"/>
      <c r="D50" s="425"/>
      <c r="E50" s="425"/>
      <c r="F50" s="425"/>
      <c r="G50" s="425"/>
      <c r="H50" s="425"/>
      <c r="I50" s="425"/>
      <c r="J50" s="312" t="str">
        <f>VLOOKUP(A50,MATERIALES!A6:D641,2,FALSE)</f>
        <v>m3</v>
      </c>
      <c r="K50" s="436">
        <v>0.13194689145077132</v>
      </c>
      <c r="L50" s="421"/>
      <c r="M50" s="402">
        <f>VLOOKUP(A50,MATERIALES!A6:D398,4,FALSE)</f>
        <v>443946.26529304509</v>
      </c>
      <c r="N50" s="272">
        <f>K50*M50</f>
        <v>58577.329676596746</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6" t="s">
        <v>953</v>
      </c>
      <c r="C54" s="827"/>
      <c r="D54" s="827"/>
      <c r="E54" s="827"/>
      <c r="F54" s="827"/>
      <c r="G54" s="827"/>
      <c r="H54" s="827"/>
      <c r="I54" s="827"/>
      <c r="J54" s="827"/>
      <c r="K54" s="827"/>
      <c r="L54" s="827"/>
      <c r="M54" s="828"/>
      <c r="N54" s="394">
        <f>SUM(N47:N53)</f>
        <v>104895.48296201848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913">
        <f>VLOOKUP(A59,TRANSPORTE!A5:D117,4,FALSE)</f>
        <v>406.24730349574406</v>
      </c>
      <c r="M59" s="914"/>
      <c r="N59" s="287">
        <f>K59*L59</f>
        <v>20.312365174787203</v>
      </c>
    </row>
    <row r="60" spans="1:14">
      <c r="B60" s="46"/>
      <c r="C60" s="47"/>
      <c r="D60" s="47"/>
      <c r="E60" s="47"/>
      <c r="F60" s="47"/>
      <c r="G60" s="4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20.312365174787203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7">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1">
        <f>SUM(N70:N75)</f>
        <v>12400.887785492825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N42+N54+N65+N76</f>
        <v>252864.41531275565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50572.883062551133</v>
      </c>
      <c r="M83" s="862"/>
      <c r="N83" s="51"/>
    </row>
    <row r="84" spans="1:14">
      <c r="B84" s="89" t="s">
        <v>973</v>
      </c>
      <c r="C84" s="90"/>
      <c r="D84" s="90"/>
      <c r="E84" s="90"/>
      <c r="F84" s="90"/>
      <c r="G84" s="90"/>
      <c r="H84" s="90"/>
      <c r="I84" s="87"/>
      <c r="J84" s="88"/>
      <c r="K84" s="304">
        <v>0.05</v>
      </c>
      <c r="L84" s="861">
        <f>N78*K84</f>
        <v>12643.220765637783</v>
      </c>
      <c r="M84" s="862"/>
      <c r="N84" s="51"/>
    </row>
    <row r="85" spans="1:14" ht="15.75" thickBot="1">
      <c r="B85" s="91" t="s">
        <v>974</v>
      </c>
      <c r="C85" s="92"/>
      <c r="D85" s="92"/>
      <c r="E85" s="92"/>
      <c r="F85" s="92"/>
      <c r="G85" s="92"/>
      <c r="H85" s="92"/>
      <c r="I85" s="93"/>
      <c r="J85" s="94"/>
      <c r="K85" s="305">
        <v>0.05</v>
      </c>
      <c r="L85" s="863">
        <f>N78*K85</f>
        <v>12643.220765637783</v>
      </c>
      <c r="M85" s="864"/>
      <c r="N85" s="51"/>
    </row>
    <row r="86" spans="1:14" ht="15.75" thickBot="1">
      <c r="B86" s="826" t="s">
        <v>953</v>
      </c>
      <c r="C86" s="827"/>
      <c r="D86" s="827"/>
      <c r="E86" s="827"/>
      <c r="F86" s="827"/>
      <c r="G86" s="827"/>
      <c r="H86" s="827"/>
      <c r="I86" s="827"/>
      <c r="J86" s="827"/>
      <c r="K86" s="827"/>
      <c r="L86" s="827"/>
      <c r="M86" s="828"/>
      <c r="N86" s="52">
        <f>L83+L84+L85</f>
        <v>75859.324593826706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328723.73990658234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30"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6"/>
      <c r="K118" s="976"/>
      <c r="L118" s="976"/>
      <c r="M118" s="976"/>
      <c r="N118" s="977"/>
    </row>
    <row r="119" spans="2:14" ht="15.75" thickBot="1">
      <c r="B119" s="419" t="s">
        <v>2221</v>
      </c>
      <c r="C119" s="420"/>
      <c r="D119" s="420"/>
      <c r="E119" s="259"/>
      <c r="F119" s="259"/>
      <c r="G119" s="259"/>
      <c r="H119" s="259"/>
      <c r="I119" s="259"/>
      <c r="J119" s="978"/>
      <c r="K119" s="978"/>
      <c r="L119" s="978"/>
      <c r="M119" s="978"/>
      <c r="N119" s="979"/>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62" zoomScale="77" zoomScaleNormal="77" workbookViewId="0">
      <selection activeCell="A77" sqref="A77:XFD78"/>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1099</v>
      </c>
      <c r="C31" s="81" t="s">
        <v>2231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243</v>
      </c>
      <c r="B36" s="875" t="str">
        <f>VLOOKUP(A36,EQUIPOS!A6:D154,3,FALSE)</f>
        <v>Grúa 10 ton</v>
      </c>
      <c r="C36" s="876"/>
      <c r="D36" s="876"/>
      <c r="E36" s="876"/>
      <c r="F36" s="876"/>
      <c r="G36" s="876"/>
      <c r="H36" s="877"/>
      <c r="I36" s="267"/>
      <c r="J36" s="268"/>
      <c r="K36" s="269">
        <f>VLOOKUP(A36,EQUIPOS!A6:D163,4,FALSE)</f>
        <v>169543.30223031604</v>
      </c>
      <c r="L36" s="270"/>
      <c r="M36" s="271">
        <v>0.158</v>
      </c>
      <c r="N36" s="272">
        <f t="shared" ref="N36:N44" si="0">K36/M36</f>
        <v>1073058.8748754179</v>
      </c>
    </row>
    <row r="37" spans="1:14">
      <c r="A37" s="113" t="s">
        <v>121</v>
      </c>
      <c r="B37" s="875" t="str">
        <f>VLOOKUP(A37,EQUIPOS!A7:D154,3,FALSE)</f>
        <v>Bomba eléctrica para accionar la celda</v>
      </c>
      <c r="C37" s="876"/>
      <c r="D37" s="876"/>
      <c r="E37" s="876"/>
      <c r="F37" s="876"/>
      <c r="G37" s="876"/>
      <c r="H37" s="877"/>
      <c r="I37" s="421"/>
      <c r="J37" s="422"/>
      <c r="K37" s="269">
        <f>VLOOKUP(A37,EQUIPOS!A7:D164,4,FALSE)</f>
        <v>64507.078443336752</v>
      </c>
      <c r="L37" s="335"/>
      <c r="M37" s="336">
        <v>0.158</v>
      </c>
      <c r="N37" s="272">
        <f t="shared" si="0"/>
        <v>408272.64837554906</v>
      </c>
    </row>
    <row r="38" spans="1:14">
      <c r="A38" s="113" t="s">
        <v>217</v>
      </c>
      <c r="B38" s="875" t="str">
        <f>VLOOKUP(A38,EQUIPOS!A8:D154,3,FALSE)</f>
        <v>Equipo de soldadura y de acetileno (incluye soldadura)</v>
      </c>
      <c r="C38" s="876"/>
      <c r="D38" s="876"/>
      <c r="E38" s="876"/>
      <c r="F38" s="876"/>
      <c r="G38" s="876"/>
      <c r="H38" s="877"/>
      <c r="I38" s="421"/>
      <c r="J38" s="422"/>
      <c r="K38" s="438">
        <f>VLOOKUP(A38,EQUIPOS!A8:D165,4,FALSE)</f>
        <v>30133.376503600663</v>
      </c>
      <c r="L38" s="335"/>
      <c r="M38" s="336">
        <v>0.158</v>
      </c>
      <c r="N38" s="272">
        <f t="shared" si="0"/>
        <v>190717.57280759912</v>
      </c>
    </row>
    <row r="39" spans="1:14">
      <c r="A39" s="113" t="s">
        <v>255</v>
      </c>
      <c r="B39" s="875" t="str">
        <f>VLOOKUP(A39,EQUIPOS!A9:D154,3,FALSE)</f>
        <v>Manómetro cable de acero para bajar la celda</v>
      </c>
      <c r="C39" s="876"/>
      <c r="D39" s="876"/>
      <c r="E39" s="876"/>
      <c r="F39" s="876"/>
      <c r="G39" s="876"/>
      <c r="H39" s="877"/>
      <c r="I39" s="421"/>
      <c r="J39" s="422"/>
      <c r="K39" s="438">
        <f>VLOOKUP(A39,EQUIPOS!A9:D166,4,FALSE)</f>
        <v>1891244.6074939847</v>
      </c>
      <c r="L39" s="335"/>
      <c r="M39" s="336">
        <v>0.158</v>
      </c>
      <c r="N39" s="272">
        <f t="shared" si="0"/>
        <v>11969902.579075852</v>
      </c>
    </row>
    <row r="40" spans="1:14">
      <c r="A40" s="113" t="s">
        <v>1648</v>
      </c>
      <c r="B40" s="875" t="str">
        <f>VLOOKUP(A40,EQUIPOS!A10:D154,3,FALSE)</f>
        <v xml:space="preserve">Retroexcavadora sobre llantas 
</v>
      </c>
      <c r="C40" s="876"/>
      <c r="D40" s="876"/>
      <c r="E40" s="876"/>
      <c r="F40" s="876"/>
      <c r="G40" s="876"/>
      <c r="H40" s="877"/>
      <c r="I40" s="421"/>
      <c r="J40" s="422"/>
      <c r="K40" s="438">
        <f>VLOOKUP(A40,EQUIPOS!A10:D167,4,FALSE)</f>
        <v>102252.7413017018</v>
      </c>
      <c r="L40" s="335"/>
      <c r="M40" s="336">
        <v>0.158</v>
      </c>
      <c r="N40" s="272">
        <f t="shared" si="0"/>
        <v>647169.24874494807</v>
      </c>
    </row>
    <row r="41" spans="1:14">
      <c r="A41" s="113" t="s">
        <v>115</v>
      </c>
      <c r="B41" s="875" t="str">
        <f>VLOOKUP(A41,EQUIPOS!A6:D154,3,FALSE)</f>
        <v>Andamiaje para Aplicar la Carga (Equipos Sustituto de la Tara)</v>
      </c>
      <c r="C41" s="876"/>
      <c r="D41" s="876"/>
      <c r="E41" s="876"/>
      <c r="F41" s="876"/>
      <c r="G41" s="876"/>
      <c r="H41" s="877"/>
      <c r="I41" s="421"/>
      <c r="J41" s="422"/>
      <c r="K41" s="438">
        <f>VLOOKUP(A41,EQUIPOS!A6:D154,4,FALSE)</f>
        <v>74876.191465840064</v>
      </c>
      <c r="L41" s="335"/>
      <c r="M41" s="336">
        <v>0.158</v>
      </c>
      <c r="N41" s="272">
        <f t="shared" si="0"/>
        <v>473899.94598632952</v>
      </c>
    </row>
    <row r="42" spans="1:14">
      <c r="A42" s="113" t="s">
        <v>224</v>
      </c>
      <c r="B42" s="875" t="str">
        <f>VLOOKUP(A42,EQUIPOS!A12:D156,3,FALSE)</f>
        <v>Equipo de Medición (Deformimetros Eléctricos, Mecánicos, Celdas de Carga,  Etc.)</v>
      </c>
      <c r="C42" s="876"/>
      <c r="D42" s="876"/>
      <c r="E42" s="876"/>
      <c r="F42" s="876"/>
      <c r="G42" s="876"/>
      <c r="H42" s="877"/>
      <c r="I42" s="328"/>
      <c r="J42" s="330"/>
      <c r="K42" s="438">
        <f>VLOOKUP(A42,EQUIPOS!A12:D169,4,FALSE)</f>
        <v>185770.54376879561</v>
      </c>
      <c r="L42" s="423"/>
      <c r="M42" s="424">
        <v>0.158</v>
      </c>
      <c r="N42" s="272">
        <f t="shared" si="0"/>
        <v>1175762.9352455419</v>
      </c>
    </row>
    <row r="43" spans="1:14">
      <c r="A43" t="s">
        <v>335</v>
      </c>
      <c r="B43" s="875" t="str">
        <f>VLOOKUP(A43,EQUIPOS!A13:D157,3,FALSE)</f>
        <v>Tara (Recebo, Agua, Etc.)</v>
      </c>
      <c r="C43" s="876"/>
      <c r="D43" s="876"/>
      <c r="E43" s="876"/>
      <c r="F43" s="876"/>
      <c r="G43" s="876"/>
      <c r="H43" s="877"/>
      <c r="I43" s="36"/>
      <c r="J43" s="37"/>
      <c r="K43" s="438">
        <f>VLOOKUP(A43,EQUIPOS!A13:D170,4,FALSE)</f>
        <v>322576.40116674308</v>
      </c>
      <c r="L43" s="276"/>
      <c r="M43" s="277">
        <v>2.8000000000000001E-2</v>
      </c>
      <c r="N43" s="272">
        <f t="shared" si="0"/>
        <v>11520585.755955109</v>
      </c>
    </row>
    <row r="44" spans="1:14">
      <c r="A44" t="s">
        <v>216</v>
      </c>
      <c r="B44" s="875" t="str">
        <f>VLOOKUP(A44,EQUIPOS!A14:D158,3,FALSE)</f>
        <v xml:space="preserve">Equipo de topografía Teodolito electrónico con abertura de anteojo de 42 mm. Aumento del anteojo: 30x.Distancia mínima de enfoque: 1.0 m. Precisión: 5´´. Compensador con rango de trabajo ±3´. </v>
      </c>
      <c r="C44" s="876"/>
      <c r="D44" s="876"/>
      <c r="E44" s="876"/>
      <c r="F44" s="876"/>
      <c r="G44" s="876"/>
      <c r="H44" s="877"/>
      <c r="I44" s="36"/>
      <c r="J44" s="37"/>
      <c r="K44" s="438">
        <f>VLOOKUP(A44,EQUIPOS!A14:D171,4,FALSE)</f>
        <v>15626.460420110279</v>
      </c>
      <c r="L44" s="276"/>
      <c r="M44" s="277">
        <v>0.158</v>
      </c>
      <c r="N44" s="273">
        <f t="shared" si="0"/>
        <v>98901.648228546066</v>
      </c>
    </row>
    <row r="45" spans="1:14">
      <c r="B45" s="883" t="s">
        <v>952</v>
      </c>
      <c r="C45" s="884"/>
      <c r="D45" s="884"/>
      <c r="E45" s="38"/>
      <c r="F45" s="39"/>
      <c r="G45" s="39"/>
      <c r="H45" s="40"/>
      <c r="I45" s="36"/>
      <c r="J45" s="37"/>
      <c r="K45" s="279"/>
      <c r="L45" s="276"/>
      <c r="M45" s="401">
        <v>0.02</v>
      </c>
      <c r="N45" s="344">
        <f>N79*M45</f>
        <v>7707.987993879492</v>
      </c>
    </row>
    <row r="46" spans="1:14" ht="15.75" thickBot="1">
      <c r="B46" s="875"/>
      <c r="C46" s="876"/>
      <c r="D46" s="876"/>
      <c r="E46" s="876"/>
      <c r="F46" s="876"/>
      <c r="G46" s="876"/>
      <c r="H46" s="877"/>
      <c r="I46" s="885"/>
      <c r="J46" s="886"/>
      <c r="K46" s="41"/>
      <c r="L46" s="887"/>
      <c r="M46" s="888"/>
      <c r="N46" s="105"/>
    </row>
    <row r="47" spans="1:14" ht="15.75" thickBot="1">
      <c r="B47" s="826" t="s">
        <v>953</v>
      </c>
      <c r="C47" s="827"/>
      <c r="D47" s="827"/>
      <c r="E47" s="827"/>
      <c r="F47" s="827"/>
      <c r="G47" s="827"/>
      <c r="H47" s="827"/>
      <c r="I47" s="827"/>
      <c r="J47" s="827"/>
      <c r="K47" s="827"/>
      <c r="L47" s="827"/>
      <c r="M47" s="828"/>
      <c r="N47" s="394">
        <f>SUM(N36:N46)</f>
        <v>27565979.19728877</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71" t="s">
        <v>944</v>
      </c>
      <c r="C51" s="872"/>
      <c r="D51" s="872"/>
      <c r="E51" s="872"/>
      <c r="F51" s="872"/>
      <c r="G51" s="872"/>
      <c r="H51" s="872"/>
      <c r="I51" s="906"/>
      <c r="J51" s="315" t="s">
        <v>945</v>
      </c>
      <c r="K51" s="85" t="s">
        <v>946</v>
      </c>
      <c r="L51" s="907" t="s">
        <v>955</v>
      </c>
      <c r="M51" s="906"/>
      <c r="N51" s="86" t="s">
        <v>951</v>
      </c>
    </row>
    <row r="52" spans="1:14">
      <c r="A52" s="161" t="s">
        <v>410</v>
      </c>
      <c r="B52" s="43" t="str">
        <f>VLOOKUP(A52,MATERIALES!A5:D372,3,FALSE)</f>
        <v>Celda especial de carga</v>
      </c>
      <c r="C52" s="281"/>
      <c r="D52" s="281"/>
      <c r="E52" s="281"/>
      <c r="F52" s="281"/>
      <c r="G52" s="281"/>
      <c r="H52" s="281"/>
      <c r="I52" s="268"/>
      <c r="J52" s="224" t="str">
        <f>VLOOKUP(A52,MATERIALES!A6:D643,2,FALSE)</f>
        <v>u</v>
      </c>
      <c r="K52" s="282">
        <v>1</v>
      </c>
      <c r="L52" s="267"/>
      <c r="M52" s="402">
        <f>VLOOKUP(A52,MATERIALES!A5:D395,4,FALSE)</f>
        <v>18717944.66050303</v>
      </c>
      <c r="N52" s="272">
        <f t="shared" ref="N52:N58" si="1">K52*M52</f>
        <v>18717944.66050303</v>
      </c>
    </row>
    <row r="53" spans="1:14">
      <c r="A53" s="161" t="s">
        <v>505</v>
      </c>
      <c r="B53" s="43" t="str">
        <f>VLOOKUP(A53,MATERIALES!A6:D372,3,FALSE)</f>
        <v>Manguera de alta presión</v>
      </c>
      <c r="C53" s="425"/>
      <c r="D53" s="425"/>
      <c r="E53" s="425"/>
      <c r="F53" s="425"/>
      <c r="G53" s="425"/>
      <c r="H53" s="425"/>
      <c r="I53" s="425"/>
      <c r="J53" s="311" t="str">
        <f>VLOOKUP(A53,MATERIALES!A7:D644,2,FALSE)</f>
        <v>m</v>
      </c>
      <c r="K53" s="397">
        <v>30</v>
      </c>
      <c r="L53" s="421"/>
      <c r="M53" s="402">
        <f>VLOOKUP(A53,MATERIALES!A6:D396,4,FALSE)</f>
        <v>141435.98140101039</v>
      </c>
      <c r="N53" s="272">
        <f t="shared" si="1"/>
        <v>4243079.4420303116</v>
      </c>
    </row>
    <row r="54" spans="1:14">
      <c r="A54" s="161" t="s">
        <v>729</v>
      </c>
      <c r="B54" s="43" t="str">
        <f>VLOOKUP(A54,MATERIALES!A6:D372,3,FALSE)</f>
        <v>Tubo Metálico De Alta Resistencia</v>
      </c>
      <c r="C54" s="425"/>
      <c r="D54" s="425"/>
      <c r="E54" s="425"/>
      <c r="F54" s="425"/>
      <c r="G54" s="425"/>
      <c r="H54" s="425"/>
      <c r="I54" s="425"/>
      <c r="J54" s="312" t="str">
        <f>VLOOKUP(A54,MATERIALES!A8:D645,2,FALSE)</f>
        <v>m</v>
      </c>
      <c r="K54" s="397">
        <v>60</v>
      </c>
      <c r="L54" s="421"/>
      <c r="M54" s="402">
        <f>VLOOKUP(A54,MATERIALES!A6:D397,4,FALSE)</f>
        <v>84111.079754363658</v>
      </c>
      <c r="N54" s="272">
        <f t="shared" si="1"/>
        <v>5046664.7852618191</v>
      </c>
    </row>
    <row r="55" spans="1:14">
      <c r="A55" s="161" t="s">
        <v>734</v>
      </c>
      <c r="B55" s="43" t="str">
        <f>VLOOKUP(A55,MATERIALES!A6:D372,3,FALSE)</f>
        <v>Uniones especiales de alta resistencia para tubería</v>
      </c>
      <c r="C55" s="425"/>
      <c r="D55" s="425"/>
      <c r="E55" s="425"/>
      <c r="F55" s="425"/>
      <c r="G55" s="425"/>
      <c r="H55" s="425"/>
      <c r="I55" s="425"/>
      <c r="J55" s="312" t="str">
        <f>VLOOKUP(A55,MATERIALES!A9:D646,2,FALSE)</f>
        <v>u</v>
      </c>
      <c r="K55" s="397">
        <v>12</v>
      </c>
      <c r="L55" s="421"/>
      <c r="M55" s="402">
        <f>VLOOKUP(A55,MATERIALES!A6:D398,4,FALSE)</f>
        <v>56622.094409106008</v>
      </c>
      <c r="N55" s="272">
        <f t="shared" si="1"/>
        <v>679465.1329092721</v>
      </c>
    </row>
    <row r="56" spans="1:14">
      <c r="A56" s="161" t="s">
        <v>698</v>
      </c>
      <c r="B56" s="43" t="str">
        <f>VLOOKUP(A56,MATERIALES!A7:D372,3,FALSE)</f>
        <v>Transductores electrónicos (incluye cables, protección contra el concreto y panel de lectura)</v>
      </c>
      <c r="C56" s="425"/>
      <c r="D56" s="425"/>
      <c r="E56" s="425"/>
      <c r="F56" s="425"/>
      <c r="G56" s="425"/>
      <c r="H56" s="425"/>
      <c r="I56" s="425"/>
      <c r="J56" s="312" t="str">
        <f>VLOOKUP(A56,MATERIALES!A10:D647,2,FALSE)</f>
        <v>u</v>
      </c>
      <c r="K56" s="397">
        <v>2</v>
      </c>
      <c r="L56" s="421"/>
      <c r="M56" s="402">
        <f>VLOOKUP(A56,MATERIALES!A7:D399,4,FALSE)</f>
        <v>2010258.7282812956</v>
      </c>
      <c r="N56" s="272">
        <f t="shared" si="1"/>
        <v>4020517.4565625913</v>
      </c>
    </row>
    <row r="57" spans="1:14">
      <c r="A57" s="161" t="s">
        <v>700</v>
      </c>
      <c r="B57" s="43" t="str">
        <f>VLOOKUP(A57,MATERIALES!A8:D372,3,FALSE)</f>
        <v>Transductores mecánicos (incluye cables, protección contra el concreto y panel de lectura)</v>
      </c>
      <c r="C57" s="425"/>
      <c r="D57" s="425"/>
      <c r="E57" s="425"/>
      <c r="F57" s="425"/>
      <c r="G57" s="425"/>
      <c r="H57" s="425"/>
      <c r="I57" s="425"/>
      <c r="J57" s="312" t="str">
        <f>VLOOKUP(A57,MATERIALES!A11:D648,2,FALSE)</f>
        <v>u</v>
      </c>
      <c r="K57" s="397">
        <v>5</v>
      </c>
      <c r="L57" s="421"/>
      <c r="M57" s="402">
        <f>VLOOKUP(A57,MATERIALES!A8:D400,4,FALSE)</f>
        <v>1146827.7057095184</v>
      </c>
      <c r="N57" s="272">
        <f t="shared" si="1"/>
        <v>5734138.5285475925</v>
      </c>
    </row>
    <row r="58" spans="1:14" ht="15.75" thickBot="1">
      <c r="A58" s="205" t="s">
        <v>550</v>
      </c>
      <c r="B58" s="43" t="str">
        <f>VLOOKUP(A58,MATERIALES!A9:D373,3,FALSE)</f>
        <v>Material seleccionado para Relleno</v>
      </c>
      <c r="C58" s="310"/>
      <c r="D58" s="310"/>
      <c r="E58" s="310"/>
      <c r="F58" s="310"/>
      <c r="G58" s="310"/>
      <c r="H58" s="310"/>
      <c r="I58" s="310"/>
      <c r="J58" s="435" t="str">
        <f>VLOOKUP(A58,MATERIALES!A12:D649,2,FALSE)</f>
        <v>m3</v>
      </c>
      <c r="K58" s="126">
        <v>70</v>
      </c>
      <c r="L58" s="325"/>
      <c r="M58" s="402">
        <f>VLOOKUP(A58,MATERIALES!A9:D401,4,FALSE)</f>
        <v>20825.552543214086</v>
      </c>
      <c r="N58" s="272">
        <f t="shared" si="1"/>
        <v>1457788.6780249861</v>
      </c>
    </row>
    <row r="59" spans="1:14" ht="15.75" thickBot="1">
      <c r="B59" s="826" t="s">
        <v>953</v>
      </c>
      <c r="C59" s="827"/>
      <c r="D59" s="827"/>
      <c r="E59" s="827"/>
      <c r="F59" s="827"/>
      <c r="G59" s="827"/>
      <c r="H59" s="827"/>
      <c r="I59" s="827"/>
      <c r="J59" s="827"/>
      <c r="K59" s="827"/>
      <c r="L59" s="827"/>
      <c r="M59" s="828"/>
      <c r="N59" s="394">
        <f>SUM(N52:N58)</f>
        <v>39899598.683839597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2" t="s">
        <v>961</v>
      </c>
      <c r="M63" s="891"/>
      <c r="N63" s="76" t="s">
        <v>951</v>
      </c>
    </row>
    <row r="64" spans="1:14">
      <c r="A64" t="s">
        <v>1395</v>
      </c>
      <c r="B64" s="46" t="str">
        <f>VLOOKUP(A64,TRANSPORTE!A5:D117,3,FALSE)</f>
        <v>Transporte de Equipos para Prueba (1)</v>
      </c>
      <c r="C64" s="317"/>
      <c r="D64" s="317"/>
      <c r="E64" s="317"/>
      <c r="F64" s="317"/>
      <c r="G64" s="317"/>
      <c r="H64" s="311" t="s">
        <v>1468</v>
      </c>
      <c r="I64" s="279">
        <v>0.05</v>
      </c>
      <c r="J64" s="286">
        <v>1</v>
      </c>
      <c r="K64" s="279">
        <f>I64*J64</f>
        <v>0.05</v>
      </c>
      <c r="L64" s="913">
        <f>VLOOKUP(A64,TRANSPORTE!A5:D117,4,FALSE)</f>
        <v>116626.65992492517</v>
      </c>
      <c r="M64" s="914"/>
      <c r="N64" s="287">
        <f>K64*L64</f>
        <v>5831.3329962462594</v>
      </c>
    </row>
    <row r="65" spans="1:15">
      <c r="B65" s="46"/>
      <c r="C65" s="47"/>
      <c r="D65" s="47"/>
      <c r="E65" s="47"/>
      <c r="F65" s="47"/>
      <c r="G65" s="47"/>
      <c r="H65" s="311"/>
      <c r="I65" s="279"/>
      <c r="J65" s="286"/>
      <c r="K65" s="279"/>
      <c r="L65" s="913"/>
      <c r="M65" s="914"/>
      <c r="N65" s="287"/>
    </row>
    <row r="66" spans="1:15">
      <c r="B66" s="46"/>
      <c r="C66" s="47"/>
      <c r="D66" s="47"/>
      <c r="E66" s="47"/>
      <c r="F66" s="47"/>
      <c r="G66" s="47"/>
      <c r="H66" s="311"/>
      <c r="I66" s="279"/>
      <c r="J66" s="286"/>
      <c r="K66" s="279"/>
      <c r="L66" s="913"/>
      <c r="M66" s="914"/>
      <c r="N66" s="287"/>
    </row>
    <row r="67" spans="1:15">
      <c r="B67" s="46"/>
      <c r="C67" s="47"/>
      <c r="D67" s="47"/>
      <c r="E67" s="47"/>
      <c r="F67" s="47"/>
      <c r="G67" s="47"/>
      <c r="H67" s="311"/>
      <c r="I67" s="279"/>
      <c r="J67" s="286"/>
      <c r="K67" s="279"/>
      <c r="L67" s="913"/>
      <c r="M67" s="914"/>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5831.3329962462594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s="162" t="s">
        <v>15</v>
      </c>
      <c r="B75" s="49" t="str">
        <f>VLOOKUP(A75,'MANO DE OBRA'!A8:D68,3,FALSE)</f>
        <v>Obrero (6)</v>
      </c>
      <c r="C75" s="47"/>
      <c r="D75" s="47"/>
      <c r="E75" s="47"/>
      <c r="F75" s="47"/>
      <c r="G75" s="47"/>
      <c r="H75" s="47"/>
      <c r="I75" s="292">
        <f>K75/J75*100</f>
        <v>175560</v>
      </c>
      <c r="J75" s="293">
        <v>185</v>
      </c>
      <c r="K75" s="294">
        <f>VLOOKUP(A75,'MANO DE OBRA'!A8:D99,4,FALSE)</f>
        <v>324786</v>
      </c>
      <c r="L75" s="50"/>
      <c r="M75" s="434">
        <v>1.26</v>
      </c>
      <c r="N75" s="395">
        <f>K75/M75</f>
        <v>257766.66666666666</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2">
        <v>1.26</v>
      </c>
      <c r="N76" s="395">
        <f>K76/M76</f>
        <v>84671.621916196818</v>
      </c>
    </row>
    <row r="77" spans="1:15">
      <c r="A77" s="173" t="s">
        <v>2228</v>
      </c>
      <c r="B77" s="49" t="str">
        <f>VLOOKUP(A77,'MANO DE OBRA'!A11:D72,3,FALSE)</f>
        <v>Celador</v>
      </c>
      <c r="C77" s="47"/>
      <c r="D77" s="47"/>
      <c r="E77" s="47"/>
      <c r="F77" s="47"/>
      <c r="G77" s="47"/>
      <c r="H77" s="47"/>
      <c r="I77" s="292">
        <f>K77/J77*100</f>
        <v>29260.000000000004</v>
      </c>
      <c r="J77" s="293">
        <v>185</v>
      </c>
      <c r="K77" s="298">
        <f>VLOOKUP(A77,'MANO DE OBRA'!A11:D103,4,FALSE)</f>
        <v>54131</v>
      </c>
      <c r="L77" s="318"/>
      <c r="M77" s="300">
        <v>1.26</v>
      </c>
      <c r="N77" s="395">
        <f>K77/M77</f>
        <v>42961.111111111109</v>
      </c>
    </row>
    <row r="78" spans="1:15" ht="15.75" thickBot="1">
      <c r="B78" s="902"/>
      <c r="C78" s="903"/>
      <c r="D78" s="903"/>
      <c r="E78" s="903"/>
      <c r="F78" s="903"/>
      <c r="G78" s="903"/>
      <c r="H78" s="903"/>
      <c r="I78" s="126"/>
      <c r="J78" s="126"/>
      <c r="K78" s="126"/>
      <c r="L78" s="916"/>
      <c r="M78" s="916"/>
      <c r="N78" s="45"/>
    </row>
    <row r="79" spans="1:15" ht="15.75" thickBot="1">
      <c r="B79" s="915" t="s">
        <v>953</v>
      </c>
      <c r="C79" s="869"/>
      <c r="D79" s="869"/>
      <c r="E79" s="869"/>
      <c r="F79" s="869"/>
      <c r="G79" s="869"/>
      <c r="H79" s="869"/>
      <c r="I79" s="869"/>
      <c r="J79" s="869"/>
      <c r="K79" s="869"/>
      <c r="L79" s="869"/>
      <c r="M79" s="870"/>
      <c r="N79" s="301">
        <f>SUM(N75:N78)</f>
        <v>385399.39969397458</v>
      </c>
    </row>
    <row r="80" spans="1:15" ht="15.75" thickBot="1">
      <c r="B80" s="33"/>
      <c r="C80" s="34"/>
      <c r="D80" s="34"/>
      <c r="E80" s="34"/>
      <c r="F80" s="34"/>
      <c r="G80" s="34"/>
      <c r="H80" s="34"/>
      <c r="I80" s="34"/>
      <c r="J80" s="34"/>
      <c r="K80" s="34"/>
      <c r="L80" s="34"/>
      <c r="M80" s="34"/>
      <c r="N80" s="35"/>
    </row>
    <row r="81" spans="1:14" ht="15.75" thickBot="1">
      <c r="B81" s="826" t="s">
        <v>967</v>
      </c>
      <c r="C81" s="827"/>
      <c r="D81" s="827"/>
      <c r="E81" s="827"/>
      <c r="F81" s="827"/>
      <c r="G81" s="827"/>
      <c r="H81" s="827"/>
      <c r="I81" s="827"/>
      <c r="J81" s="827"/>
      <c r="K81" s="827"/>
      <c r="L81" s="827"/>
      <c r="M81" s="828"/>
      <c r="N81" s="99">
        <f>N47+N59+N70+N79</f>
        <v>67856808.613818601</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71" t="s">
        <v>969</v>
      </c>
      <c r="C85" s="872"/>
      <c r="D85" s="872"/>
      <c r="E85" s="872"/>
      <c r="F85" s="872"/>
      <c r="G85" s="872"/>
      <c r="H85" s="872"/>
      <c r="I85" s="314"/>
      <c r="J85" s="334"/>
      <c r="K85" s="302" t="s">
        <v>970</v>
      </c>
      <c r="L85" s="873" t="s">
        <v>971</v>
      </c>
      <c r="M85" s="874"/>
      <c r="N85" s="303"/>
    </row>
    <row r="86" spans="1:14">
      <c r="B86" s="859" t="s">
        <v>972</v>
      </c>
      <c r="C86" s="860"/>
      <c r="D86" s="860"/>
      <c r="E86" s="860"/>
      <c r="F86" s="860"/>
      <c r="G86" s="860"/>
      <c r="H86" s="860"/>
      <c r="I86" s="87"/>
      <c r="J86" s="88"/>
      <c r="K86" s="304">
        <v>0.2</v>
      </c>
      <c r="L86" s="861">
        <f>N81*K86</f>
        <v>13571361.722763721</v>
      </c>
      <c r="M86" s="862"/>
      <c r="N86" s="51"/>
    </row>
    <row r="87" spans="1:14">
      <c r="B87" s="89" t="s">
        <v>973</v>
      </c>
      <c r="C87" s="90"/>
      <c r="D87" s="90"/>
      <c r="E87" s="90"/>
      <c r="F87" s="90"/>
      <c r="G87" s="90"/>
      <c r="H87" s="90"/>
      <c r="I87" s="87"/>
      <c r="J87" s="88"/>
      <c r="K87" s="304">
        <v>0.05</v>
      </c>
      <c r="L87" s="861">
        <f>N81*K87</f>
        <v>3392840.4306909302</v>
      </c>
      <c r="M87" s="862"/>
      <c r="N87" s="51"/>
    </row>
    <row r="88" spans="1:14" ht="15.75" thickBot="1">
      <c r="B88" s="91" t="s">
        <v>974</v>
      </c>
      <c r="C88" s="92"/>
      <c r="D88" s="92"/>
      <c r="E88" s="92"/>
      <c r="F88" s="92"/>
      <c r="G88" s="92"/>
      <c r="H88" s="92"/>
      <c r="I88" s="93"/>
      <c r="J88" s="94"/>
      <c r="K88" s="305">
        <v>0.05</v>
      </c>
      <c r="L88" s="863">
        <f>N81*K88</f>
        <v>3392840.4306909302</v>
      </c>
      <c r="M88" s="864"/>
      <c r="N88" s="51"/>
    </row>
    <row r="89" spans="1:14" ht="15.75" thickBot="1">
      <c r="B89" s="826" t="s">
        <v>953</v>
      </c>
      <c r="C89" s="827"/>
      <c r="D89" s="827"/>
      <c r="E89" s="827"/>
      <c r="F89" s="827"/>
      <c r="G89" s="827"/>
      <c r="H89" s="827"/>
      <c r="I89" s="827"/>
      <c r="J89" s="827"/>
      <c r="K89" s="827"/>
      <c r="L89" s="827"/>
      <c r="M89" s="828"/>
      <c r="N89" s="52">
        <f>L86+L87+L88</f>
        <v>20357042.584145579</v>
      </c>
    </row>
    <row r="90" spans="1:14" ht="15.75" thickBot="1">
      <c r="B90" s="33"/>
      <c r="C90" s="34"/>
      <c r="D90" s="34"/>
      <c r="E90" s="34"/>
      <c r="F90" s="34"/>
      <c r="G90" s="34"/>
      <c r="H90" s="34"/>
      <c r="I90" s="34"/>
      <c r="J90" s="34"/>
      <c r="K90" s="34"/>
      <c r="L90" s="34"/>
      <c r="M90" s="34"/>
      <c r="N90" s="35"/>
    </row>
    <row r="91" spans="1:14" ht="15.75" thickBot="1">
      <c r="A91" t="s">
        <v>2016</v>
      </c>
      <c r="B91" s="826" t="s">
        <v>975</v>
      </c>
      <c r="C91" s="827"/>
      <c r="D91" s="827"/>
      <c r="E91" s="827"/>
      <c r="F91" s="827"/>
      <c r="G91" s="827"/>
      <c r="H91" s="827"/>
      <c r="I91" s="827"/>
      <c r="J91" s="827"/>
      <c r="K91" s="827"/>
      <c r="L91" s="827"/>
      <c r="M91" s="828"/>
      <c r="N91" s="188">
        <f>N81+N89</f>
        <v>88213851.197964177</v>
      </c>
    </row>
    <row r="92" spans="1:14">
      <c r="B92" s="239"/>
      <c r="C92" s="240"/>
      <c r="D92" s="240"/>
      <c r="E92" s="240"/>
      <c r="F92" s="240"/>
      <c r="G92" s="240"/>
      <c r="H92" s="240"/>
      <c r="I92" s="240"/>
      <c r="J92" s="240"/>
      <c r="K92" s="240"/>
      <c r="L92" s="240"/>
      <c r="M92" s="240"/>
      <c r="N92" s="241"/>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243"/>
      <c r="F95" s="243"/>
      <c r="G95" s="243"/>
      <c r="H95" s="243"/>
      <c r="I95" s="243"/>
      <c r="J95" s="243"/>
      <c r="K95" s="243"/>
      <c r="L95" s="243"/>
      <c r="M95" s="243"/>
      <c r="N95" s="244"/>
    </row>
    <row r="96" spans="1:14">
      <c r="B96" s="242"/>
      <c r="C96" s="243"/>
      <c r="D96" s="243"/>
      <c r="E96" s="417" t="s">
        <v>976</v>
      </c>
      <c r="F96" s="417"/>
      <c r="G96" s="417"/>
      <c r="H96" s="417"/>
      <c r="I96" s="417"/>
      <c r="J96" s="417"/>
      <c r="K96" s="243"/>
      <c r="L96" s="243"/>
      <c r="M96" s="243"/>
      <c r="N96" s="244"/>
    </row>
    <row r="97" spans="2:14">
      <c r="B97" s="242"/>
      <c r="C97" s="243"/>
      <c r="D97" s="243"/>
      <c r="E97" s="243" t="s">
        <v>977</v>
      </c>
      <c r="F97" s="243"/>
      <c r="G97" s="243"/>
      <c r="H97" s="243"/>
      <c r="I97" s="243"/>
      <c r="J97" s="243"/>
      <c r="K97" s="243"/>
      <c r="L97" s="243"/>
      <c r="M97" s="243"/>
      <c r="N97" s="244"/>
    </row>
    <row r="98" spans="2:14">
      <c r="B98" s="242"/>
      <c r="C98" s="243"/>
      <c r="D98" s="243"/>
      <c r="E98" s="243" t="s">
        <v>978</v>
      </c>
      <c r="F98" s="243"/>
      <c r="G98" s="243"/>
      <c r="H98" s="243"/>
      <c r="I98" s="243"/>
      <c r="J98" s="243"/>
      <c r="K98" s="243"/>
      <c r="L98" s="243"/>
      <c r="M98" s="243"/>
      <c r="N98" s="244"/>
    </row>
    <row r="99" spans="2:14">
      <c r="B99" s="242"/>
      <c r="C99" s="243"/>
      <c r="D99" s="243"/>
      <c r="E99" s="243" t="s">
        <v>979</v>
      </c>
      <c r="F99" s="243"/>
      <c r="G99" s="243"/>
      <c r="H99" s="243"/>
      <c r="I99" s="243"/>
      <c r="J99" s="243"/>
      <c r="K99" s="243"/>
      <c r="L99" s="243"/>
      <c r="M99" s="243"/>
      <c r="N99" s="244"/>
    </row>
    <row r="100" spans="2:14" ht="15.75" thickBot="1">
      <c r="B100" s="242"/>
      <c r="C100" s="243"/>
      <c r="D100" s="243"/>
      <c r="E100" s="243"/>
      <c r="F100" s="243" t="s">
        <v>980</v>
      </c>
      <c r="G100" s="243"/>
      <c r="H100" s="243"/>
      <c r="I100" s="243"/>
      <c r="J100" s="243"/>
      <c r="K100" s="243"/>
      <c r="L100" s="243"/>
      <c r="M100" s="243"/>
      <c r="N100" s="244"/>
    </row>
    <row r="101" spans="2:14">
      <c r="B101" s="227" t="s">
        <v>2216</v>
      </c>
      <c r="C101" s="228"/>
      <c r="D101" s="228"/>
      <c r="E101" s="228"/>
      <c r="F101" s="228"/>
      <c r="G101" s="228"/>
      <c r="H101" s="228"/>
      <c r="I101" s="228"/>
      <c r="J101" s="228"/>
      <c r="K101" s="228"/>
      <c r="L101" s="228"/>
      <c r="M101" s="228"/>
      <c r="N101" s="229"/>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c r="B104" s="245"/>
      <c r="C104" s="246"/>
      <c r="D104" s="246"/>
      <c r="E104" s="246"/>
      <c r="F104" s="246"/>
      <c r="G104" s="246"/>
      <c r="H104" s="246"/>
      <c r="I104" s="246"/>
      <c r="J104" s="246"/>
      <c r="K104" s="246"/>
      <c r="L104" s="246"/>
      <c r="M104" s="246"/>
      <c r="N104" s="247"/>
    </row>
    <row r="105" spans="2:14" ht="15.75" thickBot="1">
      <c r="B105" s="248"/>
      <c r="C105" s="249"/>
      <c r="D105" s="249"/>
      <c r="E105" s="249"/>
      <c r="F105" s="249"/>
      <c r="G105" s="249"/>
      <c r="H105" s="249"/>
      <c r="I105" s="249"/>
      <c r="J105" s="249"/>
      <c r="K105" s="249"/>
      <c r="L105" s="249"/>
      <c r="M105" s="249"/>
      <c r="N105" s="250"/>
    </row>
    <row r="106" spans="2:14">
      <c r="B106" s="251"/>
      <c r="C106" s="252"/>
      <c r="D106" s="252"/>
      <c r="E106" s="252"/>
      <c r="F106" s="252"/>
      <c r="G106" s="252"/>
      <c r="H106" s="252"/>
      <c r="I106" s="252"/>
      <c r="J106" s="252"/>
      <c r="K106" s="252"/>
      <c r="L106" s="252"/>
      <c r="M106" s="252"/>
      <c r="N106" s="253"/>
    </row>
    <row r="107" spans="2:14">
      <c r="B107" s="254" t="s">
        <v>2217</v>
      </c>
      <c r="C107" s="255"/>
      <c r="D107" s="255"/>
      <c r="E107" s="255"/>
      <c r="F107" s="255"/>
      <c r="G107" s="255"/>
      <c r="H107" s="255"/>
      <c r="I107" s="255"/>
      <c r="J107" s="255"/>
      <c r="K107" s="255"/>
      <c r="L107" s="255"/>
      <c r="M107" s="255"/>
      <c r="N107" s="256"/>
    </row>
    <row r="108" spans="2:14" ht="15" customHeight="1">
      <c r="B108" s="970" t="s">
        <v>2218</v>
      </c>
      <c r="C108" s="971"/>
      <c r="D108" s="971"/>
      <c r="E108" s="971"/>
      <c r="F108" s="971"/>
      <c r="G108" s="971"/>
      <c r="H108" s="971"/>
      <c r="I108" s="971"/>
      <c r="J108" s="971"/>
      <c r="K108" s="971"/>
      <c r="L108" s="971"/>
      <c r="M108" s="971"/>
      <c r="N108" s="972"/>
    </row>
    <row r="109" spans="2:14" ht="15" customHeight="1">
      <c r="B109" s="970"/>
      <c r="C109" s="971"/>
      <c r="D109" s="971"/>
      <c r="E109" s="971"/>
      <c r="F109" s="971"/>
      <c r="G109" s="971"/>
      <c r="H109" s="971"/>
      <c r="I109" s="971"/>
      <c r="J109" s="971"/>
      <c r="K109" s="971"/>
      <c r="L109" s="971"/>
      <c r="M109" s="971"/>
      <c r="N109" s="972"/>
    </row>
    <row r="110" spans="2:14" ht="30" customHeight="1">
      <c r="B110" s="973" t="s">
        <v>2219</v>
      </c>
      <c r="C110" s="974"/>
      <c r="D110" s="974"/>
      <c r="E110" s="974"/>
      <c r="F110" s="974"/>
      <c r="G110" s="974"/>
      <c r="H110" s="974"/>
      <c r="I110" s="974"/>
      <c r="J110" s="974"/>
      <c r="K110" s="974"/>
      <c r="L110" s="974"/>
      <c r="M110" s="974"/>
      <c r="N110" s="975"/>
    </row>
    <row r="111" spans="2:14">
      <c r="B111" s="973"/>
      <c r="C111" s="974"/>
      <c r="D111" s="974"/>
      <c r="E111" s="974"/>
      <c r="F111" s="974"/>
      <c r="G111" s="974"/>
      <c r="H111" s="974"/>
      <c r="I111" s="974"/>
      <c r="J111" s="974"/>
      <c r="K111" s="974"/>
      <c r="L111" s="974"/>
      <c r="M111" s="974"/>
      <c r="N111" s="975"/>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54"/>
      <c r="C115" s="255"/>
      <c r="D115" s="255"/>
      <c r="E115" s="255"/>
      <c r="F115" s="255"/>
      <c r="G115" s="255"/>
      <c r="H115" s="255"/>
      <c r="I115" s="255"/>
      <c r="J115" s="255"/>
      <c r="K115" s="255"/>
      <c r="L115" s="255"/>
      <c r="M115" s="255"/>
      <c r="N115" s="256"/>
    </row>
    <row r="116" spans="2:14">
      <c r="B116" s="242"/>
      <c r="C116" s="243"/>
      <c r="D116" s="243"/>
      <c r="E116" s="243" t="s">
        <v>976</v>
      </c>
      <c r="F116" s="417"/>
      <c r="G116" s="417"/>
      <c r="H116" s="243"/>
      <c r="I116" s="243"/>
      <c r="J116" s="243"/>
      <c r="K116" s="243"/>
      <c r="L116" s="243"/>
      <c r="M116" s="243"/>
      <c r="N116" s="244"/>
    </row>
    <row r="117" spans="2:14">
      <c r="B117" s="242"/>
      <c r="C117" s="243"/>
      <c r="D117" s="243"/>
      <c r="E117" s="418" t="s">
        <v>977</v>
      </c>
      <c r="F117" s="243"/>
      <c r="G117" s="243"/>
      <c r="H117" s="418"/>
      <c r="I117" s="418"/>
      <c r="J117" s="418"/>
      <c r="K117" s="243"/>
      <c r="L117" s="243"/>
      <c r="M117" s="243"/>
      <c r="N117" s="244"/>
    </row>
    <row r="118" spans="2:14">
      <c r="B118" s="242"/>
      <c r="C118" s="243"/>
      <c r="D118" s="243"/>
      <c r="E118" s="257" t="s">
        <v>981</v>
      </c>
      <c r="F118" s="243"/>
      <c r="G118" s="243"/>
      <c r="H118" s="257"/>
      <c r="I118" s="257"/>
      <c r="J118" s="257"/>
      <c r="K118" s="243"/>
      <c r="L118" s="243"/>
      <c r="M118" s="243"/>
      <c r="N118" s="244"/>
    </row>
    <row r="119" spans="2:14">
      <c r="B119" s="258"/>
      <c r="C119" s="255"/>
      <c r="D119" s="255"/>
      <c r="E119" s="243" t="s">
        <v>979</v>
      </c>
      <c r="F119" s="243"/>
      <c r="G119" s="243"/>
      <c r="H119" s="243"/>
      <c r="I119" s="243"/>
      <c r="J119" s="243"/>
      <c r="K119" s="255"/>
      <c r="L119" s="255"/>
      <c r="M119" s="255"/>
      <c r="N119" s="256"/>
    </row>
    <row r="120" spans="2:14">
      <c r="B120" s="258"/>
      <c r="C120" s="255"/>
      <c r="D120" s="255"/>
      <c r="E120" s="255"/>
      <c r="F120" s="243"/>
      <c r="G120" s="243"/>
      <c r="H120" s="243"/>
      <c r="I120" s="243"/>
      <c r="J120" s="243"/>
      <c r="K120" s="255"/>
      <c r="L120" s="255"/>
      <c r="M120" s="255"/>
      <c r="N120" s="256"/>
    </row>
    <row r="121" spans="2:14">
      <c r="B121" s="258" t="s">
        <v>2220</v>
      </c>
      <c r="C121" s="257"/>
      <c r="D121" s="257"/>
      <c r="E121" s="243"/>
      <c r="F121" s="243"/>
      <c r="G121" s="243"/>
      <c r="H121" s="243"/>
      <c r="I121" s="243"/>
      <c r="J121" s="976"/>
      <c r="K121" s="976"/>
      <c r="L121" s="976"/>
      <c r="M121" s="976"/>
      <c r="N121" s="977"/>
    </row>
    <row r="122" spans="2:14" ht="15.75" thickBot="1">
      <c r="B122" s="419" t="s">
        <v>2221</v>
      </c>
      <c r="C122" s="420"/>
      <c r="D122" s="420"/>
      <c r="E122" s="259"/>
      <c r="F122" s="259"/>
      <c r="G122" s="259"/>
      <c r="H122" s="259"/>
      <c r="I122" s="259"/>
      <c r="J122" s="978"/>
      <c r="K122" s="978"/>
      <c r="L122" s="978"/>
      <c r="M122" s="978"/>
      <c r="N122" s="979"/>
    </row>
  </sheetData>
  <mergeCells count="69">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 ref="B81:M81"/>
    <mergeCell ref="B85:H85"/>
    <mergeCell ref="L85:M85"/>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topLeftCell="A37" zoomScale="75" zoomScaleNormal="75" workbookViewId="0">
      <selection activeCell="K52" sqref="K52:K54"/>
    </sheetView>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thickBo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1650</v>
      </c>
      <c r="C31" s="81" t="s">
        <v>2096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140</v>
      </c>
      <c r="B36" s="875" t="str">
        <f>VLOOKUP(A36,EQUIPOS!A6:D154,3,FALSE)</f>
        <v>Camisa para Pilote D=1.20m</v>
      </c>
      <c r="C36" s="876"/>
      <c r="D36" s="876"/>
      <c r="E36" s="876"/>
      <c r="F36" s="876"/>
      <c r="G36" s="876"/>
      <c r="H36" s="877"/>
      <c r="I36" s="267"/>
      <c r="J36" s="268"/>
      <c r="K36" s="269">
        <f>VLOOKUP(A36,EQUIPOS!A6:D163,4,FALSE)</f>
        <v>36730.691344396473</v>
      </c>
      <c r="L36" s="270"/>
      <c r="M36" s="271">
        <v>1</v>
      </c>
      <c r="N36" s="272">
        <f t="shared" ref="N36:N42" si="0">K36/M36</f>
        <v>36730.691344396473</v>
      </c>
    </row>
    <row r="37" spans="1:14">
      <c r="A37" s="113" t="s">
        <v>206</v>
      </c>
      <c r="B37" s="875" t="str">
        <f>VLOOKUP(A37,EQUIPOS!A7:D154,3,FALSE)</f>
        <v>Equipo de Soldadura</v>
      </c>
      <c r="C37" s="876"/>
      <c r="D37" s="876"/>
      <c r="E37" s="876"/>
      <c r="F37" s="876"/>
      <c r="G37" s="876"/>
      <c r="H37" s="877"/>
      <c r="I37" s="421"/>
      <c r="J37" s="422"/>
      <c r="K37" s="269">
        <f>VLOOKUP(A37,EQUIPOS!A7:D164,4,FALSE)</f>
        <v>9789.8616029151726</v>
      </c>
      <c r="L37" s="335"/>
      <c r="M37" s="336">
        <v>1</v>
      </c>
      <c r="N37" s="272">
        <f t="shared" si="0"/>
        <v>9789.8616029151726</v>
      </c>
    </row>
    <row r="38" spans="1:14">
      <c r="A38" s="113" t="s">
        <v>242</v>
      </c>
      <c r="B38" s="875" t="str">
        <f>VLOOKUP(A38,EQUIPOS!A8:D154,3,FALSE)</f>
        <v>Grúa con torre capacidad 1 ton en la punta.</v>
      </c>
      <c r="C38" s="876"/>
      <c r="D38" s="876"/>
      <c r="E38" s="876"/>
      <c r="F38" s="876"/>
      <c r="G38" s="876"/>
      <c r="H38" s="877"/>
      <c r="I38" s="421"/>
      <c r="J38" s="422"/>
      <c r="K38" s="438">
        <f>VLOOKUP(A38,EQUIPOS!A8:D165,4,FALSE)</f>
        <v>138255.52378254506</v>
      </c>
      <c r="L38" s="335"/>
      <c r="M38" s="336">
        <v>2.5</v>
      </c>
      <c r="N38" s="272">
        <f t="shared" si="0"/>
        <v>55302.209513018024</v>
      </c>
    </row>
    <row r="39" spans="1:14">
      <c r="A39" s="113" t="s">
        <v>267</v>
      </c>
      <c r="B39" s="875" t="str">
        <f>VLOOKUP(A39,EQUIPOS!A9:D154,3,FALSE)</f>
        <v>Motobomba de concreto</v>
      </c>
      <c r="C39" s="876"/>
      <c r="D39" s="876"/>
      <c r="E39" s="876"/>
      <c r="F39" s="876"/>
      <c r="G39" s="876"/>
      <c r="H39" s="877"/>
      <c r="I39" s="421"/>
      <c r="J39" s="422"/>
      <c r="K39" s="438">
        <f>VLOOKUP(A39,EQUIPOS!A9:D166,4,FALSE)</f>
        <v>87689.437911879824</v>
      </c>
      <c r="L39" s="335"/>
      <c r="M39" s="336">
        <v>2.5499800000000001</v>
      </c>
      <c r="N39" s="272">
        <f t="shared" si="0"/>
        <v>34388.284579439765</v>
      </c>
    </row>
    <row r="40" spans="1:14">
      <c r="A40" s="113" t="s">
        <v>277</v>
      </c>
      <c r="B40" s="875" t="str">
        <f>VLOOKUP(A40,EQUIPOS!A10:D154,3,FALSE)</f>
        <v>Pala auxiliar de piloteadora</v>
      </c>
      <c r="C40" s="876"/>
      <c r="D40" s="876"/>
      <c r="E40" s="876"/>
      <c r="F40" s="876"/>
      <c r="G40" s="876"/>
      <c r="H40" s="877"/>
      <c r="I40" s="421"/>
      <c r="J40" s="422"/>
      <c r="K40" s="438">
        <f>VLOOKUP(A40,EQUIPOS!A10:D167,4,FALSE)</f>
        <v>397159.37863965891</v>
      </c>
      <c r="L40" s="335"/>
      <c r="M40" s="336">
        <v>2.5</v>
      </c>
      <c r="N40" s="272">
        <f t="shared" si="0"/>
        <v>158863.75145586356</v>
      </c>
    </row>
    <row r="41" spans="1:14">
      <c r="A41" s="113" t="s">
        <v>282</v>
      </c>
      <c r="B41" s="875" t="str">
        <f>VLOOKUP(A41,EQUIPOS!A6:D154,3,FALSE)</f>
        <v>Piloteadora potencia 250KW, RPM 1800, fuerza elevadora 200KN</v>
      </c>
      <c r="C41" s="876"/>
      <c r="D41" s="876"/>
      <c r="E41" s="876"/>
      <c r="F41" s="876"/>
      <c r="G41" s="876"/>
      <c r="H41" s="877"/>
      <c r="I41" s="421"/>
      <c r="J41" s="422"/>
      <c r="K41" s="438">
        <f>VLOOKUP(A41,EQUIPOS!A6:D154,4,FALSE)</f>
        <v>512762.5836331778</v>
      </c>
      <c r="L41" s="335"/>
      <c r="M41" s="336">
        <v>1</v>
      </c>
      <c r="N41" s="272">
        <f t="shared" si="0"/>
        <v>512762.5836331778</v>
      </c>
    </row>
    <row r="42" spans="1:14">
      <c r="A42" s="113" t="s">
        <v>310</v>
      </c>
      <c r="B42" s="875" t="str">
        <f>VLOOKUP(A42,EQUIPOS!A12:D156,3,FALSE)</f>
        <v>Retroexcavadora A25C</v>
      </c>
      <c r="C42" s="876"/>
      <c r="D42" s="876"/>
      <c r="E42" s="876"/>
      <c r="F42" s="876"/>
      <c r="G42" s="876"/>
      <c r="H42" s="877"/>
      <c r="I42" s="328"/>
      <c r="J42" s="330"/>
      <c r="K42" s="438">
        <f>VLOOKUP(A42,EQUIPOS!A12:D169,4,FALSE)</f>
        <v>200400.486702464</v>
      </c>
      <c r="L42" s="423"/>
      <c r="M42" s="424">
        <v>2.5</v>
      </c>
      <c r="N42" s="272">
        <f t="shared" si="0"/>
        <v>80160.194680985602</v>
      </c>
    </row>
    <row r="43" spans="1:14">
      <c r="B43" s="875"/>
      <c r="C43" s="876"/>
      <c r="D43" s="876"/>
      <c r="E43" s="876"/>
      <c r="F43" s="876"/>
      <c r="G43" s="876"/>
      <c r="H43" s="877"/>
      <c r="I43" s="36"/>
      <c r="J43" s="37"/>
      <c r="K43" s="438"/>
      <c r="L43" s="276"/>
      <c r="M43" s="277"/>
      <c r="N43" s="272"/>
    </row>
    <row r="44" spans="1:14">
      <c r="B44" s="320"/>
      <c r="C44" s="321"/>
      <c r="D44" s="321"/>
      <c r="E44" s="321"/>
      <c r="F44" s="323"/>
      <c r="G44" s="323"/>
      <c r="H44" s="125"/>
      <c r="I44" s="36"/>
      <c r="J44" s="37"/>
      <c r="K44" s="438"/>
      <c r="L44" s="276"/>
      <c r="M44" s="277"/>
      <c r="N44" s="273"/>
    </row>
    <row r="45" spans="1:14">
      <c r="B45" s="883" t="s">
        <v>952</v>
      </c>
      <c r="C45" s="884"/>
      <c r="D45" s="884"/>
      <c r="E45" s="38"/>
      <c r="F45" s="39"/>
      <c r="G45" s="39"/>
      <c r="H45" s="40"/>
      <c r="I45" s="36"/>
      <c r="J45" s="37"/>
      <c r="K45" s="279"/>
      <c r="L45" s="276"/>
      <c r="M45" s="401">
        <v>0.1</v>
      </c>
      <c r="N45" s="344">
        <f>N83*M45</f>
        <v>8989.0050753001669</v>
      </c>
    </row>
    <row r="46" spans="1:14" ht="15.75" thickBot="1">
      <c r="B46" s="875"/>
      <c r="C46" s="876"/>
      <c r="D46" s="876"/>
      <c r="E46" s="876"/>
      <c r="F46" s="876"/>
      <c r="G46" s="876"/>
      <c r="H46" s="877"/>
      <c r="I46" s="885"/>
      <c r="J46" s="886"/>
      <c r="K46" s="41"/>
      <c r="L46" s="887"/>
      <c r="M46" s="888"/>
      <c r="N46" s="105"/>
    </row>
    <row r="47" spans="1:14" ht="15.75" thickBot="1">
      <c r="B47" s="826" t="s">
        <v>953</v>
      </c>
      <c r="C47" s="827"/>
      <c r="D47" s="827"/>
      <c r="E47" s="827"/>
      <c r="F47" s="827"/>
      <c r="G47" s="827"/>
      <c r="H47" s="827"/>
      <c r="I47" s="827"/>
      <c r="J47" s="827"/>
      <c r="K47" s="827"/>
      <c r="L47" s="827"/>
      <c r="M47" s="828"/>
      <c r="N47" s="394">
        <f>SUM(N36:N46)</f>
        <v>896986.5818850965</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71" t="s">
        <v>944</v>
      </c>
      <c r="C51" s="872"/>
      <c r="D51" s="872"/>
      <c r="E51" s="872"/>
      <c r="F51" s="872"/>
      <c r="G51" s="872"/>
      <c r="H51" s="872"/>
      <c r="I51" s="906"/>
      <c r="J51" s="315" t="s">
        <v>945</v>
      </c>
      <c r="K51" s="85" t="s">
        <v>946</v>
      </c>
      <c r="L51" s="907" t="s">
        <v>955</v>
      </c>
      <c r="M51" s="906"/>
      <c r="N51" s="86" t="s">
        <v>951</v>
      </c>
    </row>
    <row r="52" spans="1:14">
      <c r="A52" s="161" t="s">
        <v>388</v>
      </c>
      <c r="B52" s="43" t="str">
        <f>VLOOKUP(A52,MATERIALES!A5:D372,3,FALSE)</f>
        <v>Bentonita</v>
      </c>
      <c r="C52" s="281"/>
      <c r="D52" s="281"/>
      <c r="E52" s="281"/>
      <c r="F52" s="281"/>
      <c r="G52" s="281"/>
      <c r="H52" s="281"/>
      <c r="I52" s="281"/>
      <c r="J52" s="311" t="str">
        <f>VLOOKUP(A52,MATERIALES!A6:D643,2,FALSE)</f>
        <v>kg</v>
      </c>
      <c r="K52" s="282">
        <v>2.355</v>
      </c>
      <c r="L52" s="267"/>
      <c r="M52" s="402">
        <f>VLOOKUP(A52,MATERIALES!A5:D395,4,FALSE)</f>
        <v>689.74230023125051</v>
      </c>
      <c r="N52" s="272">
        <f>K52*M52</f>
        <v>1624.3431170445949</v>
      </c>
    </row>
    <row r="53" spans="1:14">
      <c r="A53" s="161" t="s">
        <v>745</v>
      </c>
      <c r="B53" s="43" t="str">
        <f>VLOOKUP(A53,MATERIALES!A6:D372,3,FALSE)</f>
        <v>Acero PDR-60</v>
      </c>
      <c r="C53" s="425"/>
      <c r="D53" s="425"/>
      <c r="E53" s="425"/>
      <c r="F53" s="425"/>
      <c r="G53" s="425"/>
      <c r="H53" s="425"/>
      <c r="I53" s="425"/>
      <c r="J53" s="312" t="str">
        <f>VLOOKUP(A53,MATERIALES!A7:D644,2,FALSE)</f>
        <v>kg</v>
      </c>
      <c r="K53" s="397">
        <v>123.70021073509811</v>
      </c>
      <c r="L53" s="421"/>
      <c r="M53" s="402">
        <f>VLOOKUP(A53,MATERIALES!A6:D396,4,FALSE)</f>
        <v>3246.9058349731663</v>
      </c>
      <c r="N53" s="272">
        <f>K53*M53</f>
        <v>401642.93602320034</v>
      </c>
    </row>
    <row r="54" spans="1:14">
      <c r="A54" s="161" t="s">
        <v>829</v>
      </c>
      <c r="B54" s="43" t="str">
        <f>VLOOKUP(A54,MATERIALES!A6:D372,3,FALSE)</f>
        <v>Concreto Resistencia  28 (Mpa)</v>
      </c>
      <c r="C54" s="425"/>
      <c r="D54" s="425"/>
      <c r="E54" s="425"/>
      <c r="F54" s="425"/>
      <c r="G54" s="425"/>
      <c r="H54" s="425"/>
      <c r="I54" s="425"/>
      <c r="J54" s="312" t="str">
        <f>VLOOKUP(A54,MATERIALES!A8:D645,2,FALSE)</f>
        <v>m3</v>
      </c>
      <c r="K54" s="397">
        <v>0.82466807156732069</v>
      </c>
      <c r="L54" s="421"/>
      <c r="M54" s="402">
        <f>VLOOKUP(A54,MATERIALES!A6:D397,4,FALSE)</f>
        <v>443946.26529304509</v>
      </c>
      <c r="N54" s="272">
        <f>K54*M54</f>
        <v>366108.31047872966</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6" t="s">
        <v>953</v>
      </c>
      <c r="C59" s="827"/>
      <c r="D59" s="827"/>
      <c r="E59" s="827"/>
      <c r="F59" s="827"/>
      <c r="G59" s="827"/>
      <c r="H59" s="827"/>
      <c r="I59" s="827"/>
      <c r="J59" s="827"/>
      <c r="K59" s="827"/>
      <c r="L59" s="827"/>
      <c r="M59" s="828"/>
      <c r="N59" s="394">
        <f>SUM(N52:N58)</f>
        <v>769375.5896189746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2" t="s">
        <v>961</v>
      </c>
      <c r="M63" s="891"/>
      <c r="N63" s="76" t="s">
        <v>951</v>
      </c>
    </row>
    <row r="64" spans="1:14">
      <c r="A64" t="s">
        <v>1256</v>
      </c>
      <c r="B64" s="46" t="str">
        <f>VLOOKUP(A64,TRANSPORTE!A5:D117,3,FALSE)</f>
        <v>Transporte de material de excavación</v>
      </c>
      <c r="C64" s="317"/>
      <c r="D64" s="317"/>
      <c r="E64" s="317"/>
      <c r="F64" s="317"/>
      <c r="G64" s="317"/>
      <c r="H64" s="311" t="s">
        <v>1468</v>
      </c>
      <c r="I64" s="279">
        <v>1.3</v>
      </c>
      <c r="J64" s="286">
        <v>1</v>
      </c>
      <c r="K64" s="279">
        <f>I64*J64</f>
        <v>1.3</v>
      </c>
      <c r="L64" s="913">
        <f>VLOOKUP(A64,TRANSPORTE!A5:D117,4,FALSE)</f>
        <v>1139.1256047770109</v>
      </c>
      <c r="M64" s="914"/>
      <c r="N64" s="287">
        <f>K64*L64</f>
        <v>1480.8632862101142</v>
      </c>
    </row>
    <row r="65" spans="1:15">
      <c r="A65" t="s">
        <v>1408</v>
      </c>
      <c r="B65" s="46" t="str">
        <f>VLOOKUP(A65,TRANSPORTE!A6:D117,3,FALSE)</f>
        <v>Equipo de Transporte (Camiones Grúas</v>
      </c>
      <c r="C65" s="47"/>
      <c r="D65" s="47"/>
      <c r="E65" s="47"/>
      <c r="F65" s="47"/>
      <c r="G65" s="47"/>
      <c r="H65" s="311" t="s">
        <v>1468</v>
      </c>
      <c r="I65" s="279">
        <v>0.05</v>
      </c>
      <c r="J65" s="286">
        <v>1</v>
      </c>
      <c r="K65" s="279">
        <f>I65*J65</f>
        <v>0.05</v>
      </c>
      <c r="L65" s="913">
        <f>VLOOKUP(A65,TRANSPORTE!A6:D117,4,FALSE)</f>
        <v>406.24730349574406</v>
      </c>
      <c r="M65" s="914"/>
      <c r="N65" s="287">
        <f>K65*L65</f>
        <v>20.312365174787203</v>
      </c>
    </row>
    <row r="66" spans="1:15">
      <c r="B66" s="46"/>
      <c r="C66" s="47"/>
      <c r="D66" s="47"/>
      <c r="E66" s="47"/>
      <c r="F66" s="47"/>
      <c r="G66" s="47"/>
      <c r="H66" s="311"/>
      <c r="I66" s="279"/>
      <c r="J66" s="286"/>
      <c r="K66" s="279"/>
      <c r="L66" s="913"/>
      <c r="M66" s="914"/>
      <c r="N66" s="287"/>
    </row>
    <row r="67" spans="1:15">
      <c r="B67" s="46"/>
      <c r="C67" s="47"/>
      <c r="D67" s="47"/>
      <c r="E67" s="47"/>
      <c r="F67" s="47"/>
      <c r="G67" s="47"/>
      <c r="H67" s="311"/>
      <c r="I67" s="279"/>
      <c r="J67" s="286"/>
      <c r="K67" s="279"/>
      <c r="L67" s="913"/>
      <c r="M67" s="914"/>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1501.1756513849014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980"/>
      <c r="N74" s="98" t="s">
        <v>951</v>
      </c>
    </row>
    <row r="75" spans="1:15">
      <c r="B75" s="207" t="s">
        <v>2043</v>
      </c>
      <c r="C75" s="208"/>
      <c r="D75" s="208"/>
      <c r="E75" s="208"/>
      <c r="F75" s="208"/>
      <c r="G75" s="208"/>
      <c r="H75" s="208"/>
      <c r="I75" s="209"/>
      <c r="J75" s="210"/>
      <c r="K75" s="211"/>
      <c r="L75" s="212"/>
      <c r="M75" s="213"/>
      <c r="N75" s="214"/>
    </row>
    <row r="76" spans="1:15">
      <c r="A76" s="162" t="s">
        <v>15</v>
      </c>
      <c r="B76" s="49" t="str">
        <f>VLOOKUP(A76,'MANO DE OBRA'!A8:D68,3,FALSE)</f>
        <v>Obrero (6)</v>
      </c>
      <c r="C76" s="47"/>
      <c r="D76" s="47"/>
      <c r="E76" s="47"/>
      <c r="F76" s="47"/>
      <c r="G76" s="47"/>
      <c r="H76" s="47"/>
      <c r="I76" s="292">
        <f>K76/J76*100</f>
        <v>175560</v>
      </c>
      <c r="J76" s="293">
        <v>185</v>
      </c>
      <c r="K76" s="294">
        <f>VLOOKUP(A76,'MANO DE OBRA'!A8:D99,4,FALSE)</f>
        <v>324786</v>
      </c>
      <c r="L76" s="50"/>
      <c r="M76" s="434">
        <v>8</v>
      </c>
      <c r="N76" s="395">
        <f>K76/M76</f>
        <v>40598.25</v>
      </c>
      <c r="O76" s="106"/>
    </row>
    <row r="77" spans="1:15">
      <c r="A77" s="162" t="s">
        <v>30</v>
      </c>
      <c r="B77" s="49" t="str">
        <f>VLOOKUP(A77,'MANO DE OBRA'!A8:D69,3,FALSE)</f>
        <v>Oficial</v>
      </c>
      <c r="C77" s="47"/>
      <c r="D77" s="47"/>
      <c r="E77" s="47"/>
      <c r="F77" s="47"/>
      <c r="G77" s="47"/>
      <c r="H77" s="47"/>
      <c r="I77" s="292">
        <f>K77/J77*100</f>
        <v>57668.23979157189</v>
      </c>
      <c r="J77" s="293">
        <v>185</v>
      </c>
      <c r="K77" s="294">
        <f>VLOOKUP(A77,'MANO DE OBRA'!A8:D100,4,FALSE)</f>
        <v>106686.24361440798</v>
      </c>
      <c r="L77" s="50"/>
      <c r="M77" s="431">
        <v>8</v>
      </c>
      <c r="N77" s="395">
        <f>K77/M77</f>
        <v>13335.780451800998</v>
      </c>
    </row>
    <row r="78" spans="1:15">
      <c r="A78" s="162"/>
      <c r="B78" s="165" t="s">
        <v>2042</v>
      </c>
      <c r="C78" s="47"/>
      <c r="D78" s="47"/>
      <c r="E78" s="47"/>
      <c r="F78" s="47"/>
      <c r="G78" s="47"/>
      <c r="H78" s="47"/>
      <c r="I78" s="292"/>
      <c r="J78" s="293"/>
      <c r="K78" s="294"/>
      <c r="L78" s="50"/>
      <c r="M78" s="432"/>
      <c r="N78" s="395"/>
    </row>
    <row r="79" spans="1:15">
      <c r="A79" t="s">
        <v>15</v>
      </c>
      <c r="B79" s="49" t="str">
        <f>VLOOKUP(A79,'MANO DE OBRA'!A9:D70,3,FALSE)</f>
        <v>Obrero (6)</v>
      </c>
      <c r="C79" s="47"/>
      <c r="D79" s="47"/>
      <c r="E79" s="47"/>
      <c r="F79" s="47"/>
      <c r="G79" s="47"/>
      <c r="H79" s="47"/>
      <c r="I79" s="292">
        <f>K79/J79*100</f>
        <v>175560</v>
      </c>
      <c r="J79" s="293">
        <v>185</v>
      </c>
      <c r="K79" s="294">
        <f>VLOOKUP(A79,'MANO DE OBRA'!A9:D101,4,FALSE)</f>
        <v>324786</v>
      </c>
      <c r="L79" s="50"/>
      <c r="M79" s="300">
        <v>12</v>
      </c>
      <c r="N79" s="395">
        <f>K79/M79</f>
        <v>27065.5</v>
      </c>
    </row>
    <row r="80" spans="1:15">
      <c r="A80" t="s">
        <v>30</v>
      </c>
      <c r="B80" s="49" t="str">
        <f>VLOOKUP(A80,'MANO DE OBRA'!A10:D71,3,FALSE)</f>
        <v>Oficial</v>
      </c>
      <c r="C80" s="47"/>
      <c r="D80" s="47"/>
      <c r="E80" s="47"/>
      <c r="F80" s="47"/>
      <c r="G80" s="47"/>
      <c r="H80" s="47"/>
      <c r="I80" s="292">
        <f>K80/J80*100</f>
        <v>57668.23979157189</v>
      </c>
      <c r="J80" s="293">
        <v>185</v>
      </c>
      <c r="K80" s="294">
        <f>VLOOKUP(A80,'MANO DE OBRA'!A10:D102,4,FALSE)</f>
        <v>106686.24361440798</v>
      </c>
      <c r="L80" s="318"/>
      <c r="M80" s="300">
        <v>12</v>
      </c>
      <c r="N80" s="395">
        <f>K80/M80</f>
        <v>8890.5203012006659</v>
      </c>
    </row>
    <row r="81" spans="1:14">
      <c r="B81" s="49"/>
      <c r="C81" s="47"/>
      <c r="D81" s="47"/>
      <c r="E81" s="47"/>
      <c r="F81" s="47"/>
      <c r="G81" s="47"/>
      <c r="H81" s="47"/>
      <c r="I81" s="279"/>
      <c r="J81" s="297"/>
      <c r="K81" s="298"/>
      <c r="L81" s="318"/>
      <c r="M81" s="300"/>
      <c r="N81" s="296"/>
    </row>
    <row r="82" spans="1:14" ht="15.75" thickBot="1">
      <c r="B82" s="902"/>
      <c r="C82" s="903"/>
      <c r="D82" s="903"/>
      <c r="E82" s="903"/>
      <c r="F82" s="903"/>
      <c r="G82" s="903"/>
      <c r="H82" s="903"/>
      <c r="I82" s="126"/>
      <c r="J82" s="126"/>
      <c r="K82" s="126"/>
      <c r="L82" s="916"/>
      <c r="M82" s="916"/>
      <c r="N82" s="127"/>
    </row>
    <row r="83" spans="1:14" ht="15.75" thickBot="1">
      <c r="B83" s="915" t="s">
        <v>953</v>
      </c>
      <c r="C83" s="869"/>
      <c r="D83" s="869"/>
      <c r="E83" s="869"/>
      <c r="F83" s="869"/>
      <c r="G83" s="869"/>
      <c r="H83" s="869"/>
      <c r="I83" s="869"/>
      <c r="J83" s="869"/>
      <c r="K83" s="869"/>
      <c r="L83" s="869"/>
      <c r="M83" s="870"/>
      <c r="N83" s="460">
        <f>SUM(N76:N82)</f>
        <v>89890.050753001662</v>
      </c>
    </row>
    <row r="84" spans="1:14" ht="15.75" thickBot="1">
      <c r="B84" s="33"/>
      <c r="C84" s="34"/>
      <c r="D84" s="34"/>
      <c r="E84" s="34"/>
      <c r="F84" s="34"/>
      <c r="G84" s="34"/>
      <c r="H84" s="34"/>
      <c r="I84" s="34"/>
      <c r="J84" s="34"/>
      <c r="K84" s="34"/>
      <c r="L84" s="34"/>
      <c r="M84" s="34"/>
      <c r="N84" s="35"/>
    </row>
    <row r="85" spans="1:14" ht="15.75" thickBot="1">
      <c r="B85" s="826" t="s">
        <v>967</v>
      </c>
      <c r="C85" s="827"/>
      <c r="D85" s="827"/>
      <c r="E85" s="827"/>
      <c r="F85" s="827"/>
      <c r="G85" s="827"/>
      <c r="H85" s="827"/>
      <c r="I85" s="827"/>
      <c r="J85" s="827"/>
      <c r="K85" s="827"/>
      <c r="L85" s="827"/>
      <c r="M85" s="828"/>
      <c r="N85" s="99">
        <f>N47+N59+N70+N83</f>
        <v>1757753.3979084576</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1" t="s">
        <v>969</v>
      </c>
      <c r="C89" s="872"/>
      <c r="D89" s="872"/>
      <c r="E89" s="872"/>
      <c r="F89" s="872"/>
      <c r="G89" s="872"/>
      <c r="H89" s="872"/>
      <c r="I89" s="314"/>
      <c r="J89" s="334"/>
      <c r="K89" s="302" t="s">
        <v>970</v>
      </c>
      <c r="L89" s="873" t="s">
        <v>971</v>
      </c>
      <c r="M89" s="874"/>
      <c r="N89" s="303"/>
    </row>
    <row r="90" spans="1:14">
      <c r="B90" s="859" t="s">
        <v>972</v>
      </c>
      <c r="C90" s="860"/>
      <c r="D90" s="860"/>
      <c r="E90" s="860"/>
      <c r="F90" s="860"/>
      <c r="G90" s="860"/>
      <c r="H90" s="860"/>
      <c r="I90" s="87"/>
      <c r="J90" s="88"/>
      <c r="K90" s="304">
        <v>0.2</v>
      </c>
      <c r="L90" s="861">
        <f>N85*K90</f>
        <v>351550.67958169151</v>
      </c>
      <c r="M90" s="862"/>
      <c r="N90" s="51"/>
    </row>
    <row r="91" spans="1:14">
      <c r="B91" s="89" t="s">
        <v>973</v>
      </c>
      <c r="C91" s="90"/>
      <c r="D91" s="90"/>
      <c r="E91" s="90"/>
      <c r="F91" s="90"/>
      <c r="G91" s="90"/>
      <c r="H91" s="90"/>
      <c r="I91" s="87"/>
      <c r="J91" s="88"/>
      <c r="K91" s="304">
        <v>0.05</v>
      </c>
      <c r="L91" s="861">
        <f>N85*K91</f>
        <v>87887.669895422878</v>
      </c>
      <c r="M91" s="862"/>
      <c r="N91" s="51"/>
    </row>
    <row r="92" spans="1:14" ht="15.75" thickBot="1">
      <c r="B92" s="91" t="s">
        <v>974</v>
      </c>
      <c r="C92" s="92"/>
      <c r="D92" s="92"/>
      <c r="E92" s="92"/>
      <c r="F92" s="92"/>
      <c r="G92" s="92"/>
      <c r="H92" s="92"/>
      <c r="I92" s="93"/>
      <c r="J92" s="94"/>
      <c r="K92" s="305">
        <v>0.05</v>
      </c>
      <c r="L92" s="863">
        <f>N85*K92</f>
        <v>87887.669895422878</v>
      </c>
      <c r="M92" s="864"/>
      <c r="N92" s="51"/>
    </row>
    <row r="93" spans="1:14" ht="15.75" thickBot="1">
      <c r="B93" s="826" t="s">
        <v>953</v>
      </c>
      <c r="C93" s="827"/>
      <c r="D93" s="827"/>
      <c r="E93" s="827"/>
      <c r="F93" s="827"/>
      <c r="G93" s="827"/>
      <c r="H93" s="827"/>
      <c r="I93" s="827"/>
      <c r="J93" s="827"/>
      <c r="K93" s="827"/>
      <c r="L93" s="827"/>
      <c r="M93" s="828"/>
      <c r="N93" s="52">
        <f>L90+L91+L92</f>
        <v>527326.01937253727</v>
      </c>
    </row>
    <row r="94" spans="1:14" ht="15.75" thickBot="1">
      <c r="B94" s="33"/>
      <c r="C94" s="34"/>
      <c r="D94" s="34"/>
      <c r="E94" s="34"/>
      <c r="F94" s="34"/>
      <c r="G94" s="34"/>
      <c r="H94" s="34"/>
      <c r="I94" s="34"/>
      <c r="J94" s="34"/>
      <c r="K94" s="34"/>
      <c r="L94" s="34"/>
      <c r="M94" s="34"/>
      <c r="N94" s="35"/>
    </row>
    <row r="95" spans="1:14" ht="15.75" thickBot="1">
      <c r="A95" t="s">
        <v>2016</v>
      </c>
      <c r="B95" s="826" t="s">
        <v>975</v>
      </c>
      <c r="C95" s="827"/>
      <c r="D95" s="827"/>
      <c r="E95" s="827"/>
      <c r="F95" s="827"/>
      <c r="G95" s="827"/>
      <c r="H95" s="827"/>
      <c r="I95" s="827"/>
      <c r="J95" s="827"/>
      <c r="K95" s="827"/>
      <c r="L95" s="827"/>
      <c r="M95" s="828"/>
      <c r="N95" s="188">
        <f>N85+N93</f>
        <v>2285079.4172809948</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70" t="s">
        <v>2218</v>
      </c>
      <c r="C112" s="971"/>
      <c r="D112" s="971"/>
      <c r="E112" s="971"/>
      <c r="F112" s="971"/>
      <c r="G112" s="971"/>
      <c r="H112" s="971"/>
      <c r="I112" s="971"/>
      <c r="J112" s="971"/>
      <c r="K112" s="971"/>
      <c r="L112" s="971"/>
      <c r="M112" s="971"/>
      <c r="N112" s="972"/>
    </row>
    <row r="113" spans="2:14" ht="15" customHeight="1">
      <c r="B113" s="970"/>
      <c r="C113" s="971"/>
      <c r="D113" s="971"/>
      <c r="E113" s="971"/>
      <c r="F113" s="971"/>
      <c r="G113" s="971"/>
      <c r="H113" s="971"/>
      <c r="I113" s="971"/>
      <c r="J113" s="971"/>
      <c r="K113" s="971"/>
      <c r="L113" s="971"/>
      <c r="M113" s="971"/>
      <c r="N113" s="972"/>
    </row>
    <row r="114" spans="2:14" ht="30" customHeight="1">
      <c r="B114" s="973" t="s">
        <v>2219</v>
      </c>
      <c r="C114" s="974"/>
      <c r="D114" s="974"/>
      <c r="E114" s="974"/>
      <c r="F114" s="974"/>
      <c r="G114" s="974"/>
      <c r="H114" s="974"/>
      <c r="I114" s="974"/>
      <c r="J114" s="974"/>
      <c r="K114" s="974"/>
      <c r="L114" s="974"/>
      <c r="M114" s="974"/>
      <c r="N114" s="975"/>
    </row>
    <row r="115" spans="2:14">
      <c r="B115" s="973"/>
      <c r="C115" s="974"/>
      <c r="D115" s="974"/>
      <c r="E115" s="974"/>
      <c r="F115" s="974"/>
      <c r="G115" s="974"/>
      <c r="H115" s="974"/>
      <c r="I115" s="974"/>
      <c r="J115" s="974"/>
      <c r="K115" s="974"/>
      <c r="L115" s="974"/>
      <c r="M115" s="974"/>
      <c r="N115" s="975"/>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6"/>
      <c r="K125" s="976"/>
      <c r="L125" s="976"/>
      <c r="M125" s="976"/>
      <c r="N125" s="977"/>
    </row>
    <row r="126" spans="2:14" ht="15.75" thickBot="1">
      <c r="B126" s="419" t="s">
        <v>2221</v>
      </c>
      <c r="C126" s="420"/>
      <c r="D126" s="420"/>
      <c r="E126" s="259"/>
      <c r="F126" s="259"/>
      <c r="G126" s="259"/>
      <c r="H126" s="259"/>
      <c r="I126" s="259"/>
      <c r="J126" s="978"/>
      <c r="K126" s="978"/>
      <c r="L126" s="978"/>
      <c r="M126" s="978"/>
      <c r="N126" s="979"/>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topLeftCell="A46" zoomScale="77" zoomScaleNormal="77" workbookViewId="0">
      <selection activeCell="M52" sqref="M52"/>
    </sheetView>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1652</v>
      </c>
      <c r="C31" s="81" t="s">
        <v>2097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182</v>
      </c>
      <c r="B36" s="875" t="str">
        <f>VLOOKUP(A36,EQUIPOS!A6:D154,3,FALSE)</f>
        <v xml:space="preserve">Compresor para penetrar roca
</v>
      </c>
      <c r="C36" s="876"/>
      <c r="D36" s="876"/>
      <c r="E36" s="876"/>
      <c r="F36" s="876"/>
      <c r="G36" s="876"/>
      <c r="H36" s="877"/>
      <c r="I36" s="267"/>
      <c r="J36" s="268"/>
      <c r="K36" s="269">
        <f>VLOOKUP(A36,EQUIPOS!A6:D163,4,FALSE)</f>
        <v>95303.774714147192</v>
      </c>
      <c r="L36" s="270"/>
      <c r="M36" s="271">
        <v>0.125</v>
      </c>
      <c r="N36" s="272">
        <f>K36/M36</f>
        <v>762430.19771317753</v>
      </c>
    </row>
    <row r="37" spans="1:14">
      <c r="A37" s="113" t="s">
        <v>242</v>
      </c>
      <c r="B37" s="875" t="str">
        <f>VLOOKUP(A37,EQUIPOS!A7:D154,3,FALSE)</f>
        <v>Grúa con torre capacidad 1 ton en la punta.</v>
      </c>
      <c r="C37" s="876"/>
      <c r="D37" s="876"/>
      <c r="E37" s="876"/>
      <c r="F37" s="876"/>
      <c r="G37" s="876"/>
      <c r="H37" s="877"/>
      <c r="I37" s="421"/>
      <c r="J37" s="422"/>
      <c r="K37" s="269">
        <f>VLOOKUP(A37,EQUIPOS!A7:D164,4,FALSE)</f>
        <v>138255.52378254506</v>
      </c>
      <c r="L37" s="335"/>
      <c r="M37" s="336">
        <v>2.5</v>
      </c>
      <c r="N37" s="272">
        <f>K37/M37</f>
        <v>55302.209513018024</v>
      </c>
    </row>
    <row r="38" spans="1:14">
      <c r="A38" s="113" t="s">
        <v>267</v>
      </c>
      <c r="B38" s="875" t="str">
        <f>VLOOKUP(A38,EQUIPOS!A8:D154,3,FALSE)</f>
        <v>Motobomba de concreto</v>
      </c>
      <c r="C38" s="876"/>
      <c r="D38" s="876"/>
      <c r="E38" s="876"/>
      <c r="F38" s="876"/>
      <c r="G38" s="876"/>
      <c r="H38" s="877"/>
      <c r="I38" s="421"/>
      <c r="J38" s="422"/>
      <c r="K38" s="438">
        <f>VLOOKUP(A38,EQUIPOS!A8:D165,4,FALSE)</f>
        <v>87689.437911879824</v>
      </c>
      <c r="L38" s="335"/>
      <c r="M38" s="336">
        <v>0.65</v>
      </c>
      <c r="N38" s="272">
        <f>K38/M38</f>
        <v>134906.82755673819</v>
      </c>
    </row>
    <row r="39" spans="1:14">
      <c r="A39" s="113" t="s">
        <v>310</v>
      </c>
      <c r="B39" s="875" t="str">
        <f>VLOOKUP(A39,EQUIPOS!A9:D154,3,FALSE)</f>
        <v>Retroexcavadora A25C</v>
      </c>
      <c r="C39" s="876"/>
      <c r="D39" s="876"/>
      <c r="E39" s="876"/>
      <c r="F39" s="876"/>
      <c r="G39" s="876"/>
      <c r="H39" s="877"/>
      <c r="I39" s="421"/>
      <c r="J39" s="422"/>
      <c r="K39" s="438">
        <f>VLOOKUP(A39,EQUIPOS!A9:D166,4,FALSE)</f>
        <v>200400.486702464</v>
      </c>
      <c r="L39" s="335"/>
      <c r="M39" s="336">
        <v>0.65</v>
      </c>
      <c r="N39" s="272">
        <f>K39/M39</f>
        <v>308308.44108071382</v>
      </c>
    </row>
    <row r="40" spans="1:14">
      <c r="A40" s="113"/>
      <c r="B40" s="875"/>
      <c r="C40" s="876"/>
      <c r="D40" s="876"/>
      <c r="E40" s="876"/>
      <c r="F40" s="876"/>
      <c r="G40" s="876"/>
      <c r="H40" s="877"/>
      <c r="I40" s="421"/>
      <c r="J40" s="422"/>
      <c r="K40" s="438"/>
      <c r="L40" s="335"/>
      <c r="M40" s="336"/>
      <c r="N40" s="272"/>
    </row>
    <row r="41" spans="1:14">
      <c r="A41" s="113"/>
      <c r="B41" s="875"/>
      <c r="C41" s="876"/>
      <c r="D41" s="876"/>
      <c r="E41" s="876"/>
      <c r="F41" s="876"/>
      <c r="G41" s="876"/>
      <c r="H41" s="877"/>
      <c r="I41" s="421"/>
      <c r="J41" s="422"/>
      <c r="K41" s="438"/>
      <c r="L41" s="335"/>
      <c r="M41" s="336"/>
      <c r="N41" s="272"/>
    </row>
    <row r="42" spans="1:14">
      <c r="A42" s="113"/>
      <c r="B42" s="875"/>
      <c r="C42" s="876"/>
      <c r="D42" s="876"/>
      <c r="E42" s="876"/>
      <c r="F42" s="876"/>
      <c r="G42" s="876"/>
      <c r="H42" s="877"/>
      <c r="I42" s="328"/>
      <c r="J42" s="330"/>
      <c r="K42" s="438"/>
      <c r="L42" s="423"/>
      <c r="M42" s="424"/>
      <c r="N42" s="272"/>
    </row>
    <row r="43" spans="1:14">
      <c r="B43" s="875"/>
      <c r="C43" s="876"/>
      <c r="D43" s="876"/>
      <c r="E43" s="876"/>
      <c r="F43" s="876"/>
      <c r="G43" s="876"/>
      <c r="H43" s="877"/>
      <c r="I43" s="36"/>
      <c r="J43" s="37"/>
      <c r="K43" s="438"/>
      <c r="L43" s="276"/>
      <c r="M43" s="277"/>
      <c r="N43" s="272"/>
    </row>
    <row r="44" spans="1:14">
      <c r="B44" s="320"/>
      <c r="C44" s="321"/>
      <c r="D44" s="321"/>
      <c r="E44" s="321"/>
      <c r="F44" s="323"/>
      <c r="G44" s="323"/>
      <c r="H44" s="125"/>
      <c r="I44" s="36"/>
      <c r="J44" s="37"/>
      <c r="K44" s="438"/>
      <c r="L44" s="276"/>
      <c r="M44" s="277"/>
      <c r="N44" s="273"/>
    </row>
    <row r="45" spans="1:14">
      <c r="B45" s="883" t="s">
        <v>952</v>
      </c>
      <c r="C45" s="884"/>
      <c r="D45" s="884"/>
      <c r="E45" s="38"/>
      <c r="F45" s="39"/>
      <c r="G45" s="39"/>
      <c r="H45" s="40"/>
      <c r="I45" s="36"/>
      <c r="J45" s="37"/>
      <c r="K45" s="279"/>
      <c r="L45" s="276"/>
      <c r="M45" s="401">
        <v>0.1</v>
      </c>
      <c r="N45" s="344">
        <f>N87*M45</f>
        <v>46742.82639156087</v>
      </c>
    </row>
    <row r="46" spans="1:14" ht="15.75" thickBot="1">
      <c r="B46" s="875"/>
      <c r="C46" s="876"/>
      <c r="D46" s="876"/>
      <c r="E46" s="876"/>
      <c r="F46" s="876"/>
      <c r="G46" s="876"/>
      <c r="H46" s="877"/>
      <c r="I46" s="885"/>
      <c r="J46" s="886"/>
      <c r="K46" s="41"/>
      <c r="L46" s="887"/>
      <c r="M46" s="888"/>
      <c r="N46" s="105"/>
    </row>
    <row r="47" spans="1:14" ht="15.75" thickBot="1">
      <c r="B47" s="826" t="s">
        <v>953</v>
      </c>
      <c r="C47" s="827"/>
      <c r="D47" s="827"/>
      <c r="E47" s="827"/>
      <c r="F47" s="827"/>
      <c r="G47" s="827"/>
      <c r="H47" s="827"/>
      <c r="I47" s="827"/>
      <c r="J47" s="827"/>
      <c r="K47" s="827"/>
      <c r="L47" s="827"/>
      <c r="M47" s="828"/>
      <c r="N47" s="394">
        <f>SUM(N36:N46)</f>
        <v>1307690.5022552086</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71" t="s">
        <v>944</v>
      </c>
      <c r="C51" s="872"/>
      <c r="D51" s="872"/>
      <c r="E51" s="872"/>
      <c r="F51" s="872"/>
      <c r="G51" s="872"/>
      <c r="H51" s="872"/>
      <c r="I51" s="906"/>
      <c r="J51" s="315" t="s">
        <v>945</v>
      </c>
      <c r="K51" s="85" t="s">
        <v>946</v>
      </c>
      <c r="L51" s="907" t="s">
        <v>955</v>
      </c>
      <c r="M51" s="906"/>
      <c r="N51" s="86" t="s">
        <v>951</v>
      </c>
    </row>
    <row r="52" spans="1:14">
      <c r="A52" s="161" t="s">
        <v>745</v>
      </c>
      <c r="B52" s="43" t="str">
        <f>VLOOKUP(A52,MATERIALES!A5:D372,3,FALSE)</f>
        <v>Acero PDR-60</v>
      </c>
      <c r="C52" s="281"/>
      <c r="D52" s="281"/>
      <c r="E52" s="281"/>
      <c r="F52" s="281"/>
      <c r="G52" s="281"/>
      <c r="H52" s="281"/>
      <c r="I52" s="281"/>
      <c r="J52" s="311" t="str">
        <f>VLOOKUP(A52,MATERIALES!A6:D643,2,FALSE)</f>
        <v>kg</v>
      </c>
      <c r="K52" s="282">
        <v>178.12830345854127</v>
      </c>
      <c r="L52" s="267"/>
      <c r="M52" s="402">
        <f>VLOOKUP(A52,MATERIALES!A5:D395,4,FALSE)</f>
        <v>3246.9058349731663</v>
      </c>
      <c r="N52" s="272">
        <f>K52*M52</f>
        <v>578365.82787340845</v>
      </c>
    </row>
    <row r="53" spans="1:14">
      <c r="A53" s="161" t="s">
        <v>829</v>
      </c>
      <c r="B53" s="43" t="str">
        <f>VLOOKUP(A53,MATERIALES!A6:D372,3,FALSE)</f>
        <v>Concreto Resistencia  28 (Mpa)</v>
      </c>
      <c r="C53" s="425"/>
      <c r="D53" s="425"/>
      <c r="E53" s="425"/>
      <c r="F53" s="425"/>
      <c r="G53" s="425"/>
      <c r="H53" s="425"/>
      <c r="I53" s="425"/>
      <c r="J53" s="312" t="str">
        <f>VLOOKUP(A53,MATERIALES!A7:D644,2,FALSE)</f>
        <v>m3</v>
      </c>
      <c r="K53" s="397">
        <v>1.1875220230569419</v>
      </c>
      <c r="L53" s="421"/>
      <c r="M53" s="402">
        <f>VLOOKUP(A53,MATERIALES!A6:D396,4,FALSE)</f>
        <v>443946.26529304509</v>
      </c>
      <c r="N53" s="272">
        <f t="shared" ref="N53:N59" si="0">K53*M53</f>
        <v>527195.96708937071</v>
      </c>
    </row>
    <row r="54" spans="1:14">
      <c r="A54" s="161" t="s">
        <v>376</v>
      </c>
      <c r="B54" s="43" t="str">
        <f>VLOOKUP(A54,MATERIALES!A6:D372,3,FALSE)</f>
        <v>Anfo</v>
      </c>
      <c r="C54" s="425"/>
      <c r="D54" s="425"/>
      <c r="E54" s="425"/>
      <c r="F54" s="425"/>
      <c r="G54" s="425"/>
      <c r="H54" s="425"/>
      <c r="I54" s="425"/>
      <c r="J54" s="312" t="s">
        <v>377</v>
      </c>
      <c r="K54" s="397">
        <v>0.3</v>
      </c>
      <c r="L54" s="421"/>
      <c r="M54" s="402">
        <f>VLOOKUP(A54,MATERIALES!A6:D397,4,FALSE)</f>
        <v>4604.8184613527374</v>
      </c>
      <c r="N54" s="272">
        <f t="shared" si="0"/>
        <v>1381.4455384058213</v>
      </c>
    </row>
    <row r="55" spans="1:14">
      <c r="A55" s="161" t="s">
        <v>424</v>
      </c>
      <c r="B55" s="43" t="str">
        <f>VLOOKUP(A55,MATERIALES!A6:D372,3,FALSE)</f>
        <v>Cordón detonante</v>
      </c>
      <c r="C55" s="425"/>
      <c r="D55" s="425"/>
      <c r="E55" s="425"/>
      <c r="F55" s="425"/>
      <c r="G55" s="425"/>
      <c r="H55" s="425"/>
      <c r="I55" s="425"/>
      <c r="J55" s="312" t="str">
        <f>VLOOKUP(A55,MATERIALES!A9:D646,2,FALSE)</f>
        <v>m</v>
      </c>
      <c r="K55" s="397">
        <v>3</v>
      </c>
      <c r="L55" s="421"/>
      <c r="M55" s="402">
        <f>VLOOKUP(A55,MATERIALES!A6:D398,4,FALSE)</f>
        <v>2741.2662387334667</v>
      </c>
      <c r="N55" s="272">
        <f t="shared" si="0"/>
        <v>8223.7987162003992</v>
      </c>
    </row>
    <row r="56" spans="1:14">
      <c r="A56" s="161" t="s">
        <v>453</v>
      </c>
      <c r="B56" s="43" t="str">
        <f>VLOOKUP(A56,MATERIALES!A7:D372,3,FALSE)</f>
        <v>Explosivos  75% (INDUGEL)</v>
      </c>
      <c r="C56" s="425"/>
      <c r="D56" s="425"/>
      <c r="E56" s="425"/>
      <c r="F56" s="425"/>
      <c r="G56" s="425"/>
      <c r="H56" s="425"/>
      <c r="I56" s="425"/>
      <c r="J56" s="312" t="str">
        <f>VLOOKUP(A56,MATERIALES!A10:D647,2,FALSE)</f>
        <v>lb</v>
      </c>
      <c r="K56" s="397">
        <v>0.25</v>
      </c>
      <c r="L56" s="421"/>
      <c r="M56" s="402">
        <f>VLOOKUP(A56,MATERIALES!A7:D399,4,FALSE)</f>
        <v>9393.0240299370653</v>
      </c>
      <c r="N56" s="272">
        <f t="shared" si="0"/>
        <v>2348.2560074842663</v>
      </c>
    </row>
    <row r="57" spans="1:14">
      <c r="A57" s="161" t="s">
        <v>458</v>
      </c>
      <c r="B57" s="43" t="str">
        <f>VLOOKUP(A57,MATERIALES!A8:D372,3,FALSE)</f>
        <v>Fulminantes</v>
      </c>
      <c r="C57" s="425"/>
      <c r="D57" s="425"/>
      <c r="E57" s="425"/>
      <c r="F57" s="425"/>
      <c r="G57" s="425"/>
      <c r="H57" s="425"/>
      <c r="I57" s="425"/>
      <c r="J57" s="312" t="str">
        <f>VLOOKUP(A57,MATERIALES!A11:D648,2,FALSE)</f>
        <v>u</v>
      </c>
      <c r="K57" s="397">
        <v>1</v>
      </c>
      <c r="L57" s="421"/>
      <c r="M57" s="402">
        <f>VLOOKUP(A57,MATERIALES!A8:D400,4,FALSE)</f>
        <v>1039.9003017005148</v>
      </c>
      <c r="N57" s="272">
        <f t="shared" si="0"/>
        <v>1039.9003017005148</v>
      </c>
    </row>
    <row r="58" spans="1:14">
      <c r="A58" s="161" t="s">
        <v>552</v>
      </c>
      <c r="B58" s="43" t="str">
        <f>VLOOKUP(A58,MATERIALES!A9:D372,3,FALSE)</f>
        <v>Mecha Lenta</v>
      </c>
      <c r="C58" s="425"/>
      <c r="D58" s="425"/>
      <c r="E58" s="425"/>
      <c r="F58" s="425"/>
      <c r="G58" s="425"/>
      <c r="H58" s="425"/>
      <c r="I58" s="425"/>
      <c r="J58" s="312" t="str">
        <f>VLOOKUP(A58,MATERIALES!A11:D649,2,FALSE)</f>
        <v>m</v>
      </c>
      <c r="K58" s="397">
        <v>1</v>
      </c>
      <c r="L58" s="421"/>
      <c r="M58" s="402">
        <f>VLOOKUP(A58,MATERIALES!A9:D401,4,FALSE)</f>
        <v>966.75746702433173</v>
      </c>
      <c r="N58" s="272">
        <f t="shared" si="0"/>
        <v>966.75746702433173</v>
      </c>
    </row>
    <row r="59" spans="1:14">
      <c r="A59" s="161" t="s">
        <v>845</v>
      </c>
      <c r="B59" s="43" t="str">
        <f>VLOOKUP(A59,MATERIALES!A10:D372,3,FALSE)</f>
        <v>Escolta y transporte (una tarifa por cada m3 escoltado y transportado)</v>
      </c>
      <c r="C59" s="425"/>
      <c r="D59" s="425"/>
      <c r="E59" s="425"/>
      <c r="F59" s="425"/>
      <c r="G59" s="425"/>
      <c r="H59" s="425"/>
      <c r="I59" s="425"/>
      <c r="J59" s="312" t="str">
        <f>VLOOKUP(A59,MATERIALES!A12:D650,2,FALSE)</f>
        <v>kg</v>
      </c>
      <c r="K59" s="397">
        <v>0.45800000000000002</v>
      </c>
      <c r="L59" s="421"/>
      <c r="M59" s="402">
        <f>VLOOKUP(A59,MATERIALES!A10:D402,4,FALSE)</f>
        <v>9348.5023044819973</v>
      </c>
      <c r="N59" s="272">
        <f t="shared" si="0"/>
        <v>4281.6140554527547</v>
      </c>
    </row>
    <row r="60" spans="1:14">
      <c r="A60" s="161"/>
      <c r="B60" s="43"/>
      <c r="C60" s="425"/>
      <c r="D60" s="425"/>
      <c r="E60" s="425"/>
      <c r="F60" s="425"/>
      <c r="G60" s="425"/>
      <c r="H60" s="425"/>
      <c r="I60" s="425"/>
      <c r="J60" s="311"/>
      <c r="K60" s="397"/>
      <c r="L60" s="421"/>
      <c r="M60" s="402"/>
      <c r="N60" s="272"/>
    </row>
    <row r="61" spans="1:14">
      <c r="A61" s="161"/>
      <c r="B61" s="43"/>
      <c r="C61" s="425"/>
      <c r="D61" s="425"/>
      <c r="E61" s="425"/>
      <c r="F61" s="425"/>
      <c r="G61" s="425"/>
      <c r="H61" s="425"/>
      <c r="I61" s="425"/>
      <c r="J61" s="311"/>
      <c r="K61" s="397"/>
      <c r="L61" s="421"/>
      <c r="M61" s="402"/>
      <c r="N61" s="272"/>
    </row>
    <row r="62" spans="1:14" ht="15.75" thickBot="1">
      <c r="B62" s="43"/>
      <c r="C62" s="310"/>
      <c r="D62" s="310"/>
      <c r="E62" s="310"/>
      <c r="F62" s="310"/>
      <c r="G62" s="310"/>
      <c r="H62" s="310"/>
      <c r="I62" s="310"/>
      <c r="J62" s="435"/>
      <c r="K62" s="126"/>
      <c r="L62" s="325"/>
      <c r="M62" s="402"/>
      <c r="N62" s="272"/>
    </row>
    <row r="63" spans="1:14" ht="15.75" thickBot="1">
      <c r="B63" s="826" t="s">
        <v>953</v>
      </c>
      <c r="C63" s="827"/>
      <c r="D63" s="827"/>
      <c r="E63" s="827"/>
      <c r="F63" s="827"/>
      <c r="G63" s="827"/>
      <c r="H63" s="827"/>
      <c r="I63" s="827"/>
      <c r="J63" s="827"/>
      <c r="K63" s="827"/>
      <c r="L63" s="827"/>
      <c r="M63" s="828"/>
      <c r="N63" s="394">
        <f>SUM(N52:N62)</f>
        <v>1123803.5670490472</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912" t="s">
        <v>961</v>
      </c>
      <c r="M67" s="891"/>
      <c r="N67" s="76" t="s">
        <v>951</v>
      </c>
    </row>
    <row r="68" spans="1:15">
      <c r="A68" t="s">
        <v>1256</v>
      </c>
      <c r="B68" s="46" t="str">
        <f>VLOOKUP(A68,TRANSPORTE!A5:D117,3,FALSE)</f>
        <v>Transporte de material de excavación</v>
      </c>
      <c r="C68" s="317"/>
      <c r="D68" s="317"/>
      <c r="E68" s="317"/>
      <c r="F68" s="317"/>
      <c r="G68" s="317"/>
      <c r="H68" s="311" t="s">
        <v>1468</v>
      </c>
      <c r="I68" s="279">
        <v>1.3</v>
      </c>
      <c r="J68" s="286">
        <v>1</v>
      </c>
      <c r="K68" s="279">
        <f>I68*J68</f>
        <v>1.3</v>
      </c>
      <c r="L68" s="913">
        <f>VLOOKUP(A68,TRANSPORTE!A5:D117,4,FALSE)</f>
        <v>1139.1256047770109</v>
      </c>
      <c r="M68" s="914"/>
      <c r="N68" s="287">
        <f>K68*L68</f>
        <v>1480.8632862101142</v>
      </c>
    </row>
    <row r="69" spans="1:15">
      <c r="A69" t="s">
        <v>1408</v>
      </c>
      <c r="B69" s="46" t="str">
        <f>VLOOKUP(A69,TRANSPORTE!A6:D117,3,FALSE)</f>
        <v>Equipo de Transporte (Camiones Grúas</v>
      </c>
      <c r="C69" s="47"/>
      <c r="D69" s="47"/>
      <c r="E69" s="47"/>
      <c r="F69" s="47"/>
      <c r="G69" s="47"/>
      <c r="H69" s="311" t="s">
        <v>1468</v>
      </c>
      <c r="I69" s="279">
        <v>0.05</v>
      </c>
      <c r="J69" s="286">
        <v>1</v>
      </c>
      <c r="K69" s="279">
        <f>I69*J69</f>
        <v>0.05</v>
      </c>
      <c r="L69" s="913">
        <f>VLOOKUP(A69,TRANSPORTE!A6:D117,4,FALSE)</f>
        <v>406.24730349574406</v>
      </c>
      <c r="M69" s="914"/>
      <c r="N69" s="287">
        <f>K69*L69</f>
        <v>20.312365174787203</v>
      </c>
    </row>
    <row r="70" spans="1:15">
      <c r="B70" s="46"/>
      <c r="C70" s="47"/>
      <c r="D70" s="47"/>
      <c r="E70" s="47"/>
      <c r="F70" s="47"/>
      <c r="G70" s="47"/>
      <c r="H70" s="311"/>
      <c r="I70" s="279"/>
      <c r="J70" s="286"/>
      <c r="K70" s="279"/>
      <c r="L70" s="913"/>
      <c r="M70" s="914"/>
      <c r="N70" s="287"/>
    </row>
    <row r="71" spans="1:15">
      <c r="B71" s="46"/>
      <c r="C71" s="47"/>
      <c r="D71" s="47"/>
      <c r="E71" s="47"/>
      <c r="F71" s="47"/>
      <c r="G71" s="47"/>
      <c r="H71" s="311"/>
      <c r="I71" s="279"/>
      <c r="J71" s="286"/>
      <c r="K71" s="279"/>
      <c r="L71" s="913"/>
      <c r="M71" s="914"/>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904"/>
      <c r="M73" s="905"/>
      <c r="N73" s="127"/>
    </row>
    <row r="74" spans="1:15" ht="15.75" thickBot="1">
      <c r="B74" s="915" t="s">
        <v>953</v>
      </c>
      <c r="C74" s="869"/>
      <c r="D74" s="869"/>
      <c r="E74" s="869"/>
      <c r="F74" s="869"/>
      <c r="G74" s="869"/>
      <c r="H74" s="869"/>
      <c r="I74" s="869"/>
      <c r="J74" s="869"/>
      <c r="K74" s="869"/>
      <c r="L74" s="869"/>
      <c r="M74" s="870"/>
      <c r="N74" s="104">
        <f>N68+N69+N70+N71+N72</f>
        <v>1501.1756513849014</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5" t="s">
        <v>963</v>
      </c>
      <c r="C78" s="866"/>
      <c r="D78" s="866"/>
      <c r="E78" s="866"/>
      <c r="F78" s="866"/>
      <c r="G78" s="866"/>
      <c r="H78" s="866"/>
      <c r="I78" s="73" t="s">
        <v>964</v>
      </c>
      <c r="J78" s="75" t="s">
        <v>1410</v>
      </c>
      <c r="K78" s="74" t="s">
        <v>966</v>
      </c>
      <c r="L78" s="867" t="s">
        <v>950</v>
      </c>
      <c r="M78" s="980"/>
      <c r="N78" s="98" t="s">
        <v>951</v>
      </c>
    </row>
    <row r="79" spans="1:15">
      <c r="A79" s="215"/>
      <c r="B79" s="207" t="s">
        <v>2043</v>
      </c>
      <c r="C79" s="208"/>
      <c r="D79" s="208"/>
      <c r="E79" s="208"/>
      <c r="F79" s="208"/>
      <c r="G79" s="208"/>
      <c r="H79" s="208"/>
      <c r="I79" s="209"/>
      <c r="J79" s="210"/>
      <c r="K79" s="211"/>
      <c r="L79" s="212"/>
      <c r="M79" s="213"/>
      <c r="N79" s="214"/>
    </row>
    <row r="80" spans="1:15">
      <c r="A80" s="162" t="s">
        <v>15</v>
      </c>
      <c r="B80" s="49" t="str">
        <f>VLOOKUP(A80,'MANO DE OBRA'!A8:D68,3,FALSE)</f>
        <v>Obrero (6)</v>
      </c>
      <c r="C80" s="47"/>
      <c r="D80" s="47"/>
      <c r="E80" s="47"/>
      <c r="F80" s="47"/>
      <c r="G80" s="47"/>
      <c r="H80" s="47"/>
      <c r="I80" s="292">
        <f>K80/J80*100</f>
        <v>175560</v>
      </c>
      <c r="J80" s="293">
        <v>185</v>
      </c>
      <c r="K80" s="294">
        <f>VLOOKUP(A80,'MANO DE OBRA'!A8:D99,4,FALSE)</f>
        <v>324786</v>
      </c>
      <c r="L80" s="50"/>
      <c r="M80" s="434">
        <v>1</v>
      </c>
      <c r="N80" s="395">
        <f>K80/M80</f>
        <v>324786</v>
      </c>
      <c r="O80" s="106"/>
    </row>
    <row r="81" spans="1:14">
      <c r="A81" s="162" t="s">
        <v>30</v>
      </c>
      <c r="B81" s="49" t="str">
        <f>VLOOKUP(A81,'MANO DE OBRA'!A8:D69,3,FALSE)</f>
        <v>Oficial</v>
      </c>
      <c r="C81" s="47"/>
      <c r="D81" s="47"/>
      <c r="E81" s="47"/>
      <c r="F81" s="47"/>
      <c r="G81" s="47"/>
      <c r="H81" s="47"/>
      <c r="I81" s="292">
        <f>K81/J81*100</f>
        <v>57668.23979157189</v>
      </c>
      <c r="J81" s="293">
        <v>185</v>
      </c>
      <c r="K81" s="294">
        <f>VLOOKUP(A81,'MANO DE OBRA'!A8:D100,4,FALSE)</f>
        <v>106686.24361440798</v>
      </c>
      <c r="L81" s="50"/>
      <c r="M81" s="431">
        <v>1</v>
      </c>
      <c r="N81" s="395">
        <f>K81/M81</f>
        <v>106686.24361440798</v>
      </c>
    </row>
    <row r="82" spans="1:14">
      <c r="A82" s="162"/>
      <c r="B82" s="165" t="s">
        <v>1651</v>
      </c>
      <c r="C82" s="47"/>
      <c r="D82" s="47"/>
      <c r="E82" s="47"/>
      <c r="F82" s="47"/>
      <c r="G82" s="47"/>
      <c r="H82" s="47"/>
      <c r="I82" s="292"/>
      <c r="J82" s="293"/>
      <c r="K82" s="294"/>
      <c r="L82" s="50"/>
      <c r="M82" s="432"/>
      <c r="N82" s="395"/>
    </row>
    <row r="83" spans="1:14">
      <c r="A83" t="s">
        <v>15</v>
      </c>
      <c r="B83" s="49" t="str">
        <f>VLOOKUP(A83,'MANO DE OBRA'!A9:D70,3,FALSE)</f>
        <v>Obrero (6)</v>
      </c>
      <c r="C83" s="47"/>
      <c r="D83" s="47"/>
      <c r="E83" s="47"/>
      <c r="F83" s="47"/>
      <c r="G83" s="47"/>
      <c r="H83" s="47"/>
      <c r="I83" s="292">
        <f>K83/J83*100</f>
        <v>175560</v>
      </c>
      <c r="J83" s="293">
        <v>185</v>
      </c>
      <c r="K83" s="294">
        <f>VLOOKUP(A83,'MANO DE OBRA'!A9:D101,4,FALSE)</f>
        <v>324786</v>
      </c>
      <c r="L83" s="50"/>
      <c r="M83" s="300">
        <v>12</v>
      </c>
      <c r="N83" s="395">
        <f>K83/M83</f>
        <v>27065.5</v>
      </c>
    </row>
    <row r="84" spans="1:14">
      <c r="A84" t="s">
        <v>30</v>
      </c>
      <c r="B84" s="49" t="str">
        <f>VLOOKUP(A84,'MANO DE OBRA'!A10:D71,3,FALSE)</f>
        <v>Oficial</v>
      </c>
      <c r="C84" s="47"/>
      <c r="D84" s="47"/>
      <c r="E84" s="47"/>
      <c r="F84" s="47"/>
      <c r="G84" s="47"/>
      <c r="H84" s="47"/>
      <c r="I84" s="292">
        <f>K84/J84*100</f>
        <v>57668.23979157189</v>
      </c>
      <c r="J84" s="293">
        <v>185</v>
      </c>
      <c r="K84" s="294">
        <f>VLOOKUP(A84,'MANO DE OBRA'!A10:D102,4,FALSE)</f>
        <v>106686.24361440798</v>
      </c>
      <c r="L84" s="318"/>
      <c r="M84" s="300">
        <v>12</v>
      </c>
      <c r="N84" s="395">
        <f>K84/M84</f>
        <v>8890.5203012006659</v>
      </c>
    </row>
    <row r="85" spans="1:14">
      <c r="B85" s="49"/>
      <c r="C85" s="47"/>
      <c r="D85" s="47"/>
      <c r="E85" s="47"/>
      <c r="F85" s="47"/>
      <c r="G85" s="47"/>
      <c r="H85" s="47"/>
      <c r="I85" s="279"/>
      <c r="J85" s="297"/>
      <c r="K85" s="298"/>
      <c r="L85" s="318"/>
      <c r="M85" s="300"/>
      <c r="N85" s="296"/>
    </row>
    <row r="86" spans="1:14" ht="15.75" thickBot="1">
      <c r="B86" s="902"/>
      <c r="C86" s="903"/>
      <c r="D86" s="903"/>
      <c r="E86" s="903"/>
      <c r="F86" s="903"/>
      <c r="G86" s="903"/>
      <c r="H86" s="903"/>
      <c r="I86" s="126"/>
      <c r="J86" s="126"/>
      <c r="K86" s="126"/>
      <c r="L86" s="916"/>
      <c r="M86" s="916"/>
      <c r="N86" s="45"/>
    </row>
    <row r="87" spans="1:14" ht="15.75" thickBot="1">
      <c r="B87" s="915" t="s">
        <v>953</v>
      </c>
      <c r="C87" s="869"/>
      <c r="D87" s="869"/>
      <c r="E87" s="869"/>
      <c r="F87" s="869"/>
      <c r="G87" s="869"/>
      <c r="H87" s="869"/>
      <c r="I87" s="869"/>
      <c r="J87" s="869"/>
      <c r="K87" s="869"/>
      <c r="L87" s="869"/>
      <c r="M87" s="870"/>
      <c r="N87" s="301">
        <f>SUM(N80:N86)</f>
        <v>467428.26391560864</v>
      </c>
    </row>
    <row r="88" spans="1:14" ht="15.75" thickBot="1">
      <c r="B88" s="33"/>
      <c r="C88" s="34"/>
      <c r="D88" s="34"/>
      <c r="E88" s="34"/>
      <c r="F88" s="34"/>
      <c r="G88" s="34"/>
      <c r="H88" s="34"/>
      <c r="I88" s="34"/>
      <c r="J88" s="34"/>
      <c r="K88" s="34"/>
      <c r="L88" s="34"/>
      <c r="M88" s="34"/>
      <c r="N88" s="35"/>
    </row>
    <row r="89" spans="1:14" ht="15.75" thickBot="1">
      <c r="B89" s="826" t="s">
        <v>967</v>
      </c>
      <c r="C89" s="827"/>
      <c r="D89" s="827"/>
      <c r="E89" s="827"/>
      <c r="F89" s="827"/>
      <c r="G89" s="827"/>
      <c r="H89" s="827"/>
      <c r="I89" s="827"/>
      <c r="J89" s="827"/>
      <c r="K89" s="827"/>
      <c r="L89" s="827"/>
      <c r="M89" s="828"/>
      <c r="N89" s="99">
        <f>N47+N63+N74+N87</f>
        <v>2900423.5088712494</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71" t="s">
        <v>969</v>
      </c>
      <c r="C93" s="872"/>
      <c r="D93" s="872"/>
      <c r="E93" s="872"/>
      <c r="F93" s="872"/>
      <c r="G93" s="872"/>
      <c r="H93" s="872"/>
      <c r="I93" s="314"/>
      <c r="J93" s="334"/>
      <c r="K93" s="302" t="s">
        <v>970</v>
      </c>
      <c r="L93" s="873" t="s">
        <v>971</v>
      </c>
      <c r="M93" s="874"/>
      <c r="N93" s="303"/>
    </row>
    <row r="94" spans="1:14">
      <c r="B94" s="859" t="s">
        <v>972</v>
      </c>
      <c r="C94" s="860"/>
      <c r="D94" s="860"/>
      <c r="E94" s="860"/>
      <c r="F94" s="860"/>
      <c r="G94" s="860"/>
      <c r="H94" s="860"/>
      <c r="I94" s="87"/>
      <c r="J94" s="88"/>
      <c r="K94" s="304">
        <v>0.2</v>
      </c>
      <c r="L94" s="861">
        <f>N89*K94</f>
        <v>580084.7017742499</v>
      </c>
      <c r="M94" s="862"/>
      <c r="N94" s="51"/>
    </row>
    <row r="95" spans="1:14">
      <c r="B95" s="89" t="s">
        <v>973</v>
      </c>
      <c r="C95" s="90"/>
      <c r="D95" s="90"/>
      <c r="E95" s="90"/>
      <c r="F95" s="90"/>
      <c r="G95" s="90"/>
      <c r="H95" s="90"/>
      <c r="I95" s="87"/>
      <c r="J95" s="88"/>
      <c r="K95" s="304">
        <v>0.05</v>
      </c>
      <c r="L95" s="861">
        <f>N89*K95</f>
        <v>145021.17544356248</v>
      </c>
      <c r="M95" s="862"/>
      <c r="N95" s="51"/>
    </row>
    <row r="96" spans="1:14" ht="15.75" thickBot="1">
      <c r="B96" s="91" t="s">
        <v>974</v>
      </c>
      <c r="C96" s="92"/>
      <c r="D96" s="92"/>
      <c r="E96" s="92"/>
      <c r="F96" s="92"/>
      <c r="G96" s="92"/>
      <c r="H96" s="92"/>
      <c r="I96" s="93"/>
      <c r="J96" s="94"/>
      <c r="K96" s="305">
        <v>0.05</v>
      </c>
      <c r="L96" s="863">
        <f>N89*K96</f>
        <v>145021.17544356248</v>
      </c>
      <c r="M96" s="864"/>
      <c r="N96" s="51"/>
    </row>
    <row r="97" spans="1:14" ht="15.75" thickBot="1">
      <c r="B97" s="826" t="s">
        <v>953</v>
      </c>
      <c r="C97" s="827"/>
      <c r="D97" s="827"/>
      <c r="E97" s="827"/>
      <c r="F97" s="827"/>
      <c r="G97" s="827"/>
      <c r="H97" s="827"/>
      <c r="I97" s="827"/>
      <c r="J97" s="827"/>
      <c r="K97" s="827"/>
      <c r="L97" s="827"/>
      <c r="M97" s="828"/>
      <c r="N97" s="52">
        <f>L94+L95+L96</f>
        <v>870127.05266137479</v>
      </c>
    </row>
    <row r="98" spans="1:14" ht="15.75" thickBot="1">
      <c r="B98" s="33"/>
      <c r="C98" s="34"/>
      <c r="D98" s="34"/>
      <c r="E98" s="34"/>
      <c r="F98" s="34"/>
      <c r="G98" s="34"/>
      <c r="H98" s="34"/>
      <c r="I98" s="34"/>
      <c r="J98" s="34"/>
      <c r="K98" s="34"/>
      <c r="L98" s="34"/>
      <c r="M98" s="34"/>
      <c r="N98" s="35"/>
    </row>
    <row r="99" spans="1:14" ht="15.75" thickBot="1">
      <c r="A99" t="s">
        <v>2016</v>
      </c>
      <c r="B99" s="826" t="s">
        <v>975</v>
      </c>
      <c r="C99" s="827"/>
      <c r="D99" s="827"/>
      <c r="E99" s="827"/>
      <c r="F99" s="827"/>
      <c r="G99" s="827"/>
      <c r="H99" s="827"/>
      <c r="I99" s="827"/>
      <c r="J99" s="827"/>
      <c r="K99" s="827"/>
      <c r="L99" s="827"/>
      <c r="M99" s="828"/>
      <c r="N99" s="188">
        <f>N89+N97</f>
        <v>3770550.5615326241</v>
      </c>
    </row>
    <row r="100" spans="1:14">
      <c r="B100" s="239"/>
      <c r="C100" s="240"/>
      <c r="D100" s="240"/>
      <c r="E100" s="240"/>
      <c r="F100" s="240"/>
      <c r="G100" s="240"/>
      <c r="H100" s="240"/>
      <c r="I100" s="240"/>
      <c r="J100" s="240"/>
      <c r="K100" s="240"/>
      <c r="L100" s="240"/>
      <c r="M100" s="240"/>
      <c r="N100" s="241"/>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243"/>
      <c r="F103" s="243"/>
      <c r="G103" s="243"/>
      <c r="H103" s="243"/>
      <c r="I103" s="243"/>
      <c r="J103" s="243"/>
      <c r="K103" s="243"/>
      <c r="L103" s="243"/>
      <c r="M103" s="243"/>
      <c r="N103" s="244"/>
    </row>
    <row r="104" spans="1:14">
      <c r="B104" s="242"/>
      <c r="C104" s="243"/>
      <c r="D104" s="243"/>
      <c r="E104" s="417" t="s">
        <v>976</v>
      </c>
      <c r="F104" s="417"/>
      <c r="G104" s="417"/>
      <c r="H104" s="417"/>
      <c r="I104" s="417"/>
      <c r="J104" s="417"/>
      <c r="K104" s="243"/>
      <c r="L104" s="243"/>
      <c r="M104" s="243"/>
      <c r="N104" s="244"/>
    </row>
    <row r="105" spans="1:14">
      <c r="B105" s="242"/>
      <c r="C105" s="243"/>
      <c r="D105" s="243"/>
      <c r="E105" s="243" t="s">
        <v>977</v>
      </c>
      <c r="F105" s="243"/>
      <c r="G105" s="243"/>
      <c r="H105" s="243"/>
      <c r="I105" s="243"/>
      <c r="J105" s="243"/>
      <c r="K105" s="243"/>
      <c r="L105" s="243"/>
      <c r="M105" s="243"/>
      <c r="N105" s="244"/>
    </row>
    <row r="106" spans="1:14">
      <c r="B106" s="242"/>
      <c r="C106" s="243"/>
      <c r="D106" s="243"/>
      <c r="E106" s="243" t="s">
        <v>978</v>
      </c>
      <c r="F106" s="243"/>
      <c r="G106" s="243"/>
      <c r="H106" s="243"/>
      <c r="I106" s="243"/>
      <c r="J106" s="243"/>
      <c r="K106" s="243"/>
      <c r="L106" s="243"/>
      <c r="M106" s="243"/>
      <c r="N106" s="244"/>
    </row>
    <row r="107" spans="1:14">
      <c r="B107" s="242"/>
      <c r="C107" s="243"/>
      <c r="D107" s="243"/>
      <c r="E107" s="243" t="s">
        <v>979</v>
      </c>
      <c r="F107" s="243"/>
      <c r="G107" s="243"/>
      <c r="H107" s="243"/>
      <c r="I107" s="243"/>
      <c r="J107" s="243"/>
      <c r="K107" s="243"/>
      <c r="L107" s="243"/>
      <c r="M107" s="243"/>
      <c r="N107" s="244"/>
    </row>
    <row r="108" spans="1:14" ht="15.75" thickBot="1">
      <c r="B108" s="242"/>
      <c r="C108" s="243"/>
      <c r="D108" s="243"/>
      <c r="E108" s="243"/>
      <c r="F108" s="243" t="s">
        <v>980</v>
      </c>
      <c r="G108" s="243"/>
      <c r="H108" s="243"/>
      <c r="I108" s="243"/>
      <c r="J108" s="243"/>
      <c r="K108" s="243"/>
      <c r="L108" s="243"/>
      <c r="M108" s="243"/>
      <c r="N108" s="244"/>
    </row>
    <row r="109" spans="1:14">
      <c r="B109" s="227" t="s">
        <v>2216</v>
      </c>
      <c r="C109" s="228"/>
      <c r="D109" s="228"/>
      <c r="E109" s="228"/>
      <c r="F109" s="228"/>
      <c r="G109" s="228"/>
      <c r="H109" s="228"/>
      <c r="I109" s="228"/>
      <c r="J109" s="228"/>
      <c r="K109" s="228"/>
      <c r="L109" s="228"/>
      <c r="M109" s="228"/>
      <c r="N109" s="229"/>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c r="B112" s="245"/>
      <c r="C112" s="246"/>
      <c r="D112" s="246"/>
      <c r="E112" s="246"/>
      <c r="F112" s="246"/>
      <c r="G112" s="246"/>
      <c r="H112" s="246"/>
      <c r="I112" s="246"/>
      <c r="J112" s="246"/>
      <c r="K112" s="246"/>
      <c r="L112" s="246"/>
      <c r="M112" s="246"/>
      <c r="N112" s="247"/>
    </row>
    <row r="113" spans="2:14" ht="15.75" thickBot="1">
      <c r="B113" s="248"/>
      <c r="C113" s="249"/>
      <c r="D113" s="249"/>
      <c r="E113" s="249"/>
      <c r="F113" s="249"/>
      <c r="G113" s="249"/>
      <c r="H113" s="249"/>
      <c r="I113" s="249"/>
      <c r="J113" s="249"/>
      <c r="K113" s="249"/>
      <c r="L113" s="249"/>
      <c r="M113" s="249"/>
      <c r="N113" s="250"/>
    </row>
    <row r="114" spans="2:14">
      <c r="B114" s="251"/>
      <c r="C114" s="252"/>
      <c r="D114" s="252"/>
      <c r="E114" s="252"/>
      <c r="F114" s="252"/>
      <c r="G114" s="252"/>
      <c r="H114" s="252"/>
      <c r="I114" s="252"/>
      <c r="J114" s="252"/>
      <c r="K114" s="252"/>
      <c r="L114" s="252"/>
      <c r="M114" s="252"/>
      <c r="N114" s="253"/>
    </row>
    <row r="115" spans="2:14">
      <c r="B115" s="254" t="s">
        <v>2217</v>
      </c>
      <c r="C115" s="255"/>
      <c r="D115" s="255"/>
      <c r="E115" s="255"/>
      <c r="F115" s="255"/>
      <c r="G115" s="255"/>
      <c r="H115" s="255"/>
      <c r="I115" s="255"/>
      <c r="J115" s="255"/>
      <c r="K115" s="255"/>
      <c r="L115" s="255"/>
      <c r="M115" s="255"/>
      <c r="N115" s="256"/>
    </row>
    <row r="116" spans="2:14" ht="15" customHeight="1">
      <c r="B116" s="970" t="s">
        <v>2218</v>
      </c>
      <c r="C116" s="971"/>
      <c r="D116" s="971"/>
      <c r="E116" s="971"/>
      <c r="F116" s="971"/>
      <c r="G116" s="971"/>
      <c r="H116" s="971"/>
      <c r="I116" s="971"/>
      <c r="J116" s="971"/>
      <c r="K116" s="971"/>
      <c r="L116" s="971"/>
      <c r="M116" s="971"/>
      <c r="N116" s="972"/>
    </row>
    <row r="117" spans="2:14" ht="15" customHeight="1">
      <c r="B117" s="970"/>
      <c r="C117" s="971"/>
      <c r="D117" s="971"/>
      <c r="E117" s="971"/>
      <c r="F117" s="971"/>
      <c r="G117" s="971"/>
      <c r="H117" s="971"/>
      <c r="I117" s="971"/>
      <c r="J117" s="971"/>
      <c r="K117" s="971"/>
      <c r="L117" s="971"/>
      <c r="M117" s="971"/>
      <c r="N117" s="972"/>
    </row>
    <row r="118" spans="2:14" ht="30" customHeight="1">
      <c r="B118" s="973" t="s">
        <v>2219</v>
      </c>
      <c r="C118" s="974"/>
      <c r="D118" s="974"/>
      <c r="E118" s="974"/>
      <c r="F118" s="974"/>
      <c r="G118" s="974"/>
      <c r="H118" s="974"/>
      <c r="I118" s="974"/>
      <c r="J118" s="974"/>
      <c r="K118" s="974"/>
      <c r="L118" s="974"/>
      <c r="M118" s="974"/>
      <c r="N118" s="975"/>
    </row>
    <row r="119" spans="2:14">
      <c r="B119" s="973"/>
      <c r="C119" s="974"/>
      <c r="D119" s="974"/>
      <c r="E119" s="974"/>
      <c r="F119" s="974"/>
      <c r="G119" s="974"/>
      <c r="H119" s="974"/>
      <c r="I119" s="974"/>
      <c r="J119" s="974"/>
      <c r="K119" s="974"/>
      <c r="L119" s="974"/>
      <c r="M119" s="974"/>
      <c r="N119" s="975"/>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339"/>
      <c r="C122" s="340"/>
      <c r="D122" s="340"/>
      <c r="E122" s="340"/>
      <c r="F122" s="340"/>
      <c r="G122" s="340"/>
      <c r="H122" s="340"/>
      <c r="I122" s="340"/>
      <c r="J122" s="340"/>
      <c r="K122" s="340"/>
      <c r="L122" s="340"/>
      <c r="M122" s="340"/>
      <c r="N122" s="341"/>
    </row>
    <row r="123" spans="2:14">
      <c r="B123" s="254"/>
      <c r="C123" s="255"/>
      <c r="D123" s="255"/>
      <c r="E123" s="255"/>
      <c r="F123" s="255"/>
      <c r="G123" s="255"/>
      <c r="H123" s="255"/>
      <c r="I123" s="255"/>
      <c r="J123" s="255"/>
      <c r="K123" s="255"/>
      <c r="L123" s="255"/>
      <c r="M123" s="255"/>
      <c r="N123" s="256"/>
    </row>
    <row r="124" spans="2:14">
      <c r="B124" s="242"/>
      <c r="C124" s="243"/>
      <c r="D124" s="243"/>
      <c r="E124" s="243" t="s">
        <v>976</v>
      </c>
      <c r="F124" s="417"/>
      <c r="G124" s="417"/>
      <c r="H124" s="243"/>
      <c r="I124" s="243"/>
      <c r="J124" s="243"/>
      <c r="K124" s="243"/>
      <c r="L124" s="243"/>
      <c r="M124" s="243"/>
      <c r="N124" s="244"/>
    </row>
    <row r="125" spans="2:14">
      <c r="B125" s="242"/>
      <c r="C125" s="243"/>
      <c r="D125" s="243"/>
      <c r="E125" s="418" t="s">
        <v>977</v>
      </c>
      <c r="F125" s="243"/>
      <c r="G125" s="243"/>
      <c r="H125" s="418"/>
      <c r="I125" s="418"/>
      <c r="J125" s="418"/>
      <c r="K125" s="243"/>
      <c r="L125" s="243"/>
      <c r="M125" s="243"/>
      <c r="N125" s="244"/>
    </row>
    <row r="126" spans="2:14">
      <c r="B126" s="242"/>
      <c r="C126" s="243"/>
      <c r="D126" s="243"/>
      <c r="E126" s="257" t="s">
        <v>981</v>
      </c>
      <c r="F126" s="243"/>
      <c r="G126" s="243"/>
      <c r="H126" s="257"/>
      <c r="I126" s="257"/>
      <c r="J126" s="257"/>
      <c r="K126" s="243"/>
      <c r="L126" s="243"/>
      <c r="M126" s="243"/>
      <c r="N126" s="244"/>
    </row>
    <row r="127" spans="2:14">
      <c r="B127" s="258"/>
      <c r="C127" s="255"/>
      <c r="D127" s="255"/>
      <c r="E127" s="243" t="s">
        <v>979</v>
      </c>
      <c r="F127" s="243"/>
      <c r="G127" s="243"/>
      <c r="H127" s="243"/>
      <c r="I127" s="243"/>
      <c r="J127" s="243"/>
      <c r="K127" s="255"/>
      <c r="L127" s="255"/>
      <c r="M127" s="255"/>
      <c r="N127" s="256"/>
    </row>
    <row r="128" spans="2:14">
      <c r="B128" s="258"/>
      <c r="C128" s="255"/>
      <c r="D128" s="255"/>
      <c r="E128" s="255"/>
      <c r="F128" s="243"/>
      <c r="G128" s="243"/>
      <c r="H128" s="243"/>
      <c r="I128" s="243"/>
      <c r="J128" s="243"/>
      <c r="K128" s="255"/>
      <c r="L128" s="255"/>
      <c r="M128" s="255"/>
      <c r="N128" s="256"/>
    </row>
    <row r="129" spans="2:14">
      <c r="B129" s="258" t="s">
        <v>2220</v>
      </c>
      <c r="C129" s="257"/>
      <c r="D129" s="257"/>
      <c r="E129" s="243"/>
      <c r="F129" s="243"/>
      <c r="G129" s="243"/>
      <c r="H129" s="243"/>
      <c r="I129" s="243"/>
      <c r="J129" s="976"/>
      <c r="K129" s="976"/>
      <c r="L129" s="976"/>
      <c r="M129" s="976"/>
      <c r="N129" s="977"/>
    </row>
    <row r="130" spans="2:14" ht="15.75" thickBot="1">
      <c r="B130" s="419" t="s">
        <v>2221</v>
      </c>
      <c r="C130" s="420"/>
      <c r="D130" s="420"/>
      <c r="E130" s="259"/>
      <c r="F130" s="259"/>
      <c r="G130" s="259"/>
      <c r="H130" s="259"/>
      <c r="I130" s="259"/>
      <c r="J130" s="978"/>
      <c r="K130" s="978"/>
      <c r="L130" s="978"/>
      <c r="M130" s="978"/>
      <c r="N130" s="979"/>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20"/>
      <c r="C1" s="932"/>
      <c r="D1" s="933"/>
      <c r="E1" s="933"/>
      <c r="F1" s="933"/>
      <c r="G1" s="933"/>
      <c r="H1" s="933"/>
      <c r="I1" s="933"/>
      <c r="J1" s="934"/>
      <c r="K1" s="935" t="s">
        <v>933</v>
      </c>
      <c r="L1" s="937" t="s">
        <v>2198</v>
      </c>
      <c r="M1" s="938"/>
      <c r="N1" s="939"/>
    </row>
    <row r="2" spans="2:14" ht="40.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2" t="s">
        <v>2215</v>
      </c>
      <c r="L29" s="802" t="s">
        <v>945</v>
      </c>
      <c r="M29" s="803"/>
      <c r="N29" s="71" t="s">
        <v>946</v>
      </c>
    </row>
    <row r="30" spans="1:14" ht="12" hidden="1" customHeight="1" thickBot="1">
      <c r="B30" s="71" t="s">
        <v>943</v>
      </c>
      <c r="C30" s="805" t="s">
        <v>944</v>
      </c>
      <c r="D30" s="806"/>
      <c r="E30" s="806"/>
      <c r="F30" s="806"/>
      <c r="G30" s="806"/>
      <c r="H30" s="806"/>
      <c r="I30" s="806"/>
      <c r="J30" s="72"/>
      <c r="K30" s="307"/>
      <c r="L30" s="802" t="s">
        <v>945</v>
      </c>
      <c r="M30" s="803"/>
      <c r="N30" s="71" t="s">
        <v>946</v>
      </c>
    </row>
    <row r="31" spans="1:14" ht="18.75" customHeight="1" thickBot="1">
      <c r="A31" t="s">
        <v>1845</v>
      </c>
      <c r="B31" s="80" t="s">
        <v>1100</v>
      </c>
      <c r="C31" s="81" t="s">
        <v>1653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180</v>
      </c>
      <c r="B36" s="875" t="str">
        <f>VLOOKUP(A36,EQUIPOS!A6:D154,3,FALSE)</f>
        <v>Compresor 120 HP, con martillo.</v>
      </c>
      <c r="C36" s="876"/>
      <c r="D36" s="876"/>
      <c r="E36" s="876"/>
      <c r="F36" s="876"/>
      <c r="G36" s="876"/>
      <c r="H36" s="877"/>
      <c r="I36" s="267"/>
      <c r="J36" s="268"/>
      <c r="K36" s="269">
        <f>VLOOKUP(A36,EQUIPOS!A6:D163,4,FALSE)</f>
        <v>96405.890246991868</v>
      </c>
      <c r="L36" s="270"/>
      <c r="M36" s="271">
        <v>0.16</v>
      </c>
      <c r="N36" s="272">
        <f>K36/M36</f>
        <v>602536.81404369918</v>
      </c>
    </row>
    <row r="37" spans="1:14">
      <c r="A37" s="113" t="s">
        <v>261</v>
      </c>
      <c r="B37" s="875" t="str">
        <f>VLOOKUP(A37,EQUIPOS!A7:D154,3,FALSE)</f>
        <v xml:space="preserve">Motobomba 3 PULGADAS (incluye operario)
</v>
      </c>
      <c r="C37" s="876"/>
      <c r="D37" s="876"/>
      <c r="E37" s="876"/>
      <c r="F37" s="876"/>
      <c r="G37" s="876"/>
      <c r="H37" s="877"/>
      <c r="I37" s="421"/>
      <c r="J37" s="422"/>
      <c r="K37" s="269">
        <f>VLOOKUP(A37,EQUIPOS!A7:D164,4,FALSE)</f>
        <v>15461.399396121449</v>
      </c>
      <c r="L37" s="335"/>
      <c r="M37" s="336">
        <v>0.16</v>
      </c>
      <c r="N37" s="272">
        <f>K37/M37</f>
        <v>96633.746225759052</v>
      </c>
    </row>
    <row r="38" spans="1:14">
      <c r="A38" s="113"/>
      <c r="B38" s="875"/>
      <c r="C38" s="876"/>
      <c r="D38" s="876"/>
      <c r="E38" s="876"/>
      <c r="F38" s="876"/>
      <c r="G38" s="876"/>
      <c r="H38" s="877"/>
      <c r="I38" s="421"/>
      <c r="J38" s="422"/>
      <c r="K38" s="438"/>
      <c r="L38" s="335"/>
      <c r="M38" s="336"/>
      <c r="N38" s="272"/>
    </row>
    <row r="39" spans="1:14">
      <c r="A39" s="113"/>
      <c r="B39" s="875"/>
      <c r="C39" s="876"/>
      <c r="D39" s="876"/>
      <c r="E39" s="876"/>
      <c r="F39" s="876"/>
      <c r="G39" s="876"/>
      <c r="H39" s="877"/>
      <c r="I39" s="421"/>
      <c r="J39" s="422"/>
      <c r="K39" s="438"/>
      <c r="L39" s="335"/>
      <c r="M39" s="336"/>
      <c r="N39" s="272"/>
    </row>
    <row r="40" spans="1:14">
      <c r="A40" s="113"/>
      <c r="B40" s="875"/>
      <c r="C40" s="876"/>
      <c r="D40" s="876"/>
      <c r="E40" s="876"/>
      <c r="F40" s="876"/>
      <c r="G40" s="876"/>
      <c r="H40" s="877"/>
      <c r="I40" s="328"/>
      <c r="J40" s="330"/>
      <c r="K40" s="438"/>
      <c r="L40" s="423"/>
      <c r="M40" s="424"/>
      <c r="N40" s="272"/>
    </row>
    <row r="41" spans="1:14">
      <c r="B41" s="875"/>
      <c r="C41" s="876"/>
      <c r="D41" s="876"/>
      <c r="E41" s="876"/>
      <c r="F41" s="876"/>
      <c r="G41" s="876"/>
      <c r="H41" s="877"/>
      <c r="I41" s="36"/>
      <c r="J41" s="37"/>
      <c r="K41" s="438"/>
      <c r="L41" s="276"/>
      <c r="M41" s="277"/>
      <c r="N41" s="272"/>
    </row>
    <row r="42" spans="1:14">
      <c r="B42" s="320"/>
      <c r="C42" s="321"/>
      <c r="D42" s="321"/>
      <c r="E42" s="321"/>
      <c r="F42" s="323"/>
      <c r="G42" s="323"/>
      <c r="H42" s="125"/>
      <c r="I42" s="36"/>
      <c r="J42" s="37"/>
      <c r="K42" s="438"/>
      <c r="L42" s="276"/>
      <c r="M42" s="277"/>
      <c r="N42" s="273"/>
    </row>
    <row r="43" spans="1:14">
      <c r="B43" s="883" t="s">
        <v>952</v>
      </c>
      <c r="C43" s="884"/>
      <c r="D43" s="884"/>
      <c r="E43" s="38"/>
      <c r="F43" s="39"/>
      <c r="G43" s="39"/>
      <c r="H43" s="40"/>
      <c r="I43" s="36"/>
      <c r="J43" s="37"/>
      <c r="K43" s="279"/>
      <c r="L43" s="276"/>
      <c r="M43" s="401">
        <v>0.05</v>
      </c>
      <c r="N43" s="344">
        <f>N77*M43</f>
        <v>12625.400141187813</v>
      </c>
    </row>
    <row r="44" spans="1:14" ht="15.75" thickBot="1">
      <c r="B44" s="875"/>
      <c r="C44" s="876"/>
      <c r="D44" s="876"/>
      <c r="E44" s="876"/>
      <c r="F44" s="876"/>
      <c r="G44" s="876"/>
      <c r="H44" s="877"/>
      <c r="I44" s="885"/>
      <c r="J44" s="886"/>
      <c r="K44" s="41"/>
      <c r="L44" s="887"/>
      <c r="M44" s="888"/>
      <c r="N44" s="105"/>
    </row>
    <row r="45" spans="1:14" ht="15.75" thickBot="1">
      <c r="B45" s="826" t="s">
        <v>953</v>
      </c>
      <c r="C45" s="827"/>
      <c r="D45" s="827"/>
      <c r="E45" s="827"/>
      <c r="F45" s="827"/>
      <c r="G45" s="827"/>
      <c r="H45" s="827"/>
      <c r="I45" s="827"/>
      <c r="J45" s="827"/>
      <c r="K45" s="827"/>
      <c r="L45" s="827"/>
      <c r="M45" s="828"/>
      <c r="N45" s="394">
        <f>SUM(N36:N44)</f>
        <v>711795.96041064605</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71" t="s">
        <v>944</v>
      </c>
      <c r="C49" s="872"/>
      <c r="D49" s="872"/>
      <c r="E49" s="872"/>
      <c r="F49" s="872"/>
      <c r="G49" s="872"/>
      <c r="H49" s="872"/>
      <c r="I49" s="906"/>
      <c r="J49" s="315" t="s">
        <v>945</v>
      </c>
      <c r="K49" s="85" t="s">
        <v>946</v>
      </c>
      <c r="L49" s="907" t="s">
        <v>955</v>
      </c>
      <c r="M49" s="906"/>
      <c r="N49" s="86" t="s">
        <v>951</v>
      </c>
    </row>
    <row r="50" spans="1:14">
      <c r="A50" s="161" t="s">
        <v>453</v>
      </c>
      <c r="B50" s="43" t="str">
        <f>VLOOKUP(A50,MATERIALES!A5:D372,3,FALSE)</f>
        <v>Explosivos  75% (INDUGEL)</v>
      </c>
      <c r="C50" s="281"/>
      <c r="D50" s="281"/>
      <c r="E50" s="281"/>
      <c r="F50" s="281"/>
      <c r="G50" s="281"/>
      <c r="H50" s="281"/>
      <c r="I50" s="281"/>
      <c r="J50" s="311" t="str">
        <f>VLOOKUP(A50,MATERIALES!A6:D641,2,FALSE)</f>
        <v>lb</v>
      </c>
      <c r="K50" s="282">
        <v>0.2</v>
      </c>
      <c r="L50" s="267"/>
      <c r="M50" s="402">
        <f>VLOOKUP(A50,MATERIALES!A5:D395,4,FALSE)</f>
        <v>9393.0240299370653</v>
      </c>
      <c r="N50" s="272">
        <f>K50*M50</f>
        <v>1878.6048059874131</v>
      </c>
    </row>
    <row r="51" spans="1:14">
      <c r="A51" s="161" t="s">
        <v>458</v>
      </c>
      <c r="B51" s="43" t="str">
        <f>VLOOKUP(A51,MATERIALES!A6:D372,3,FALSE)</f>
        <v>Fulminantes</v>
      </c>
      <c r="C51" s="425"/>
      <c r="D51" s="425"/>
      <c r="E51" s="425"/>
      <c r="F51" s="425"/>
      <c r="G51" s="425"/>
      <c r="H51" s="425"/>
      <c r="I51" s="425"/>
      <c r="J51" s="312" t="str">
        <f>VLOOKUP(A51,MATERIALES!A6:D642,2,FALSE)</f>
        <v>u</v>
      </c>
      <c r="K51" s="397">
        <v>1</v>
      </c>
      <c r="L51" s="421"/>
      <c r="M51" s="402">
        <f>VLOOKUP(A51,MATERIALES!A6:D396,4,FALSE)</f>
        <v>1039.9003017005148</v>
      </c>
      <c r="N51" s="272">
        <f>K51*M51</f>
        <v>1039.9003017005148</v>
      </c>
    </row>
    <row r="52" spans="1:14">
      <c r="A52" s="161" t="s">
        <v>552</v>
      </c>
      <c r="B52" s="43" t="str">
        <f>VLOOKUP(A52,MATERIALES!A6:D372,3,FALSE)</f>
        <v>Mecha Lenta</v>
      </c>
      <c r="C52" s="425"/>
      <c r="D52" s="425"/>
      <c r="E52" s="425"/>
      <c r="F52" s="425"/>
      <c r="G52" s="425"/>
      <c r="H52" s="425"/>
      <c r="I52" s="425"/>
      <c r="J52" s="312" t="str">
        <f>VLOOKUP(A52,MATERIALES!A6:D643,2,FALSE)</f>
        <v>m</v>
      </c>
      <c r="K52" s="397">
        <v>0.5</v>
      </c>
      <c r="L52" s="421"/>
      <c r="M52" s="402">
        <f>VLOOKUP(A52,MATERIALES!A6:D397,4,FALSE)</f>
        <v>966.75746702433173</v>
      </c>
      <c r="N52" s="272">
        <f>K52*M52</f>
        <v>483.37873351216587</v>
      </c>
    </row>
    <row r="53" spans="1:14">
      <c r="A53" s="161" t="s">
        <v>747</v>
      </c>
      <c r="B53" s="43" t="str">
        <f>VLOOKUP(A53,MATERIALES!A6:D372,3,FALSE)</f>
        <v>Acero A-37</v>
      </c>
      <c r="C53" s="425"/>
      <c r="D53" s="425"/>
      <c r="E53" s="425"/>
      <c r="F53" s="425"/>
      <c r="G53" s="425"/>
      <c r="H53" s="425"/>
      <c r="I53" s="425"/>
      <c r="J53" s="312" t="str">
        <f>VLOOKUP(A53,MATERIALES!A7:D644,2,FALSE)</f>
        <v>kg</v>
      </c>
      <c r="K53" s="397">
        <v>150</v>
      </c>
      <c r="L53" s="421"/>
      <c r="M53" s="402">
        <f>VLOOKUP(A53,MATERIALES!A6:D398,4,FALSE)</f>
        <v>4098.1188240307747</v>
      </c>
      <c r="N53" s="272">
        <f>K53*M53</f>
        <v>614717.82360461622</v>
      </c>
    </row>
    <row r="54" spans="1:14">
      <c r="A54" s="161" t="s">
        <v>831</v>
      </c>
      <c r="B54" s="43" t="str">
        <f>VLOOKUP(A54,MATERIALES!A7:D372,3,FALSE)</f>
        <v>Concreto Resistencia  32 (Mpa)</v>
      </c>
      <c r="C54" s="425"/>
      <c r="D54" s="425"/>
      <c r="E54" s="425"/>
      <c r="F54" s="425"/>
      <c r="G54" s="425"/>
      <c r="H54" s="425"/>
      <c r="I54" s="425"/>
      <c r="J54" s="312" t="str">
        <f>VLOOKUP(A54,MATERIALES!A8:D645,2,FALSE)</f>
        <v>m3</v>
      </c>
      <c r="K54" s="397">
        <v>1</v>
      </c>
      <c r="L54" s="421"/>
      <c r="M54" s="402">
        <f>VLOOKUP(A54,MATERIALES!A7:D399,4,FALSE)</f>
        <v>467752.66791851923</v>
      </c>
      <c r="N54" s="272">
        <f>K54*M54</f>
        <v>467752.66791851923</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6" t="s">
        <v>953</v>
      </c>
      <c r="C58" s="827"/>
      <c r="D58" s="827"/>
      <c r="E58" s="827"/>
      <c r="F58" s="827"/>
      <c r="G58" s="827"/>
      <c r="H58" s="827"/>
      <c r="I58" s="827"/>
      <c r="J58" s="827"/>
      <c r="K58" s="827"/>
      <c r="L58" s="827"/>
      <c r="M58" s="828"/>
      <c r="N58" s="394">
        <f>SUM(N50:N57)</f>
        <v>1085872.3753643357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2" t="s">
        <v>961</v>
      </c>
      <c r="M62" s="891"/>
      <c r="N62" s="76" t="s">
        <v>951</v>
      </c>
    </row>
    <row r="63" spans="1:14">
      <c r="A63" t="s">
        <v>1272</v>
      </c>
      <c r="B63" s="46" t="str">
        <f>VLOOKUP(A63,TRANSPORTE!A5:D117,3,FALSE)</f>
        <v>Transporte de material de excavación</v>
      </c>
      <c r="C63" s="317"/>
      <c r="D63" s="317"/>
      <c r="E63" s="317"/>
      <c r="F63" s="317"/>
      <c r="G63" s="317"/>
      <c r="H63" s="311" t="s">
        <v>1468</v>
      </c>
      <c r="I63" s="279">
        <v>1</v>
      </c>
      <c r="J63" s="286">
        <v>1</v>
      </c>
      <c r="K63" s="279">
        <f>I63*J63</f>
        <v>1</v>
      </c>
      <c r="L63" s="913">
        <f>VLOOKUP(A63,TRANSPORTE!A5:D117,4,FALSE)</f>
        <v>1139.1256047770109</v>
      </c>
      <c r="M63" s="914"/>
      <c r="N63" s="287">
        <f>K63*L63</f>
        <v>1139.1256047770109</v>
      </c>
    </row>
    <row r="64" spans="1:14">
      <c r="B64" s="46"/>
      <c r="C64" s="47"/>
      <c r="D64" s="47"/>
      <c r="E64" s="47"/>
      <c r="F64" s="47"/>
      <c r="G64" s="47"/>
      <c r="H64" s="311"/>
      <c r="I64" s="279"/>
      <c r="J64" s="286"/>
      <c r="K64" s="279"/>
      <c r="L64" s="913"/>
      <c r="M64" s="914"/>
      <c r="N64" s="287"/>
    </row>
    <row r="65" spans="1:15">
      <c r="B65" s="46"/>
      <c r="C65" s="47"/>
      <c r="D65" s="47"/>
      <c r="E65" s="47"/>
      <c r="F65" s="47"/>
      <c r="G65" s="47"/>
      <c r="H65" s="311"/>
      <c r="I65" s="279"/>
      <c r="J65" s="286"/>
      <c r="K65" s="279"/>
      <c r="L65" s="913"/>
      <c r="M65" s="914"/>
      <c r="N65" s="287"/>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4"/>
      <c r="M67" s="905"/>
      <c r="N67" s="127"/>
    </row>
    <row r="68" spans="1:15" ht="15.75" thickBot="1">
      <c r="B68" s="915" t="s">
        <v>953</v>
      </c>
      <c r="C68" s="869"/>
      <c r="D68" s="869"/>
      <c r="E68" s="869"/>
      <c r="F68" s="869"/>
      <c r="G68" s="869"/>
      <c r="H68" s="869"/>
      <c r="I68" s="869"/>
      <c r="J68" s="869"/>
      <c r="K68" s="869"/>
      <c r="L68" s="869"/>
      <c r="M68" s="870"/>
      <c r="N68" s="104">
        <f>SUM(N63:N67)</f>
        <v>1139.1256047770109</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5" t="s">
        <v>963</v>
      </c>
      <c r="C72" s="866"/>
      <c r="D72" s="866"/>
      <c r="E72" s="866"/>
      <c r="F72" s="866"/>
      <c r="G72" s="866"/>
      <c r="H72" s="866"/>
      <c r="I72" s="73" t="s">
        <v>964</v>
      </c>
      <c r="J72" s="75" t="s">
        <v>1410</v>
      </c>
      <c r="K72" s="74" t="s">
        <v>966</v>
      </c>
      <c r="L72" s="867" t="s">
        <v>950</v>
      </c>
      <c r="M72" s="868"/>
      <c r="N72" s="98" t="s">
        <v>951</v>
      </c>
    </row>
    <row r="73" spans="1:15">
      <c r="A73" s="162" t="s">
        <v>11</v>
      </c>
      <c r="B73" s="49" t="str">
        <f>VLOOKUP(A73,'MANO DE OBRA'!A8:D68,3,FALSE)</f>
        <v>Obrero (4)</v>
      </c>
      <c r="C73" s="47"/>
      <c r="D73" s="47"/>
      <c r="E73" s="47"/>
      <c r="F73" s="47"/>
      <c r="G73" s="47"/>
      <c r="H73" s="47"/>
      <c r="I73" s="292">
        <f>K73/J73*100</f>
        <v>117040.00000000001</v>
      </c>
      <c r="J73" s="293">
        <v>185</v>
      </c>
      <c r="K73" s="294">
        <f>VLOOKUP(A73,'MANO DE OBRA'!A8:D99,4,FALSE)</f>
        <v>216524</v>
      </c>
      <c r="L73" s="50"/>
      <c r="M73" s="434">
        <v>1.28</v>
      </c>
      <c r="N73" s="395">
        <f>K73/M73</f>
        <v>169159.375</v>
      </c>
      <c r="O73" s="106"/>
    </row>
    <row r="74" spans="1:15">
      <c r="A74" s="162"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431">
        <v>1.28</v>
      </c>
      <c r="N74" s="395">
        <f>K74/M74</f>
        <v>83348.627823756236</v>
      </c>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SUM(N73:N76)</f>
        <v>252508.00282375625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N45+N58+N68+N77</f>
        <v>2051315.4642035151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410263.09284070303</v>
      </c>
      <c r="M84" s="862"/>
      <c r="N84" s="51"/>
    </row>
    <row r="85" spans="1:14">
      <c r="B85" s="89" t="s">
        <v>973</v>
      </c>
      <c r="C85" s="90"/>
      <c r="D85" s="90"/>
      <c r="E85" s="90"/>
      <c r="F85" s="90"/>
      <c r="G85" s="90"/>
      <c r="H85" s="90"/>
      <c r="I85" s="87"/>
      <c r="J85" s="88"/>
      <c r="K85" s="304">
        <v>0.05</v>
      </c>
      <c r="L85" s="861">
        <f>N79*K85</f>
        <v>102565.77321017576</v>
      </c>
      <c r="M85" s="862"/>
      <c r="N85" s="51"/>
    </row>
    <row r="86" spans="1:14" ht="15.75" thickBot="1">
      <c r="B86" s="91" t="s">
        <v>974</v>
      </c>
      <c r="C86" s="92"/>
      <c r="D86" s="92"/>
      <c r="E86" s="92"/>
      <c r="F86" s="92"/>
      <c r="G86" s="92"/>
      <c r="H86" s="92"/>
      <c r="I86" s="93"/>
      <c r="J86" s="94"/>
      <c r="K86" s="305">
        <v>0.05</v>
      </c>
      <c r="L86" s="863">
        <f>N79*K86</f>
        <v>102565.77321017576</v>
      </c>
      <c r="M86" s="864"/>
      <c r="N86" s="51"/>
    </row>
    <row r="87" spans="1:14" ht="15.75" thickBot="1">
      <c r="B87" s="826" t="s">
        <v>953</v>
      </c>
      <c r="C87" s="827"/>
      <c r="D87" s="827"/>
      <c r="E87" s="827"/>
      <c r="F87" s="827"/>
      <c r="G87" s="827"/>
      <c r="H87" s="827"/>
      <c r="I87" s="827"/>
      <c r="J87" s="827"/>
      <c r="K87" s="827"/>
      <c r="L87" s="827"/>
      <c r="M87" s="828"/>
      <c r="N87" s="52">
        <f>L84+L85+L86</f>
        <v>615394.63926105457</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2666710.1034645699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56" zoomScale="75" zoomScaleNormal="75" workbookViewId="0">
      <selection activeCell="A79" sqref="A79"/>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20"/>
      <c r="C1" s="932"/>
      <c r="D1" s="933"/>
      <c r="E1" s="933"/>
      <c r="F1" s="933"/>
      <c r="G1" s="933"/>
      <c r="H1" s="933"/>
      <c r="I1" s="933"/>
      <c r="J1" s="934"/>
      <c r="K1" s="935" t="s">
        <v>933</v>
      </c>
      <c r="L1" s="937" t="s">
        <v>2198</v>
      </c>
      <c r="M1" s="938"/>
      <c r="N1" s="939"/>
    </row>
    <row r="2" spans="2:14" ht="38.2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thickBot="1">
      <c r="B30" s="71" t="s">
        <v>943</v>
      </c>
      <c r="C30" s="805" t="s">
        <v>944</v>
      </c>
      <c r="D30" s="806"/>
      <c r="E30" s="806"/>
      <c r="F30" s="806"/>
      <c r="G30" s="806"/>
      <c r="H30" s="806"/>
      <c r="I30" s="806"/>
      <c r="J30" s="72"/>
      <c r="K30" s="452"/>
      <c r="L30" s="802" t="s">
        <v>945</v>
      </c>
      <c r="M30" s="803"/>
      <c r="N30" s="71" t="s">
        <v>946</v>
      </c>
    </row>
    <row r="31" spans="1:14" ht="15.75" customHeight="1" thickBot="1">
      <c r="A31" t="s">
        <v>1845</v>
      </c>
      <c r="B31" s="80" t="s">
        <v>1101</v>
      </c>
      <c r="C31" s="81" t="s">
        <v>1654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121</v>
      </c>
      <c r="B36" s="875" t="str">
        <f>VLOOKUP(A36,EQUIPOS!A6:D154,3,FALSE)</f>
        <v>Bomba eléctrica para accionar la celda</v>
      </c>
      <c r="C36" s="876"/>
      <c r="D36" s="876"/>
      <c r="E36" s="876"/>
      <c r="F36" s="876"/>
      <c r="G36" s="876"/>
      <c r="H36" s="877"/>
      <c r="I36" s="267"/>
      <c r="J36" s="268"/>
      <c r="K36" s="269">
        <f>VLOOKUP(A36,EQUIPOS!A6:D163,4,FALSE)</f>
        <v>64507.078443336752</v>
      </c>
      <c r="L36" s="270"/>
      <c r="M36" s="271">
        <v>0.01</v>
      </c>
      <c r="N36" s="272">
        <f t="shared" ref="N36:N41" si="0">K36/M36</f>
        <v>6450707.8443336748</v>
      </c>
    </row>
    <row r="37" spans="1:14">
      <c r="A37" s="113" t="s">
        <v>192</v>
      </c>
      <c r="B37" s="875" t="str">
        <f>VLOOKUP(A37,EQUIPOS!A7:D154,3,FALSE)</f>
        <v>Equipo de acarreo interno</v>
      </c>
      <c r="C37" s="876"/>
      <c r="D37" s="876"/>
      <c r="E37" s="876"/>
      <c r="F37" s="876"/>
      <c r="G37" s="876"/>
      <c r="H37" s="877"/>
      <c r="I37" s="421"/>
      <c r="J37" s="422"/>
      <c r="K37" s="269">
        <f>VLOOKUP(A37,EQUIPOS!A7:D164,4,FALSE)</f>
        <v>36183.221861104321</v>
      </c>
      <c r="L37" s="335"/>
      <c r="M37" s="336">
        <v>0.05</v>
      </c>
      <c r="N37" s="272">
        <f t="shared" si="0"/>
        <v>723664.43722208636</v>
      </c>
    </row>
    <row r="38" spans="1:14">
      <c r="A38" s="113" t="s">
        <v>217</v>
      </c>
      <c r="B38" s="875" t="str">
        <f>VLOOKUP(A38,EQUIPOS!A8:D154,3,FALSE)</f>
        <v>Equipo de soldadura y de acetileno (incluye soldadura)</v>
      </c>
      <c r="C38" s="876"/>
      <c r="D38" s="876"/>
      <c r="E38" s="876"/>
      <c r="F38" s="876"/>
      <c r="G38" s="876"/>
      <c r="H38" s="877"/>
      <c r="I38" s="421"/>
      <c r="J38" s="422"/>
      <c r="K38" s="269">
        <f>VLOOKUP(A38,EQUIPOS!A8:D165,4,FALSE)</f>
        <v>30133.376503600663</v>
      </c>
      <c r="L38" s="335"/>
      <c r="M38" s="336">
        <v>0.01</v>
      </c>
      <c r="N38" s="272">
        <f t="shared" si="0"/>
        <v>3013337.650360066</v>
      </c>
    </row>
    <row r="39" spans="1:14">
      <c r="A39" s="113" t="s">
        <v>242</v>
      </c>
      <c r="B39" s="875" t="str">
        <f>VLOOKUP(A39,EQUIPOS!A9:D154,3,FALSE)</f>
        <v>Grúa con torre capacidad 1 ton en la punta.</v>
      </c>
      <c r="C39" s="876"/>
      <c r="D39" s="876"/>
      <c r="E39" s="876"/>
      <c r="F39" s="876"/>
      <c r="G39" s="876"/>
      <c r="H39" s="877"/>
      <c r="I39" s="421"/>
      <c r="J39" s="422"/>
      <c r="K39" s="269">
        <f>VLOOKUP(A39,EQUIPOS!A9:D166,4,FALSE)</f>
        <v>138255.52378254506</v>
      </c>
      <c r="L39" s="335"/>
      <c r="M39" s="336">
        <v>0.04</v>
      </c>
      <c r="N39" s="272">
        <f t="shared" si="0"/>
        <v>3456388.0945636262</v>
      </c>
    </row>
    <row r="40" spans="1:14">
      <c r="A40" s="113" t="s">
        <v>255</v>
      </c>
      <c r="B40" s="875" t="str">
        <f>VLOOKUP(A40,EQUIPOS!A10:D154,3,FALSE)</f>
        <v>Manómetro cable de acero para bajar la celda</v>
      </c>
      <c r="C40" s="876"/>
      <c r="D40" s="876"/>
      <c r="E40" s="876"/>
      <c r="F40" s="876"/>
      <c r="G40" s="876"/>
      <c r="H40" s="877"/>
      <c r="I40" s="328"/>
      <c r="J40" s="330"/>
      <c r="K40" s="269">
        <f>VLOOKUP(A40,EQUIPOS!A10:D167,4,FALSE)</f>
        <v>1891244.6074939847</v>
      </c>
      <c r="L40" s="423"/>
      <c r="M40" s="424">
        <v>1</v>
      </c>
      <c r="N40" s="272">
        <f t="shared" si="0"/>
        <v>1891244.6074939847</v>
      </c>
    </row>
    <row r="41" spans="1:14">
      <c r="A41" t="s">
        <v>320</v>
      </c>
      <c r="B41" s="875" t="str">
        <f>VLOOKUP(A41,EQUIPOS!A11:D155,3,FALSE)</f>
        <v>Retroexcavadora sobre llantas, motor 62HP, Profundidad de excavación de 5.41 metros.</v>
      </c>
      <c r="C41" s="876"/>
      <c r="D41" s="876"/>
      <c r="E41" s="876"/>
      <c r="F41" s="876"/>
      <c r="G41" s="876"/>
      <c r="H41" s="877"/>
      <c r="I41" s="36"/>
      <c r="J41" s="37"/>
      <c r="K41" s="269">
        <f>VLOOKUP(A41,EQUIPOS!A11:D168,4,FALSE)</f>
        <v>130291.58568102184</v>
      </c>
      <c r="L41" s="276"/>
      <c r="M41" s="277">
        <v>0.2</v>
      </c>
      <c r="N41" s="272">
        <f t="shared" si="0"/>
        <v>651457.92840510921</v>
      </c>
    </row>
    <row r="42" spans="1:14">
      <c r="B42" s="320"/>
      <c r="C42" s="321"/>
      <c r="D42" s="321"/>
      <c r="E42" s="321"/>
      <c r="F42" s="323"/>
      <c r="G42" s="323"/>
      <c r="H42" s="125"/>
      <c r="I42" s="36"/>
      <c r="J42" s="37"/>
      <c r="K42" s="438"/>
      <c r="L42" s="276"/>
      <c r="M42" s="277"/>
      <c r="N42" s="273"/>
    </row>
    <row r="43" spans="1:14">
      <c r="B43" s="883" t="s">
        <v>952</v>
      </c>
      <c r="C43" s="884"/>
      <c r="D43" s="884"/>
      <c r="E43" s="38"/>
      <c r="F43" s="39"/>
      <c r="G43" s="39"/>
      <c r="H43" s="40"/>
      <c r="I43" s="36"/>
      <c r="J43" s="37"/>
      <c r="K43" s="279"/>
      <c r="L43" s="276"/>
      <c r="M43" s="401">
        <v>0.01</v>
      </c>
      <c r="N43" s="344">
        <f>N81*M43</f>
        <v>6913.9567913614801</v>
      </c>
    </row>
    <row r="44" spans="1:14" ht="15.75" thickBot="1">
      <c r="B44" s="875"/>
      <c r="C44" s="876"/>
      <c r="D44" s="876"/>
      <c r="E44" s="876"/>
      <c r="F44" s="876"/>
      <c r="G44" s="876"/>
      <c r="H44" s="877"/>
      <c r="I44" s="885"/>
      <c r="J44" s="886"/>
      <c r="K44" s="41"/>
      <c r="L44" s="887"/>
      <c r="M44" s="888"/>
      <c r="N44" s="105"/>
    </row>
    <row r="45" spans="1:14" ht="15.75" thickBot="1">
      <c r="B45" s="826" t="s">
        <v>953</v>
      </c>
      <c r="C45" s="827"/>
      <c r="D45" s="827"/>
      <c r="E45" s="827"/>
      <c r="F45" s="827"/>
      <c r="G45" s="827"/>
      <c r="H45" s="827"/>
      <c r="I45" s="827"/>
      <c r="J45" s="827"/>
      <c r="K45" s="827"/>
      <c r="L45" s="827"/>
      <c r="M45" s="828"/>
      <c r="N45" s="394">
        <f>SUM(N36:N44)</f>
        <v>16193714.51916991</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71" t="s">
        <v>944</v>
      </c>
      <c r="C49" s="872"/>
      <c r="D49" s="872"/>
      <c r="E49" s="872"/>
      <c r="F49" s="872"/>
      <c r="G49" s="872"/>
      <c r="H49" s="872"/>
      <c r="I49" s="906"/>
      <c r="J49" s="315" t="s">
        <v>945</v>
      </c>
      <c r="K49" s="85" t="s">
        <v>946</v>
      </c>
      <c r="L49" s="907" t="s">
        <v>955</v>
      </c>
      <c r="M49" s="906"/>
      <c r="N49" s="86" t="s">
        <v>951</v>
      </c>
    </row>
    <row r="50" spans="1:14">
      <c r="A50" s="161" t="s">
        <v>410</v>
      </c>
      <c r="B50" s="43" t="str">
        <f>VLOOKUP(A50,MATERIALES!A5:D372,3,FALSE)</f>
        <v>Celda especial de carga</v>
      </c>
      <c r="C50" s="281"/>
      <c r="D50" s="281"/>
      <c r="E50" s="281"/>
      <c r="F50" s="281"/>
      <c r="G50" s="281"/>
      <c r="H50" s="281"/>
      <c r="I50" s="281"/>
      <c r="J50" s="311" t="str">
        <f>VLOOKUP(A50,MATERIALES!A6:D641,2,FALSE)</f>
        <v>u</v>
      </c>
      <c r="K50" s="282">
        <v>1</v>
      </c>
      <c r="L50" s="267"/>
      <c r="M50" s="402">
        <f>VLOOKUP(A50,MATERIALES!A5:D395,4,FALSE)</f>
        <v>18717944.66050303</v>
      </c>
      <c r="N50" s="272">
        <f t="shared" ref="N50:N55" si="1">K50*M50</f>
        <v>18717944.66050303</v>
      </c>
    </row>
    <row r="51" spans="1:14">
      <c r="A51" s="161" t="s">
        <v>505</v>
      </c>
      <c r="B51" s="43" t="str">
        <f>VLOOKUP(A51,MATERIALES!A6:D372,3,FALSE)</f>
        <v>Manguera de alta presión</v>
      </c>
      <c r="C51" s="425"/>
      <c r="D51" s="425"/>
      <c r="E51" s="425"/>
      <c r="F51" s="425"/>
      <c r="G51" s="425"/>
      <c r="H51" s="425"/>
      <c r="I51" s="425"/>
      <c r="J51" s="312" t="str">
        <f>VLOOKUP(A51,MATERIALES!A6:D642,2,FALSE)</f>
        <v>m</v>
      </c>
      <c r="K51" s="397">
        <v>30</v>
      </c>
      <c r="L51" s="421"/>
      <c r="M51" s="402">
        <f>VLOOKUP(A51,MATERIALES!A6:D396,4,FALSE)</f>
        <v>141435.98140101039</v>
      </c>
      <c r="N51" s="272">
        <f t="shared" si="1"/>
        <v>4243079.4420303116</v>
      </c>
    </row>
    <row r="52" spans="1:14">
      <c r="A52" s="161" t="s">
        <v>698</v>
      </c>
      <c r="B52" s="43" t="str">
        <f>VLOOKUP(A52,MATERIALES!A6:D372,3,FALSE)</f>
        <v>Transductores electrónicos (incluye cables, protección contra el concreto y panel de lectura)</v>
      </c>
      <c r="C52" s="425"/>
      <c r="D52" s="425"/>
      <c r="E52" s="425"/>
      <c r="F52" s="425"/>
      <c r="G52" s="425"/>
      <c r="H52" s="425"/>
      <c r="I52" s="425"/>
      <c r="J52" s="312" t="str">
        <f>VLOOKUP(A52,MATERIALES!A6:D643,2,FALSE)</f>
        <v>u</v>
      </c>
      <c r="K52" s="397">
        <v>2</v>
      </c>
      <c r="L52" s="421"/>
      <c r="M52" s="402">
        <f>VLOOKUP(A52,MATERIALES!A6:D397,4,FALSE)</f>
        <v>2010258.7282812956</v>
      </c>
      <c r="N52" s="272">
        <f t="shared" si="1"/>
        <v>4020517.4565625913</v>
      </c>
    </row>
    <row r="53" spans="1:14">
      <c r="A53" s="161" t="s">
        <v>700</v>
      </c>
      <c r="B53" s="43" t="str">
        <f>VLOOKUP(A53,MATERIALES!A6:D372,3,FALSE)</f>
        <v>Transductores mecánicos (incluye cables, protección contra el concreto y panel de lectura)</v>
      </c>
      <c r="C53" s="425"/>
      <c r="D53" s="425"/>
      <c r="E53" s="425"/>
      <c r="F53" s="425"/>
      <c r="G53" s="425"/>
      <c r="H53" s="425"/>
      <c r="I53" s="425"/>
      <c r="J53" s="312" t="str">
        <f>VLOOKUP(A53,MATERIALES!A7:D644,2,FALSE)</f>
        <v>u</v>
      </c>
      <c r="K53" s="397">
        <v>5</v>
      </c>
      <c r="L53" s="421"/>
      <c r="M53" s="402">
        <f>VLOOKUP(A53,MATERIALES!A6:D398,4,FALSE)</f>
        <v>1146827.7057095184</v>
      </c>
      <c r="N53" s="272">
        <f t="shared" si="1"/>
        <v>5734138.5285475925</v>
      </c>
    </row>
    <row r="54" spans="1:14">
      <c r="A54" s="161" t="s">
        <v>729</v>
      </c>
      <c r="B54" s="43" t="str">
        <f>VLOOKUP(A54,MATERIALES!A7:D372,3,FALSE)</f>
        <v>Tubo Metálico De Alta Resistencia</v>
      </c>
      <c r="C54" s="425"/>
      <c r="D54" s="425"/>
      <c r="E54" s="425"/>
      <c r="F54" s="425"/>
      <c r="G54" s="425"/>
      <c r="H54" s="425"/>
      <c r="I54" s="425"/>
      <c r="J54" s="312" t="str">
        <f>VLOOKUP(A54,MATERIALES!A8:D645,2,FALSE)</f>
        <v>m</v>
      </c>
      <c r="K54" s="397">
        <v>60</v>
      </c>
      <c r="L54" s="421"/>
      <c r="M54" s="402">
        <f>VLOOKUP(A54,MATERIALES!A7:D399,4,FALSE)</f>
        <v>84111.079754363658</v>
      </c>
      <c r="N54" s="272">
        <f t="shared" si="1"/>
        <v>5046664.7852618191</v>
      </c>
    </row>
    <row r="55" spans="1:14">
      <c r="A55" s="161" t="s">
        <v>734</v>
      </c>
      <c r="B55" s="43" t="str">
        <f>VLOOKUP(A55,MATERIALES!A7:D372,3,FALSE)</f>
        <v>Uniones especiales de alta resistencia para tubería</v>
      </c>
      <c r="C55" s="425"/>
      <c r="D55" s="425"/>
      <c r="E55" s="425"/>
      <c r="F55" s="425"/>
      <c r="G55" s="425"/>
      <c r="H55" s="425"/>
      <c r="I55" s="425"/>
      <c r="J55" s="312" t="str">
        <f>VLOOKUP(A55,MATERIALES!A9:D646,2,FALSE)</f>
        <v>u</v>
      </c>
      <c r="K55" s="397">
        <v>12</v>
      </c>
      <c r="L55" s="421"/>
      <c r="M55" s="402">
        <f>VLOOKUP(A55,MATERIALES!A8:D400,4,FALSE)</f>
        <v>56622.094409106008</v>
      </c>
      <c r="N55" s="272">
        <f t="shared" si="1"/>
        <v>679465.1329092721</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6" t="s">
        <v>953</v>
      </c>
      <c r="C58" s="827"/>
      <c r="D58" s="827"/>
      <c r="E58" s="827"/>
      <c r="F58" s="827"/>
      <c r="G58" s="827"/>
      <c r="H58" s="827"/>
      <c r="I58" s="827"/>
      <c r="J58" s="827"/>
      <c r="K58" s="827"/>
      <c r="L58" s="827"/>
      <c r="M58" s="828"/>
      <c r="N58" s="394">
        <f>SUM(N50:N57)</f>
        <v>38441810.005814619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2" t="s">
        <v>961</v>
      </c>
      <c r="M62" s="891"/>
      <c r="N62" s="76" t="s">
        <v>951</v>
      </c>
    </row>
    <row r="63" spans="1:14">
      <c r="A63" t="s">
        <v>1400</v>
      </c>
      <c r="B63" s="46" t="str">
        <f>VLOOKUP(A63,TRANSPORTE!A5:D117,3,FALSE)</f>
        <v>Transporte de tubos. celdas, etc.</v>
      </c>
      <c r="C63" s="317"/>
      <c r="D63" s="317"/>
      <c r="E63" s="317"/>
      <c r="F63" s="317"/>
      <c r="G63" s="317"/>
      <c r="H63" s="311" t="s">
        <v>1468</v>
      </c>
      <c r="I63" s="279">
        <v>1</v>
      </c>
      <c r="J63" s="286">
        <v>1</v>
      </c>
      <c r="K63" s="279">
        <f>I63*J63</f>
        <v>1</v>
      </c>
      <c r="L63" s="913">
        <f>VLOOKUP(A63,TRANSPORTE!A5:D117,4,FALSE)</f>
        <v>1177200.5719001221</v>
      </c>
      <c r="M63" s="914"/>
      <c r="N63" s="287">
        <f>K63*L63</f>
        <v>1177200.5719001221</v>
      </c>
    </row>
    <row r="64" spans="1:14">
      <c r="A64" t="s">
        <v>1402</v>
      </c>
      <c r="B64" s="46" t="str">
        <f>VLOOKUP(A64,TRANSPORTE!A6:D117,3,FALSE)</f>
        <v>Transporte de personal de montaje</v>
      </c>
      <c r="C64" s="47"/>
      <c r="D64" s="47"/>
      <c r="E64" s="47"/>
      <c r="F64" s="47"/>
      <c r="G64" s="47"/>
      <c r="H64" s="311" t="s">
        <v>1468</v>
      </c>
      <c r="I64" s="279">
        <v>8</v>
      </c>
      <c r="J64" s="286">
        <v>1</v>
      </c>
      <c r="K64" s="279">
        <f>I64*J64</f>
        <v>8</v>
      </c>
      <c r="L64" s="913">
        <f>VLOOKUP(A64,TRANSPORTE!A6:D117,4,FALSE)</f>
        <v>156105.119616646</v>
      </c>
      <c r="M64" s="914"/>
      <c r="N64" s="287">
        <f>K64*L64</f>
        <v>1248840.956933168</v>
      </c>
    </row>
    <row r="65" spans="1:15">
      <c r="A65" t="s">
        <v>1399</v>
      </c>
      <c r="B65" s="46" t="str">
        <f>VLOOKUP(A65,TRANSPORTE!A6:D117,3,FALSE)</f>
        <v>Pasajes aéreos</v>
      </c>
      <c r="C65" s="47"/>
      <c r="D65" s="47"/>
      <c r="E65" s="47"/>
      <c r="F65" s="47"/>
      <c r="G65" s="47"/>
      <c r="H65" s="311" t="s">
        <v>945</v>
      </c>
      <c r="I65" s="279">
        <v>3</v>
      </c>
      <c r="J65" s="286">
        <v>1</v>
      </c>
      <c r="K65" s="279">
        <f>I65*J65</f>
        <v>3</v>
      </c>
      <c r="L65" s="913">
        <f>VLOOKUP(A65,TRANSPORTE!A6:D117,4,FALSE)</f>
        <v>210212.56512168594</v>
      </c>
      <c r="M65" s="914"/>
      <c r="N65" s="287">
        <f>K65*L65</f>
        <v>630637.69536505779</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4"/>
      <c r="M67" s="905"/>
      <c r="N67" s="127"/>
    </row>
    <row r="68" spans="1:15" ht="15.75" thickBot="1">
      <c r="B68" s="915" t="s">
        <v>953</v>
      </c>
      <c r="C68" s="869"/>
      <c r="D68" s="869"/>
      <c r="E68" s="869"/>
      <c r="F68" s="869"/>
      <c r="G68" s="869"/>
      <c r="H68" s="869"/>
      <c r="I68" s="869"/>
      <c r="J68" s="869"/>
      <c r="K68" s="869"/>
      <c r="L68" s="869"/>
      <c r="M68" s="870"/>
      <c r="N68" s="104">
        <f>SUM(N63:N67)</f>
        <v>3056679.2241983479</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5" t="s">
        <v>963</v>
      </c>
      <c r="C72" s="866"/>
      <c r="D72" s="866"/>
      <c r="E72" s="866"/>
      <c r="F72" s="866"/>
      <c r="G72" s="866"/>
      <c r="H72" s="866"/>
      <c r="I72" s="73" t="s">
        <v>964</v>
      </c>
      <c r="J72" s="75" t="s">
        <v>1410</v>
      </c>
      <c r="K72" s="74" t="s">
        <v>966</v>
      </c>
      <c r="L72" s="867" t="s">
        <v>950</v>
      </c>
      <c r="M72" s="868"/>
      <c r="N72" s="98" t="s">
        <v>951</v>
      </c>
    </row>
    <row r="73" spans="1:15">
      <c r="A73" s="162" t="s">
        <v>6</v>
      </c>
      <c r="B73" s="49" t="str">
        <f>VLOOKUP(A73,'MANO DE OBRA'!A8:D68,3,FALSE)</f>
        <v xml:space="preserve">Obrero </v>
      </c>
      <c r="C73" s="47"/>
      <c r="D73" s="47"/>
      <c r="E73" s="47"/>
      <c r="F73" s="47"/>
      <c r="G73" s="47"/>
      <c r="H73" s="47"/>
      <c r="I73" s="292">
        <f t="shared" ref="I73:I76" si="2">K73/J73*100</f>
        <v>29260.000000000004</v>
      </c>
      <c r="J73" s="293">
        <v>185</v>
      </c>
      <c r="K73" s="294">
        <f>VLOOKUP(A73,'MANO DE OBRA'!A8:D99,4,FALSE)</f>
        <v>54131</v>
      </c>
      <c r="L73" s="50"/>
      <c r="M73" s="434">
        <v>1</v>
      </c>
      <c r="N73" s="395">
        <f t="shared" ref="N73:N76" si="3">K73/M73</f>
        <v>54131</v>
      </c>
      <c r="O73" s="106"/>
    </row>
    <row r="74" spans="1:15">
      <c r="A74" s="162" t="s">
        <v>74</v>
      </c>
      <c r="B74" s="49" t="str">
        <f>VLOOKUP(A74,'MANO DE OBRA'!A8:D69,3,FALSE)</f>
        <v>Ingeniero de Montaje y Prueba Pilote (1)</v>
      </c>
      <c r="C74" s="47"/>
      <c r="D74" s="47"/>
      <c r="E74" s="47"/>
      <c r="F74" s="47"/>
      <c r="G74" s="47"/>
      <c r="H74" s="47"/>
      <c r="I74" s="292">
        <f t="shared" si="2"/>
        <v>257965.03444028978</v>
      </c>
      <c r="J74" s="293">
        <v>185</v>
      </c>
      <c r="K74" s="294">
        <f>VLOOKUP(A74,'MANO DE OBRA'!A8:D100,4,FALSE)</f>
        <v>477235.31371453602</v>
      </c>
      <c r="L74" s="50"/>
      <c r="M74" s="431">
        <v>1</v>
      </c>
      <c r="N74" s="395">
        <f t="shared" si="3"/>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2"/>
        <v>86502.359687357821</v>
      </c>
      <c r="J76" s="293">
        <v>185</v>
      </c>
      <c r="K76" s="294">
        <f>VLOOKUP(A76,'MANO DE OBRA'!A10:D102,4,FALSE)</f>
        <v>160029.36542161196</v>
      </c>
      <c r="L76" s="50"/>
      <c r="M76" s="439">
        <v>1</v>
      </c>
      <c r="N76" s="395">
        <f t="shared" si="3"/>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1">
        <f>SUM(N73:N80)</f>
        <v>691395.67913614796</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N45+N58+N68+N81</f>
        <v>58383599.42831903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4"/>
      <c r="J87" s="334"/>
      <c r="K87" s="302" t="s">
        <v>970</v>
      </c>
      <c r="L87" s="873" t="s">
        <v>971</v>
      </c>
      <c r="M87" s="874"/>
      <c r="N87" s="303"/>
    </row>
    <row r="88" spans="1:14">
      <c r="B88" s="859" t="s">
        <v>972</v>
      </c>
      <c r="C88" s="860"/>
      <c r="D88" s="860"/>
      <c r="E88" s="860"/>
      <c r="F88" s="860"/>
      <c r="G88" s="860"/>
      <c r="H88" s="860"/>
      <c r="I88" s="87"/>
      <c r="J88" s="88"/>
      <c r="K88" s="304">
        <v>0.2</v>
      </c>
      <c r="L88" s="861">
        <f>N83*K88</f>
        <v>11676719.885663807</v>
      </c>
      <c r="M88" s="862"/>
      <c r="N88" s="51"/>
    </row>
    <row r="89" spans="1:14">
      <c r="B89" s="89" t="s">
        <v>973</v>
      </c>
      <c r="C89" s="90"/>
      <c r="D89" s="90"/>
      <c r="E89" s="90"/>
      <c r="F89" s="90"/>
      <c r="G89" s="90"/>
      <c r="H89" s="90"/>
      <c r="I89" s="87"/>
      <c r="J89" s="88"/>
      <c r="K89" s="304">
        <v>0.05</v>
      </c>
      <c r="L89" s="861">
        <f>N83*K89</f>
        <v>2919179.9714159518</v>
      </c>
      <c r="M89" s="862"/>
      <c r="N89" s="51"/>
    </row>
    <row r="90" spans="1:14" ht="15.75" thickBot="1">
      <c r="B90" s="91" t="s">
        <v>974</v>
      </c>
      <c r="C90" s="92"/>
      <c r="D90" s="92"/>
      <c r="E90" s="92"/>
      <c r="F90" s="92"/>
      <c r="G90" s="92"/>
      <c r="H90" s="92"/>
      <c r="I90" s="93"/>
      <c r="J90" s="94"/>
      <c r="K90" s="305">
        <v>0.05</v>
      </c>
      <c r="L90" s="863">
        <f>N83*K90</f>
        <v>2919179.9714159518</v>
      </c>
      <c r="M90" s="864"/>
      <c r="N90" s="51"/>
    </row>
    <row r="91" spans="1:14" ht="15.75" thickBot="1">
      <c r="B91" s="826" t="s">
        <v>953</v>
      </c>
      <c r="C91" s="827"/>
      <c r="D91" s="827"/>
      <c r="E91" s="827"/>
      <c r="F91" s="827"/>
      <c r="G91" s="827"/>
      <c r="H91" s="827"/>
      <c r="I91" s="827"/>
      <c r="J91" s="827"/>
      <c r="K91" s="827"/>
      <c r="L91" s="827"/>
      <c r="M91" s="828"/>
      <c r="N91" s="52">
        <f>L88+L89+L90</f>
        <v>17515079.828495711</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75898679.256814748</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70" t="s">
        <v>2218</v>
      </c>
      <c r="C110" s="971"/>
      <c r="D110" s="971"/>
      <c r="E110" s="971"/>
      <c r="F110" s="971"/>
      <c r="G110" s="971"/>
      <c r="H110" s="971"/>
      <c r="I110" s="971"/>
      <c r="J110" s="971"/>
      <c r="K110" s="971"/>
      <c r="L110" s="971"/>
      <c r="M110" s="971"/>
      <c r="N110" s="972"/>
    </row>
    <row r="111" spans="2:14" ht="15" customHeight="1">
      <c r="B111" s="970"/>
      <c r="C111" s="971"/>
      <c r="D111" s="971"/>
      <c r="E111" s="971"/>
      <c r="F111" s="971"/>
      <c r="G111" s="971"/>
      <c r="H111" s="971"/>
      <c r="I111" s="971"/>
      <c r="J111" s="971"/>
      <c r="K111" s="971"/>
      <c r="L111" s="971"/>
      <c r="M111" s="971"/>
      <c r="N111" s="972"/>
    </row>
    <row r="112" spans="2:14" ht="30" customHeight="1">
      <c r="B112" s="973" t="s">
        <v>2219</v>
      </c>
      <c r="C112" s="974"/>
      <c r="D112" s="974"/>
      <c r="E112" s="974"/>
      <c r="F112" s="974"/>
      <c r="G112" s="974"/>
      <c r="H112" s="974"/>
      <c r="I112" s="974"/>
      <c r="J112" s="974"/>
      <c r="K112" s="974"/>
      <c r="L112" s="974"/>
      <c r="M112" s="974"/>
      <c r="N112" s="975"/>
    </row>
    <row r="113" spans="2:14">
      <c r="B113" s="973"/>
      <c r="C113" s="974"/>
      <c r="D113" s="974"/>
      <c r="E113" s="974"/>
      <c r="F113" s="974"/>
      <c r="G113" s="974"/>
      <c r="H113" s="974"/>
      <c r="I113" s="974"/>
      <c r="J113" s="974"/>
      <c r="K113" s="974"/>
      <c r="L113" s="974"/>
      <c r="M113" s="974"/>
      <c r="N113" s="975"/>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6"/>
      <c r="K123" s="976"/>
      <c r="L123" s="976"/>
      <c r="M123" s="976"/>
      <c r="N123" s="977"/>
    </row>
    <row r="124" spans="2:14" ht="15.75" thickBot="1">
      <c r="B124" s="419" t="s">
        <v>2221</v>
      </c>
      <c r="C124" s="420"/>
      <c r="D124" s="420"/>
      <c r="E124" s="259"/>
      <c r="F124" s="259"/>
      <c r="G124" s="259"/>
      <c r="H124" s="259"/>
      <c r="I124" s="259"/>
      <c r="J124" s="978"/>
      <c r="K124" s="978"/>
      <c r="L124" s="978"/>
      <c r="M124" s="978"/>
      <c r="N124" s="979"/>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H58" zoomScale="78" zoomScaleNormal="78" workbookViewId="0">
      <selection activeCell="O75" sqref="O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20"/>
      <c r="C1" s="932"/>
      <c r="D1" s="933"/>
      <c r="E1" s="933"/>
      <c r="F1" s="933"/>
      <c r="G1" s="933"/>
      <c r="H1" s="933"/>
      <c r="I1" s="933"/>
      <c r="J1" s="934"/>
      <c r="K1" s="935" t="s">
        <v>933</v>
      </c>
      <c r="L1" s="937" t="s">
        <v>2198</v>
      </c>
      <c r="M1" s="938"/>
      <c r="N1" s="939"/>
    </row>
    <row r="2" spans="2:14" ht="27"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thickBot="1">
      <c r="B30" s="71" t="s">
        <v>943</v>
      </c>
      <c r="C30" s="805" t="s">
        <v>944</v>
      </c>
      <c r="D30" s="806"/>
      <c r="E30" s="806"/>
      <c r="F30" s="806"/>
      <c r="G30" s="806"/>
      <c r="H30" s="806"/>
      <c r="I30" s="806"/>
      <c r="J30" s="72"/>
      <c r="K30" s="307"/>
      <c r="L30" s="802" t="s">
        <v>945</v>
      </c>
      <c r="M30" s="803"/>
      <c r="N30" s="71" t="s">
        <v>946</v>
      </c>
    </row>
    <row r="31" spans="1:14" ht="15" customHeight="1" thickBot="1">
      <c r="A31" t="s">
        <v>1845</v>
      </c>
      <c r="B31" s="80" t="s">
        <v>1102</v>
      </c>
      <c r="C31" s="81" t="s">
        <v>1655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6" t="s">
        <v>944</v>
      </c>
      <c r="C35" s="897"/>
      <c r="D35" s="897"/>
      <c r="E35" s="897"/>
      <c r="F35" s="897"/>
      <c r="G35" s="897"/>
      <c r="H35" s="898"/>
      <c r="I35" s="899" t="s">
        <v>948</v>
      </c>
      <c r="J35" s="900"/>
      <c r="K35" s="69" t="s">
        <v>949</v>
      </c>
      <c r="L35" s="901" t="s">
        <v>950</v>
      </c>
      <c r="M35" s="898"/>
      <c r="N35" s="70" t="s">
        <v>951</v>
      </c>
    </row>
    <row r="36" spans="1:16">
      <c r="A36" s="113" t="s">
        <v>121</v>
      </c>
      <c r="B36" s="875" t="str">
        <f>VLOOKUP(A36,EQUIPOS!A6:D154,3,FALSE)</f>
        <v>Bomba eléctrica para accionar la celda</v>
      </c>
      <c r="C36" s="876"/>
      <c r="D36" s="876"/>
      <c r="E36" s="876"/>
      <c r="F36" s="876"/>
      <c r="G36" s="876"/>
      <c r="H36" s="877"/>
      <c r="I36" s="267"/>
      <c r="J36" s="268"/>
      <c r="K36" s="269">
        <f>VLOOKUP(A36,EQUIPOS!A6:D163,4,FALSE)</f>
        <v>64507.078443336752</v>
      </c>
      <c r="L36" s="270"/>
      <c r="M36" s="271">
        <v>0.01</v>
      </c>
      <c r="N36" s="272">
        <f>K36/M36</f>
        <v>6450707.8443336748</v>
      </c>
    </row>
    <row r="37" spans="1:16">
      <c r="A37" s="113" t="s">
        <v>217</v>
      </c>
      <c r="B37" s="875" t="str">
        <f>VLOOKUP(A37,EQUIPOS!A7:D154,3,FALSE)</f>
        <v>Equipo de soldadura y de acetileno (incluye soldadura)</v>
      </c>
      <c r="C37" s="876"/>
      <c r="D37" s="876"/>
      <c r="E37" s="876"/>
      <c r="F37" s="876"/>
      <c r="G37" s="876"/>
      <c r="H37" s="877"/>
      <c r="I37" s="421"/>
      <c r="J37" s="422"/>
      <c r="K37" s="269">
        <f>VLOOKUP(A37,EQUIPOS!A7:D164,4,FALSE)</f>
        <v>30133.376503600663</v>
      </c>
      <c r="L37" s="335"/>
      <c r="M37" s="336">
        <v>0.01</v>
      </c>
      <c r="N37" s="272">
        <f>K37/M37</f>
        <v>3013337.650360066</v>
      </c>
    </row>
    <row r="38" spans="1:16">
      <c r="A38" s="113" t="s">
        <v>255</v>
      </c>
      <c r="B38" s="875" t="str">
        <f>VLOOKUP(A38,EQUIPOS!A8:D154,3,FALSE)</f>
        <v>Manómetro cable de acero para bajar la celda</v>
      </c>
      <c r="C38" s="876"/>
      <c r="D38" s="876"/>
      <c r="E38" s="876"/>
      <c r="F38" s="876"/>
      <c r="G38" s="876"/>
      <c r="H38" s="877"/>
      <c r="I38" s="421"/>
      <c r="J38" s="422"/>
      <c r="K38" s="269">
        <f>VLOOKUP(A38,EQUIPOS!A8:D165,4,FALSE)</f>
        <v>1891244.6074939847</v>
      </c>
      <c r="L38" s="335"/>
      <c r="M38" s="336">
        <v>1</v>
      </c>
      <c r="N38" s="272">
        <f>K38/M38</f>
        <v>1891244.6074939847</v>
      </c>
    </row>
    <row r="39" spans="1:16">
      <c r="A39" s="113"/>
      <c r="B39" s="875"/>
      <c r="C39" s="876"/>
      <c r="D39" s="876"/>
      <c r="E39" s="876"/>
      <c r="F39" s="876"/>
      <c r="G39" s="876"/>
      <c r="H39" s="877"/>
      <c r="I39" s="421"/>
      <c r="J39" s="422"/>
      <c r="K39" s="269"/>
      <c r="L39" s="335"/>
      <c r="M39" s="336"/>
      <c r="N39" s="272"/>
    </row>
    <row r="40" spans="1:16">
      <c r="A40" s="113"/>
      <c r="B40" s="875"/>
      <c r="C40" s="876"/>
      <c r="D40" s="876"/>
      <c r="E40" s="876"/>
      <c r="F40" s="876"/>
      <c r="G40" s="876"/>
      <c r="H40" s="877"/>
      <c r="I40" s="328"/>
      <c r="J40" s="330"/>
      <c r="K40" s="269"/>
      <c r="L40" s="423"/>
      <c r="M40" s="424"/>
      <c r="N40" s="272"/>
    </row>
    <row r="41" spans="1:16">
      <c r="B41" s="875"/>
      <c r="C41" s="876"/>
      <c r="D41" s="876"/>
      <c r="E41" s="876"/>
      <c r="F41" s="876"/>
      <c r="G41" s="876"/>
      <c r="H41" s="877"/>
      <c r="I41" s="36"/>
      <c r="J41" s="37"/>
      <c r="K41" s="269"/>
      <c r="L41" s="276"/>
      <c r="M41" s="277"/>
      <c r="N41" s="272"/>
    </row>
    <row r="42" spans="1:16">
      <c r="B42" s="320"/>
      <c r="C42" s="321"/>
      <c r="D42" s="321"/>
      <c r="E42" s="321"/>
      <c r="F42" s="323"/>
      <c r="G42" s="323"/>
      <c r="H42" s="125"/>
      <c r="I42" s="36"/>
      <c r="J42" s="37"/>
      <c r="K42" s="438"/>
      <c r="L42" s="276"/>
      <c r="M42" s="277"/>
      <c r="N42" s="273"/>
    </row>
    <row r="43" spans="1:16">
      <c r="B43" s="883" t="s">
        <v>952</v>
      </c>
      <c r="C43" s="884"/>
      <c r="D43" s="884"/>
      <c r="E43" s="38"/>
      <c r="F43" s="39"/>
      <c r="G43" s="39"/>
      <c r="H43" s="40"/>
      <c r="I43" s="36"/>
      <c r="J43" s="37"/>
      <c r="K43" s="279"/>
      <c r="L43" s="276"/>
      <c r="M43" s="401">
        <v>0.01</v>
      </c>
      <c r="N43" s="344">
        <f>N81*M43</f>
        <v>6913.9567913614801</v>
      </c>
    </row>
    <row r="44" spans="1:16" ht="15.75" thickBot="1">
      <c r="B44" s="875"/>
      <c r="C44" s="876"/>
      <c r="D44" s="876"/>
      <c r="E44" s="876"/>
      <c r="F44" s="876"/>
      <c r="G44" s="876"/>
      <c r="H44" s="877"/>
      <c r="I44" s="885"/>
      <c r="J44" s="886"/>
      <c r="K44" s="41"/>
      <c r="L44" s="887"/>
      <c r="M44" s="888"/>
      <c r="N44" s="105"/>
    </row>
    <row r="45" spans="1:16" ht="15.75" thickBot="1">
      <c r="B45" s="826" t="s">
        <v>953</v>
      </c>
      <c r="C45" s="827"/>
      <c r="D45" s="827"/>
      <c r="E45" s="827"/>
      <c r="F45" s="827"/>
      <c r="G45" s="827"/>
      <c r="H45" s="827"/>
      <c r="I45" s="827"/>
      <c r="J45" s="827"/>
      <c r="K45" s="827"/>
      <c r="L45" s="827"/>
      <c r="M45" s="828"/>
      <c r="N45" s="394">
        <f>SUM(N36:N44)</f>
        <v>11362204.058979088</v>
      </c>
      <c r="P45" s="114"/>
    </row>
    <row r="46" spans="1:16">
      <c r="B46" s="280"/>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71" t="s">
        <v>944</v>
      </c>
      <c r="C49" s="872"/>
      <c r="D49" s="872"/>
      <c r="E49" s="872"/>
      <c r="F49" s="872"/>
      <c r="G49" s="872"/>
      <c r="H49" s="872"/>
      <c r="I49" s="906"/>
      <c r="J49" s="315" t="s">
        <v>945</v>
      </c>
      <c r="K49" s="85" t="s">
        <v>946</v>
      </c>
      <c r="L49" s="907" t="s">
        <v>955</v>
      </c>
      <c r="M49" s="906"/>
      <c r="N49" s="86" t="s">
        <v>951</v>
      </c>
    </row>
    <row r="50" spans="1:14">
      <c r="A50" s="161" t="s">
        <v>410</v>
      </c>
      <c r="B50" s="43" t="str">
        <f>VLOOKUP(A50,MATERIALES!A5:D372,3,FALSE)</f>
        <v>Celda especial de carga</v>
      </c>
      <c r="C50" s="281"/>
      <c r="D50" s="281"/>
      <c r="E50" s="281"/>
      <c r="F50" s="281"/>
      <c r="G50" s="281"/>
      <c r="H50" s="281"/>
      <c r="I50" s="281"/>
      <c r="J50" s="311" t="str">
        <f>VLOOKUP(A50,MATERIALES!A6:D641,2,FALSE)</f>
        <v>u</v>
      </c>
      <c r="K50" s="282">
        <v>1</v>
      </c>
      <c r="L50" s="267"/>
      <c r="M50" s="402">
        <f>VLOOKUP(A50,MATERIALES!A5:D395,4,FALSE)</f>
        <v>18717944.66050303</v>
      </c>
      <c r="N50" s="272">
        <f t="shared" ref="N50:N55" si="0">K50*M50</f>
        <v>18717944.66050303</v>
      </c>
    </row>
    <row r="51" spans="1:14">
      <c r="A51" s="161" t="s">
        <v>505</v>
      </c>
      <c r="B51" s="43" t="str">
        <f>VLOOKUP(A51,MATERIALES!A6:D372,3,FALSE)</f>
        <v>Manguera de alta presión</v>
      </c>
      <c r="C51" s="425"/>
      <c r="D51" s="425"/>
      <c r="E51" s="425"/>
      <c r="F51" s="425"/>
      <c r="G51" s="425"/>
      <c r="H51" s="425"/>
      <c r="I51" s="425"/>
      <c r="J51" s="312" t="str">
        <f>VLOOKUP(A51,MATERIALES!A6:D642,2,FALSE)</f>
        <v>m</v>
      </c>
      <c r="K51" s="397">
        <v>30</v>
      </c>
      <c r="L51" s="421"/>
      <c r="M51" s="402">
        <f>VLOOKUP(A51,MATERIALES!A6:D396,4,FALSE)</f>
        <v>141435.98140101039</v>
      </c>
      <c r="N51" s="272">
        <f t="shared" si="0"/>
        <v>4243079.4420303116</v>
      </c>
    </row>
    <row r="52" spans="1:14">
      <c r="A52" s="161" t="s">
        <v>698</v>
      </c>
      <c r="B52" s="43" t="str">
        <f>VLOOKUP(A52,MATERIALES!A6:D372,3,FALSE)</f>
        <v>Transductores electrónicos (incluye cables, protección contra el concreto y panel de lectura)</v>
      </c>
      <c r="C52" s="425"/>
      <c r="D52" s="425"/>
      <c r="E52" s="425"/>
      <c r="F52" s="425"/>
      <c r="G52" s="425"/>
      <c r="H52" s="425"/>
      <c r="I52" s="425"/>
      <c r="J52" s="312" t="str">
        <f>VLOOKUP(A52,MATERIALES!A6:D643,2,FALSE)</f>
        <v>u</v>
      </c>
      <c r="K52" s="397">
        <v>2</v>
      </c>
      <c r="L52" s="421"/>
      <c r="M52" s="402">
        <f>VLOOKUP(A52,MATERIALES!A6:D397,4,FALSE)</f>
        <v>2010258.7282812956</v>
      </c>
      <c r="N52" s="272">
        <f t="shared" si="0"/>
        <v>4020517.4565625913</v>
      </c>
    </row>
    <row r="53" spans="1:14">
      <c r="A53" s="161" t="s">
        <v>700</v>
      </c>
      <c r="B53" s="43" t="str">
        <f>VLOOKUP(A53,MATERIALES!A6:D372,3,FALSE)</f>
        <v>Transductores mecánicos (incluye cables, protección contra el concreto y panel de lectura)</v>
      </c>
      <c r="C53" s="425"/>
      <c r="D53" s="425"/>
      <c r="E53" s="425"/>
      <c r="F53" s="425"/>
      <c r="G53" s="425"/>
      <c r="H53" s="425"/>
      <c r="I53" s="425"/>
      <c r="J53" s="312" t="str">
        <f>VLOOKUP(A53,MATERIALES!A7:D644,2,FALSE)</f>
        <v>u</v>
      </c>
      <c r="K53" s="397">
        <v>5</v>
      </c>
      <c r="L53" s="421"/>
      <c r="M53" s="402">
        <f>VLOOKUP(A53,MATERIALES!A6:D398,4,FALSE)</f>
        <v>1146827.7057095184</v>
      </c>
      <c r="N53" s="272">
        <f t="shared" si="0"/>
        <v>5734138.5285475925</v>
      </c>
    </row>
    <row r="54" spans="1:14">
      <c r="A54" s="161" t="s">
        <v>729</v>
      </c>
      <c r="B54" s="43" t="str">
        <f>VLOOKUP(A54,MATERIALES!A7:D372,3,FALSE)</f>
        <v>Tubo Metálico De Alta Resistencia</v>
      </c>
      <c r="C54" s="425"/>
      <c r="D54" s="425"/>
      <c r="E54" s="425"/>
      <c r="F54" s="425"/>
      <c r="G54" s="425"/>
      <c r="H54" s="425"/>
      <c r="I54" s="425"/>
      <c r="J54" s="312" t="str">
        <f>VLOOKUP(A54,MATERIALES!A8:D645,2,FALSE)</f>
        <v>m</v>
      </c>
      <c r="K54" s="397">
        <v>60</v>
      </c>
      <c r="L54" s="421"/>
      <c r="M54" s="402">
        <f>VLOOKUP(A54,MATERIALES!A7:D399,4,FALSE)</f>
        <v>84111.079754363658</v>
      </c>
      <c r="N54" s="272">
        <f t="shared" si="0"/>
        <v>5046664.7852618191</v>
      </c>
    </row>
    <row r="55" spans="1:14">
      <c r="A55" s="161" t="s">
        <v>734</v>
      </c>
      <c r="B55" s="43" t="str">
        <f>VLOOKUP(A55,MATERIALES!A8:D372,3,FALSE)</f>
        <v>Uniones especiales de alta resistencia para tubería</v>
      </c>
      <c r="C55" s="425"/>
      <c r="D55" s="425"/>
      <c r="E55" s="425"/>
      <c r="F55" s="425"/>
      <c r="G55" s="425"/>
      <c r="H55" s="425"/>
      <c r="I55" s="425"/>
      <c r="J55" s="312" t="str">
        <f>VLOOKUP(A55,MATERIALES!A9:D646,2,FALSE)</f>
        <v>u</v>
      </c>
      <c r="K55" s="397">
        <v>12</v>
      </c>
      <c r="L55" s="421"/>
      <c r="M55" s="402">
        <f>VLOOKUP(A55,MATERIALES!A8:D400,4,FALSE)</f>
        <v>56622.094409106008</v>
      </c>
      <c r="N55" s="272">
        <f t="shared" si="0"/>
        <v>679465.1329092721</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6" t="s">
        <v>953</v>
      </c>
      <c r="C58" s="827"/>
      <c r="D58" s="827"/>
      <c r="E58" s="827"/>
      <c r="F58" s="827"/>
      <c r="G58" s="827"/>
      <c r="H58" s="827"/>
      <c r="I58" s="827"/>
      <c r="J58" s="827"/>
      <c r="K58" s="827"/>
      <c r="L58" s="827"/>
      <c r="M58" s="828"/>
      <c r="N58" s="394">
        <f>SUM(N50:N57)</f>
        <v>38441810.005814619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2" t="s">
        <v>961</v>
      </c>
      <c r="M62" s="891"/>
      <c r="N62" s="76" t="s">
        <v>951</v>
      </c>
    </row>
    <row r="63" spans="1:14">
      <c r="A63" t="s">
        <v>1399</v>
      </c>
      <c r="B63" s="46" t="str">
        <f>VLOOKUP(A63,TRANSPORTE!A5:D117,3,FALSE)</f>
        <v>Pasajes aéreos</v>
      </c>
      <c r="C63" s="317"/>
      <c r="D63" s="317"/>
      <c r="E63" s="317"/>
      <c r="F63" s="317"/>
      <c r="G63" s="317"/>
      <c r="H63" s="311" t="s">
        <v>945</v>
      </c>
      <c r="I63" s="279">
        <v>3</v>
      </c>
      <c r="J63" s="286">
        <v>1</v>
      </c>
      <c r="K63" s="279">
        <f>I63*J63</f>
        <v>3</v>
      </c>
      <c r="L63" s="913">
        <f>VLOOKUP(A63,TRANSPORTE!A5:D117,4,FALSE)</f>
        <v>210212.56512168594</v>
      </c>
      <c r="M63" s="914"/>
      <c r="N63" s="287">
        <f>K63*L63</f>
        <v>630637.69536505779</v>
      </c>
    </row>
    <row r="64" spans="1:14">
      <c r="A64" t="s">
        <v>1400</v>
      </c>
      <c r="B64" s="46" t="str">
        <f>VLOOKUP(A64,TRANSPORTE!A6:D117,3,FALSE)</f>
        <v>Transporte de tubos. celdas, etc.</v>
      </c>
      <c r="C64" s="47"/>
      <c r="D64" s="47"/>
      <c r="E64" s="47"/>
      <c r="F64" s="47"/>
      <c r="G64" s="47"/>
      <c r="H64" s="311" t="s">
        <v>1468</v>
      </c>
      <c r="I64" s="279">
        <v>1</v>
      </c>
      <c r="J64" s="286">
        <v>1</v>
      </c>
      <c r="K64" s="279">
        <f>I64*J64</f>
        <v>1</v>
      </c>
      <c r="L64" s="913">
        <f>VLOOKUP(A64,TRANSPORTE!A6:D117,4,FALSE)</f>
        <v>1177200.5719001221</v>
      </c>
      <c r="M64" s="914"/>
      <c r="N64" s="287">
        <f>K64*L64</f>
        <v>1177200.5719001221</v>
      </c>
    </row>
    <row r="65" spans="1:15">
      <c r="A65" t="s">
        <v>1402</v>
      </c>
      <c r="B65" s="46" t="str">
        <f>VLOOKUP(A65,TRANSPORTE!A6:D117,3,FALSE)</f>
        <v>Transporte de personal de montaje</v>
      </c>
      <c r="C65" s="47"/>
      <c r="D65" s="47"/>
      <c r="E65" s="47"/>
      <c r="F65" s="47"/>
      <c r="G65" s="47"/>
      <c r="H65" s="311" t="s">
        <v>1468</v>
      </c>
      <c r="I65" s="279">
        <v>8</v>
      </c>
      <c r="J65" s="286">
        <v>1</v>
      </c>
      <c r="K65" s="279">
        <f>I65*J65</f>
        <v>8</v>
      </c>
      <c r="L65" s="913">
        <f>VLOOKUP(A65,TRANSPORTE!A6:D118,4,FALSE)</f>
        <v>156105.119616646</v>
      </c>
      <c r="M65" s="914"/>
      <c r="N65" s="287">
        <f>K65*L65</f>
        <v>1248840.956933168</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4"/>
      <c r="M67" s="905"/>
      <c r="N67" s="127"/>
    </row>
    <row r="68" spans="1:15" ht="15.75" thickBot="1">
      <c r="B68" s="915" t="s">
        <v>953</v>
      </c>
      <c r="C68" s="869"/>
      <c r="D68" s="869"/>
      <c r="E68" s="869"/>
      <c r="F68" s="869"/>
      <c r="G68" s="869"/>
      <c r="H68" s="869"/>
      <c r="I68" s="869"/>
      <c r="J68" s="869"/>
      <c r="K68" s="869"/>
      <c r="L68" s="869"/>
      <c r="M68" s="870"/>
      <c r="N68" s="104">
        <f>SUM(N63:N67)</f>
        <v>3056679.2241983479</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5" t="s">
        <v>963</v>
      </c>
      <c r="C72" s="866"/>
      <c r="D72" s="866"/>
      <c r="E72" s="866"/>
      <c r="F72" s="866"/>
      <c r="G72" s="866"/>
      <c r="H72" s="866"/>
      <c r="I72" s="73" t="s">
        <v>964</v>
      </c>
      <c r="J72" s="75" t="s">
        <v>1410</v>
      </c>
      <c r="K72" s="74" t="s">
        <v>966</v>
      </c>
      <c r="L72" s="867" t="s">
        <v>950</v>
      </c>
      <c r="M72" s="868"/>
      <c r="N72" s="98" t="s">
        <v>951</v>
      </c>
    </row>
    <row r="73" spans="1:15">
      <c r="A73" s="162" t="s">
        <v>6</v>
      </c>
      <c r="B73" s="49" t="str">
        <f>VLOOKUP(A73,'MANO DE OBRA'!A8:D68,3,FALSE)</f>
        <v xml:space="preserve">Obrero </v>
      </c>
      <c r="C73" s="47"/>
      <c r="D73" s="47"/>
      <c r="E73" s="47"/>
      <c r="F73" s="47"/>
      <c r="G73" s="47"/>
      <c r="H73" s="47"/>
      <c r="I73" s="292">
        <f t="shared" ref="I73:I76" si="1">K73/J73*100</f>
        <v>29260.000000000004</v>
      </c>
      <c r="J73" s="293">
        <v>185</v>
      </c>
      <c r="K73" s="294">
        <f>VLOOKUP(A73,'MANO DE OBRA'!A8:D99,4,FALSE)</f>
        <v>54131</v>
      </c>
      <c r="L73" s="50"/>
      <c r="M73" s="434">
        <v>1</v>
      </c>
      <c r="N73" s="395">
        <f t="shared" ref="N73:N76" si="2">K73/M73</f>
        <v>54131</v>
      </c>
      <c r="O73" s="106"/>
    </row>
    <row r="74" spans="1:15">
      <c r="A74" s="162" t="s">
        <v>74</v>
      </c>
      <c r="B74" s="49" t="str">
        <f>VLOOKUP(A74,'MANO DE OBRA'!A8:D69,3,FALSE)</f>
        <v>Ingeniero de Montaje y Prueba Pilote (1)</v>
      </c>
      <c r="C74" s="47"/>
      <c r="D74" s="47"/>
      <c r="E74" s="47"/>
      <c r="F74" s="47"/>
      <c r="G74" s="47"/>
      <c r="H74" s="47"/>
      <c r="I74" s="292">
        <f t="shared" si="1"/>
        <v>257965.03444028978</v>
      </c>
      <c r="J74" s="293">
        <v>185</v>
      </c>
      <c r="K74" s="294">
        <f>VLOOKUP(A74,'MANO DE OBRA'!A8:D100,4,FALSE)</f>
        <v>477235.31371453602</v>
      </c>
      <c r="L74" s="50"/>
      <c r="M74" s="431">
        <v>1</v>
      </c>
      <c r="N74" s="395">
        <f t="shared" si="2"/>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1"/>
        <v>86502.359687357821</v>
      </c>
      <c r="J76" s="293">
        <v>185</v>
      </c>
      <c r="K76" s="294">
        <f>VLOOKUP(A76,'MANO DE OBRA'!A10:D102,4,FALSE)</f>
        <v>160029.36542161196</v>
      </c>
      <c r="L76" s="50"/>
      <c r="M76" s="439">
        <v>1</v>
      </c>
      <c r="N76" s="395">
        <f t="shared" si="2"/>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902"/>
      <c r="C80" s="903"/>
      <c r="D80" s="903"/>
      <c r="E80" s="903"/>
      <c r="F80" s="903"/>
      <c r="G80" s="903"/>
      <c r="H80" s="903"/>
      <c r="I80" s="44"/>
      <c r="J80" s="44"/>
      <c r="K80" s="44"/>
      <c r="L80" s="981"/>
      <c r="M80" s="982"/>
      <c r="N80" s="45"/>
    </row>
    <row r="81" spans="1:14" ht="15.75" thickBot="1">
      <c r="B81" s="826" t="s">
        <v>953</v>
      </c>
      <c r="C81" s="827"/>
      <c r="D81" s="827"/>
      <c r="E81" s="827"/>
      <c r="F81" s="827"/>
      <c r="G81" s="827"/>
      <c r="H81" s="827"/>
      <c r="I81" s="869"/>
      <c r="J81" s="869"/>
      <c r="K81" s="869"/>
      <c r="L81" s="869"/>
      <c r="M81" s="870"/>
      <c r="N81" s="301">
        <f>SUM(N73:N80)</f>
        <v>691395.67913614796</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N45+N58+N68+N81</f>
        <v>53552088.968128204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4"/>
      <c r="J87" s="334"/>
      <c r="K87" s="302" t="s">
        <v>970</v>
      </c>
      <c r="L87" s="873" t="s">
        <v>971</v>
      </c>
      <c r="M87" s="874"/>
      <c r="N87" s="303"/>
    </row>
    <row r="88" spans="1:14">
      <c r="B88" s="859" t="s">
        <v>972</v>
      </c>
      <c r="C88" s="860"/>
      <c r="D88" s="860"/>
      <c r="E88" s="860"/>
      <c r="F88" s="860"/>
      <c r="G88" s="860"/>
      <c r="H88" s="860"/>
      <c r="I88" s="87"/>
      <c r="J88" s="88"/>
      <c r="K88" s="304">
        <v>0.2</v>
      </c>
      <c r="L88" s="861">
        <f>N83*K88</f>
        <v>10710417.793625642</v>
      </c>
      <c r="M88" s="862"/>
      <c r="N88" s="51"/>
    </row>
    <row r="89" spans="1:14">
      <c r="B89" s="89" t="s">
        <v>973</v>
      </c>
      <c r="C89" s="90"/>
      <c r="D89" s="90"/>
      <c r="E89" s="90"/>
      <c r="F89" s="90"/>
      <c r="G89" s="90"/>
      <c r="H89" s="90"/>
      <c r="I89" s="87"/>
      <c r="J89" s="88"/>
      <c r="K89" s="304">
        <v>0.05</v>
      </c>
      <c r="L89" s="861">
        <f>N83*K89</f>
        <v>2677604.4484064104</v>
      </c>
      <c r="M89" s="862"/>
      <c r="N89" s="51"/>
    </row>
    <row r="90" spans="1:14" ht="15.75" thickBot="1">
      <c r="B90" s="91" t="s">
        <v>974</v>
      </c>
      <c r="C90" s="92"/>
      <c r="D90" s="92"/>
      <c r="E90" s="92"/>
      <c r="F90" s="92"/>
      <c r="G90" s="92"/>
      <c r="H90" s="92"/>
      <c r="I90" s="93"/>
      <c r="J90" s="94"/>
      <c r="K90" s="305">
        <v>0.05</v>
      </c>
      <c r="L90" s="863">
        <f>N83*K90</f>
        <v>2677604.4484064104</v>
      </c>
      <c r="M90" s="864"/>
      <c r="N90" s="51"/>
    </row>
    <row r="91" spans="1:14" ht="15.75" thickBot="1">
      <c r="B91" s="826" t="s">
        <v>953</v>
      </c>
      <c r="C91" s="827"/>
      <c r="D91" s="827"/>
      <c r="E91" s="827"/>
      <c r="F91" s="827"/>
      <c r="G91" s="827"/>
      <c r="H91" s="827"/>
      <c r="I91" s="827"/>
      <c r="J91" s="827"/>
      <c r="K91" s="827"/>
      <c r="L91" s="827"/>
      <c r="M91" s="828"/>
      <c r="N91" s="52">
        <f>L88+L89+L90</f>
        <v>16065626.690438461</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69617715.658566669</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70" t="s">
        <v>2218</v>
      </c>
      <c r="C110" s="971"/>
      <c r="D110" s="971"/>
      <c r="E110" s="971"/>
      <c r="F110" s="971"/>
      <c r="G110" s="971"/>
      <c r="H110" s="971"/>
      <c r="I110" s="971"/>
      <c r="J110" s="971"/>
      <c r="K110" s="971"/>
      <c r="L110" s="971"/>
      <c r="M110" s="971"/>
      <c r="N110" s="972"/>
    </row>
    <row r="111" spans="2:14" ht="15" customHeight="1">
      <c r="B111" s="970"/>
      <c r="C111" s="971"/>
      <c r="D111" s="971"/>
      <c r="E111" s="971"/>
      <c r="F111" s="971"/>
      <c r="G111" s="971"/>
      <c r="H111" s="971"/>
      <c r="I111" s="971"/>
      <c r="J111" s="971"/>
      <c r="K111" s="971"/>
      <c r="L111" s="971"/>
      <c r="M111" s="971"/>
      <c r="N111" s="972"/>
    </row>
    <row r="112" spans="2:14" ht="30" customHeight="1">
      <c r="B112" s="973" t="s">
        <v>2219</v>
      </c>
      <c r="C112" s="974"/>
      <c r="D112" s="974"/>
      <c r="E112" s="974"/>
      <c r="F112" s="974"/>
      <c r="G112" s="974"/>
      <c r="H112" s="974"/>
      <c r="I112" s="974"/>
      <c r="J112" s="974"/>
      <c r="K112" s="974"/>
      <c r="L112" s="974"/>
      <c r="M112" s="974"/>
      <c r="N112" s="975"/>
    </row>
    <row r="113" spans="2:14">
      <c r="B113" s="973"/>
      <c r="C113" s="974"/>
      <c r="D113" s="974"/>
      <c r="E113" s="974"/>
      <c r="F113" s="974"/>
      <c r="G113" s="974"/>
      <c r="H113" s="974"/>
      <c r="I113" s="974"/>
      <c r="J113" s="974"/>
      <c r="K113" s="974"/>
      <c r="L113" s="974"/>
      <c r="M113" s="974"/>
      <c r="N113" s="975"/>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6"/>
      <c r="K123" s="976"/>
      <c r="L123" s="976"/>
      <c r="M123" s="976"/>
      <c r="N123" s="977"/>
    </row>
    <row r="124" spans="2:14" ht="15.75" thickBot="1">
      <c r="B124" s="419" t="s">
        <v>2221</v>
      </c>
      <c r="C124" s="420"/>
      <c r="D124" s="420"/>
      <c r="E124" s="259"/>
      <c r="F124" s="259"/>
      <c r="G124" s="259"/>
      <c r="H124" s="259"/>
      <c r="I124" s="259"/>
      <c r="J124" s="978"/>
      <c r="K124" s="978"/>
      <c r="L124" s="978"/>
      <c r="M124" s="978"/>
      <c r="N124" s="979"/>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20"/>
      <c r="C1" s="932"/>
      <c r="D1" s="933"/>
      <c r="E1" s="933"/>
      <c r="F1" s="933"/>
      <c r="G1" s="933"/>
      <c r="H1" s="933"/>
      <c r="I1" s="933"/>
      <c r="J1" s="934"/>
      <c r="K1" s="935" t="s">
        <v>933</v>
      </c>
      <c r="L1" s="937" t="s">
        <v>2198</v>
      </c>
      <c r="M1" s="938"/>
      <c r="N1" s="939"/>
    </row>
    <row r="2" spans="2:14" ht="22.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thickBot="1">
      <c r="B30" s="71" t="s">
        <v>943</v>
      </c>
      <c r="C30" s="805" t="s">
        <v>944</v>
      </c>
      <c r="D30" s="806"/>
      <c r="E30" s="806"/>
      <c r="F30" s="806"/>
      <c r="G30" s="806"/>
      <c r="H30" s="806"/>
      <c r="I30" s="806"/>
      <c r="J30" s="72"/>
      <c r="K30" s="307"/>
      <c r="L30" s="802" t="s">
        <v>945</v>
      </c>
      <c r="M30" s="803"/>
      <c r="N30" s="71" t="s">
        <v>946</v>
      </c>
    </row>
    <row r="31" spans="1:14" ht="17.25" customHeight="1" thickBot="1">
      <c r="A31" t="s">
        <v>1845</v>
      </c>
      <c r="B31" s="80" t="s">
        <v>1103</v>
      </c>
      <c r="C31" s="81" t="s">
        <v>2098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259</v>
      </c>
      <c r="B36" s="875" t="str">
        <f>VLOOKUP(A36,EQUIPOS!A6:D154,3,FALSE)</f>
        <v>Montacargas</v>
      </c>
      <c r="C36" s="876"/>
      <c r="D36" s="876"/>
      <c r="E36" s="876"/>
      <c r="F36" s="876"/>
      <c r="G36" s="876"/>
      <c r="H36" s="877"/>
      <c r="I36" s="267"/>
      <c r="J36" s="268"/>
      <c r="K36" s="269">
        <f>VLOOKUP(A36,EQUIPOS!A6:D163,4,FALSE)</f>
        <v>64650.609768544433</v>
      </c>
      <c r="L36" s="270"/>
      <c r="M36" s="336">
        <v>1.5</v>
      </c>
      <c r="N36" s="272">
        <f>K36/M36</f>
        <v>43100.406512362955</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2693.4186967867336</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45793.825209149691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1" t="s">
        <v>404</v>
      </c>
      <c r="B48" s="43" t="str">
        <f>VLOOKUP(A48,MATERIALES!A5:D372,3,FALSE)</f>
        <v>Camisa metálica en acero A-37</v>
      </c>
      <c r="C48" s="281"/>
      <c r="D48" s="281"/>
      <c r="E48" s="281"/>
      <c r="F48" s="281"/>
      <c r="G48" s="281"/>
      <c r="H48" s="281"/>
      <c r="I48" s="268"/>
      <c r="J48" s="224" t="str">
        <f>VLOOKUP(A48,MATERIALES!A4:D639,2,FALSE)</f>
        <v>kg</v>
      </c>
      <c r="K48" s="282">
        <v>313.2010795996344</v>
      </c>
      <c r="L48" s="267"/>
      <c r="M48" s="402">
        <f>VLOOKUP(A48,MATERIALES!A5:D395,4,FALSE)</f>
        <v>9155.5748275100359</v>
      </c>
      <c r="N48" s="272">
        <f>K48*M48</f>
        <v>2867535.9203313799</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2867535.9203313799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12</v>
      </c>
      <c r="N71" s="395">
        <f>K71/M71</f>
        <v>36087.333333333336</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2">
        <v>12</v>
      </c>
      <c r="N72" s="395">
        <f>K72/M72</f>
        <v>17781.040602401332</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53868.373935734664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2967198.1194762643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593439.62389525294</v>
      </c>
      <c r="M84" s="862"/>
      <c r="N84" s="51"/>
    </row>
    <row r="85" spans="1:14">
      <c r="B85" s="89" t="s">
        <v>973</v>
      </c>
      <c r="C85" s="90"/>
      <c r="D85" s="90"/>
      <c r="E85" s="90"/>
      <c r="F85" s="90"/>
      <c r="G85" s="90"/>
      <c r="H85" s="90"/>
      <c r="I85" s="87"/>
      <c r="J85" s="88"/>
      <c r="K85" s="304">
        <v>0.05</v>
      </c>
      <c r="L85" s="861">
        <f>N79*K85</f>
        <v>148359.90597381323</v>
      </c>
      <c r="M85" s="862"/>
      <c r="N85" s="51"/>
    </row>
    <row r="86" spans="1:14" ht="15.75" thickBot="1">
      <c r="B86" s="91" t="s">
        <v>974</v>
      </c>
      <c r="C86" s="92"/>
      <c r="D86" s="92"/>
      <c r="E86" s="92"/>
      <c r="F86" s="92"/>
      <c r="G86" s="92"/>
      <c r="H86" s="92"/>
      <c r="I86" s="93"/>
      <c r="J86" s="94"/>
      <c r="K86" s="305">
        <v>0.05</v>
      </c>
      <c r="L86" s="863">
        <f>N79*K86</f>
        <v>148359.90597381323</v>
      </c>
      <c r="M86" s="864"/>
      <c r="N86" s="51"/>
    </row>
    <row r="87" spans="1:14" ht="15.75" thickBot="1">
      <c r="B87" s="826" t="s">
        <v>953</v>
      </c>
      <c r="C87" s="827"/>
      <c r="D87" s="827"/>
      <c r="E87" s="827"/>
      <c r="F87" s="827"/>
      <c r="G87" s="827"/>
      <c r="H87" s="827"/>
      <c r="I87" s="827"/>
      <c r="J87" s="827"/>
      <c r="K87" s="827"/>
      <c r="L87" s="827"/>
      <c r="M87" s="828"/>
      <c r="N87" s="52">
        <f>L84+L85+L86</f>
        <v>890159.43584287947</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3857357.5553191439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thickBot="1">
      <c r="B30" s="71" t="s">
        <v>943</v>
      </c>
      <c r="C30" s="805" t="s">
        <v>944</v>
      </c>
      <c r="D30" s="806"/>
      <c r="E30" s="806"/>
      <c r="F30" s="806"/>
      <c r="G30" s="806"/>
      <c r="H30" s="806"/>
      <c r="I30" s="806"/>
      <c r="J30" s="72"/>
      <c r="K30" s="307"/>
      <c r="L30" s="802" t="s">
        <v>945</v>
      </c>
      <c r="M30" s="803"/>
      <c r="N30" s="71" t="s">
        <v>946</v>
      </c>
    </row>
    <row r="31" spans="1:14" ht="17.25" customHeight="1" thickBot="1">
      <c r="A31" t="s">
        <v>1845</v>
      </c>
      <c r="B31" s="80" t="s">
        <v>1656</v>
      </c>
      <c r="C31" s="81" t="s">
        <v>2099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267</v>
      </c>
      <c r="B36" s="875" t="str">
        <f>VLOOKUP(A36,EQUIPOS!A6:D154,3,FALSE)</f>
        <v>Motobomba de concreto</v>
      </c>
      <c r="C36" s="876"/>
      <c r="D36" s="876"/>
      <c r="E36" s="876"/>
      <c r="F36" s="876"/>
      <c r="G36" s="876"/>
      <c r="H36" s="877"/>
      <c r="I36" s="267"/>
      <c r="J36" s="268"/>
      <c r="K36" s="269">
        <f>VLOOKUP(A36,EQUIPOS!A6:D163,4,FALSE)</f>
        <v>87689.437911879824</v>
      </c>
      <c r="L36" s="270"/>
      <c r="M36" s="336">
        <v>2.5</v>
      </c>
      <c r="N36" s="272">
        <f>K36/M36</f>
        <v>35075.775164751933</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35075.775164751933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1" t="s">
        <v>745</v>
      </c>
      <c r="B48" s="43" t="str">
        <f>VLOOKUP(A48,MATERIALES!A5:D372,3,FALSE)</f>
        <v>Acero PDR-60</v>
      </c>
      <c r="C48" s="281"/>
      <c r="D48" s="281"/>
      <c r="E48" s="281"/>
      <c r="F48" s="281"/>
      <c r="G48" s="281"/>
      <c r="H48" s="281"/>
      <c r="I48" s="268"/>
      <c r="J48" s="224" t="str">
        <f>VLOOKUP(A48,MATERIALES!A4:D639,2,FALSE)</f>
        <v>kg</v>
      </c>
      <c r="K48" s="282">
        <v>46.758679657867084</v>
      </c>
      <c r="L48" s="267"/>
      <c r="M48" s="402">
        <f>VLOOKUP(A48,MATERIALES!A5:D395,4,FALSE)</f>
        <v>3246.9058349731663</v>
      </c>
      <c r="N48" s="272">
        <f>K48*M48</f>
        <v>151821.02981676973</v>
      </c>
    </row>
    <row r="49" spans="1:14">
      <c r="A49" s="161" t="s">
        <v>832</v>
      </c>
      <c r="B49" s="43" t="str">
        <f>VLOOKUP(A49,MATERIALES!A6:D372,3,FALSE)</f>
        <v>Concreto Resistencia  21 (Mpa)</v>
      </c>
      <c r="C49" s="425"/>
      <c r="D49" s="425"/>
      <c r="E49" s="425"/>
      <c r="F49" s="425"/>
      <c r="G49" s="425"/>
      <c r="H49" s="425"/>
      <c r="I49" s="422"/>
      <c r="J49" s="224" t="str">
        <f>VLOOKUP(A49,MATERIALES!A5:D640,2,FALSE)</f>
        <v>m3</v>
      </c>
      <c r="K49" s="282">
        <v>0.66798113796952974</v>
      </c>
      <c r="L49" s="421"/>
      <c r="M49" s="402">
        <f>VLOOKUP(A49,MATERIALES!A6:D396,4,FALSE)</f>
        <v>397352.15952215204</v>
      </c>
      <c r="N49" s="272">
        <f>K49*M49</f>
        <v>265423.74769225722</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417244.77750902693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1256</v>
      </c>
      <c r="B60" s="46" t="str">
        <f>VLOOKUP(A60,TRANSPORTE!A2:D117,3,FALSE)</f>
        <v>Transporte de material de excavación</v>
      </c>
      <c r="C60" s="317"/>
      <c r="D60" s="317"/>
      <c r="E60" s="317"/>
      <c r="F60" s="317"/>
      <c r="G60" s="317"/>
      <c r="H60" s="311" t="s">
        <v>339</v>
      </c>
      <c r="I60" s="279">
        <v>0.86837547936038872</v>
      </c>
      <c r="J60" s="286">
        <v>1</v>
      </c>
      <c r="K60" s="279">
        <f>I60*J60</f>
        <v>0.86837547936038872</v>
      </c>
      <c r="L60" s="913">
        <f>VLOOKUP(A60,TRANSPORTE!A2:D117,4,FALSE)</f>
        <v>1139.1256047770109</v>
      </c>
      <c r="M60" s="914"/>
      <c r="N60" s="287">
        <f>K60*L60</f>
        <v>989.18874309992964</v>
      </c>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989.18874309992964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c r="B71" s="49"/>
      <c r="C71" s="47"/>
      <c r="D71" s="47"/>
      <c r="E71" s="47"/>
      <c r="F71" s="47"/>
      <c r="G71" s="47"/>
      <c r="H71" s="47"/>
      <c r="I71" s="292"/>
      <c r="J71" s="293"/>
      <c r="K71" s="294"/>
      <c r="L71" s="50"/>
      <c r="M71" s="434"/>
      <c r="N71" s="395"/>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0"/>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453309.74141687877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90661.948283375765</v>
      </c>
      <c r="M84" s="862"/>
      <c r="N84" s="51"/>
    </row>
    <row r="85" spans="1:14">
      <c r="B85" s="89" t="s">
        <v>973</v>
      </c>
      <c r="C85" s="90"/>
      <c r="D85" s="90"/>
      <c r="E85" s="90"/>
      <c r="F85" s="90"/>
      <c r="G85" s="90"/>
      <c r="H85" s="90"/>
      <c r="I85" s="87"/>
      <c r="J85" s="88"/>
      <c r="K85" s="304">
        <v>0.05</v>
      </c>
      <c r="L85" s="861">
        <f>N79*K85</f>
        <v>22665.487070843941</v>
      </c>
      <c r="M85" s="862"/>
      <c r="N85" s="51"/>
    </row>
    <row r="86" spans="1:14" ht="15.75" thickBot="1">
      <c r="B86" s="91" t="s">
        <v>974</v>
      </c>
      <c r="C86" s="92"/>
      <c r="D86" s="92"/>
      <c r="E86" s="92"/>
      <c r="F86" s="92"/>
      <c r="G86" s="92"/>
      <c r="H86" s="92"/>
      <c r="I86" s="93"/>
      <c r="J86" s="94"/>
      <c r="K86" s="305">
        <v>0.05</v>
      </c>
      <c r="L86" s="863">
        <f>N79*K86</f>
        <v>22665.487070843941</v>
      </c>
      <c r="M86" s="864"/>
      <c r="N86" s="51"/>
    </row>
    <row r="87" spans="1:14" ht="15.75" thickBot="1">
      <c r="B87" s="826" t="s">
        <v>953</v>
      </c>
      <c r="C87" s="827"/>
      <c r="D87" s="827"/>
      <c r="E87" s="827"/>
      <c r="F87" s="827"/>
      <c r="G87" s="827"/>
      <c r="H87" s="827"/>
      <c r="I87" s="827"/>
      <c r="J87" s="827"/>
      <c r="K87" s="827"/>
      <c r="L87" s="827"/>
      <c r="M87" s="828"/>
      <c r="N87" s="52">
        <f>L84+L85+L86</f>
        <v>135992.92242506365</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589302.66384194244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A61" zoomScale="77" zoomScaleNormal="77" workbookViewId="0">
      <selection activeCell="A81" sqref="A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thickBot="1">
      <c r="B30" s="71" t="s">
        <v>943</v>
      </c>
      <c r="C30" s="805" t="s">
        <v>944</v>
      </c>
      <c r="D30" s="806"/>
      <c r="E30" s="806"/>
      <c r="F30" s="806"/>
      <c r="G30" s="806"/>
      <c r="H30" s="806"/>
      <c r="I30" s="806"/>
      <c r="J30" s="72"/>
      <c r="K30" s="307"/>
      <c r="L30" s="802" t="s">
        <v>945</v>
      </c>
      <c r="M30" s="803"/>
      <c r="N30" s="71" t="s">
        <v>946</v>
      </c>
    </row>
    <row r="31" spans="1:14" ht="21.75" customHeight="1" thickBot="1">
      <c r="A31" t="s">
        <v>1845</v>
      </c>
      <c r="B31" s="80" t="s">
        <v>1104</v>
      </c>
      <c r="C31" s="81" t="s">
        <v>2100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121</v>
      </c>
      <c r="B36" s="875" t="str">
        <f>VLOOKUP(A36,EQUIPOS!A6:D154,3,FALSE)</f>
        <v>Bomba eléctrica para accionar la celda</v>
      </c>
      <c r="C36" s="876"/>
      <c r="D36" s="876"/>
      <c r="E36" s="876"/>
      <c r="F36" s="876"/>
      <c r="G36" s="876"/>
      <c r="H36" s="877"/>
      <c r="I36" s="267"/>
      <c r="J36" s="268"/>
      <c r="K36" s="269">
        <f>VLOOKUP(A36,EQUIPOS!A6:D163,4,FALSE)</f>
        <v>64507.078443336752</v>
      </c>
      <c r="L36" s="270"/>
      <c r="M36" s="271">
        <v>0.01</v>
      </c>
      <c r="N36" s="272">
        <f t="shared" ref="N36:N41" si="0">K36/M36</f>
        <v>6450707.8443336748</v>
      </c>
    </row>
    <row r="37" spans="1:14">
      <c r="A37" s="113" t="s">
        <v>192</v>
      </c>
      <c r="B37" s="875" t="str">
        <f>VLOOKUP(A37,EQUIPOS!A7:D154,3,FALSE)</f>
        <v>Equipo de acarreo interno</v>
      </c>
      <c r="C37" s="876"/>
      <c r="D37" s="876"/>
      <c r="E37" s="876"/>
      <c r="F37" s="876"/>
      <c r="G37" s="876"/>
      <c r="H37" s="877"/>
      <c r="I37" s="421"/>
      <c r="J37" s="422"/>
      <c r="K37" s="269">
        <f>VLOOKUP(A37,EQUIPOS!A7:D164,4,FALSE)</f>
        <v>36183.221861104321</v>
      </c>
      <c r="L37" s="335"/>
      <c r="M37" s="336">
        <v>0.05</v>
      </c>
      <c r="N37" s="272">
        <f t="shared" si="0"/>
        <v>723664.43722208636</v>
      </c>
    </row>
    <row r="38" spans="1:14">
      <c r="A38" s="113" t="s">
        <v>214</v>
      </c>
      <c r="B38" s="875" t="str">
        <f>VLOOKUP(A38,EQUIPOS!A8:D154,3,FALSE)</f>
        <v>Equipo de oxigeno y soldadura</v>
      </c>
      <c r="C38" s="876"/>
      <c r="D38" s="876"/>
      <c r="E38" s="876"/>
      <c r="F38" s="876"/>
      <c r="G38" s="876"/>
      <c r="H38" s="877"/>
      <c r="I38" s="421"/>
      <c r="J38" s="422"/>
      <c r="K38" s="438">
        <f>VLOOKUP(A38,EQUIPOS!A8:D165,4,FALSE)</f>
        <v>13581.139035900858</v>
      </c>
      <c r="L38" s="335"/>
      <c r="M38" s="336">
        <v>0.01</v>
      </c>
      <c r="N38" s="272">
        <f t="shared" si="0"/>
        <v>1358113.9035900859</v>
      </c>
    </row>
    <row r="39" spans="1:14">
      <c r="A39" s="113" t="s">
        <v>248</v>
      </c>
      <c r="B39" s="875" t="str">
        <f>VLOOKUP(A39,EQUIPOS!A9:D154,3,FALSE)</f>
        <v>Grúa telescópica de 50 Ton.</v>
      </c>
      <c r="C39" s="876"/>
      <c r="D39" s="876"/>
      <c r="E39" s="876"/>
      <c r="F39" s="876"/>
      <c r="G39" s="876"/>
      <c r="H39" s="877"/>
      <c r="I39" s="421"/>
      <c r="J39" s="422"/>
      <c r="K39" s="438">
        <f>VLOOKUP(A39,EQUIPOS!A9:D166,4,FALSE)</f>
        <v>298161.72274891695</v>
      </c>
      <c r="L39" s="335"/>
      <c r="M39" s="336">
        <v>0.04</v>
      </c>
      <c r="N39" s="272">
        <f t="shared" si="0"/>
        <v>7454043.0687229233</v>
      </c>
    </row>
    <row r="40" spans="1:14">
      <c r="A40" s="113" t="s">
        <v>255</v>
      </c>
      <c r="B40" s="875" t="str">
        <f>VLOOKUP(A40,EQUIPOS!A10:D154,3,FALSE)</f>
        <v>Manómetro cable de acero para bajar la celda</v>
      </c>
      <c r="C40" s="876"/>
      <c r="D40" s="876"/>
      <c r="E40" s="876"/>
      <c r="F40" s="876"/>
      <c r="G40" s="876"/>
      <c r="H40" s="877"/>
      <c r="I40" s="421"/>
      <c r="J40" s="422"/>
      <c r="K40" s="438">
        <f>VLOOKUP(A40,EQUIPOS!A10:D167,4,FALSE)</f>
        <v>1891244.6074939847</v>
      </c>
      <c r="L40" s="335"/>
      <c r="M40" s="336">
        <v>1</v>
      </c>
      <c r="N40" s="272">
        <f t="shared" si="0"/>
        <v>1891244.6074939847</v>
      </c>
    </row>
    <row r="41" spans="1:14">
      <c r="A41" s="113" t="s">
        <v>322</v>
      </c>
      <c r="B41" s="875" t="str">
        <f>VLOOKUP(A41,EQUIPOS!A11:D155,3,FALSE)</f>
        <v xml:space="preserve">Retroexcavadora sobre llantas JD 410
</v>
      </c>
      <c r="C41" s="876"/>
      <c r="D41" s="876"/>
      <c r="E41" s="876"/>
      <c r="F41" s="876"/>
      <c r="G41" s="876"/>
      <c r="H41" s="877"/>
      <c r="I41" s="421"/>
      <c r="J41" s="422"/>
      <c r="K41" s="438">
        <f>VLOOKUP(A41,EQUIPOS!A11:D168,4,FALSE)</f>
        <v>121622.29363847805</v>
      </c>
      <c r="L41" s="335"/>
      <c r="M41" s="336">
        <v>0.2</v>
      </c>
      <c r="N41" s="272">
        <f t="shared" si="0"/>
        <v>608111.46819239017</v>
      </c>
    </row>
    <row r="42" spans="1:14">
      <c r="A42" s="113"/>
      <c r="B42" s="875"/>
      <c r="C42" s="876"/>
      <c r="D42" s="876"/>
      <c r="E42" s="876"/>
      <c r="F42" s="876"/>
      <c r="G42" s="876"/>
      <c r="H42" s="877"/>
      <c r="I42" s="328"/>
      <c r="J42" s="330"/>
      <c r="K42" s="438"/>
      <c r="L42" s="423"/>
      <c r="M42" s="424"/>
      <c r="N42" s="272"/>
    </row>
    <row r="43" spans="1:14">
      <c r="B43" s="875"/>
      <c r="C43" s="876"/>
      <c r="D43" s="876"/>
      <c r="E43" s="876"/>
      <c r="F43" s="876"/>
      <c r="G43" s="876"/>
      <c r="H43" s="877"/>
      <c r="I43" s="36"/>
      <c r="J43" s="37"/>
      <c r="K43" s="438"/>
      <c r="L43" s="276"/>
      <c r="M43" s="277"/>
      <c r="N43" s="272"/>
    </row>
    <row r="44" spans="1:14">
      <c r="B44" s="320"/>
      <c r="C44" s="321"/>
      <c r="D44" s="321"/>
      <c r="E44" s="321"/>
      <c r="F44" s="323"/>
      <c r="G44" s="323"/>
      <c r="H44" s="125"/>
      <c r="I44" s="36"/>
      <c r="J44" s="37"/>
      <c r="K44" s="438"/>
      <c r="L44" s="276"/>
      <c r="M44" s="277"/>
      <c r="N44" s="273"/>
    </row>
    <row r="45" spans="1:14">
      <c r="B45" s="883" t="s">
        <v>952</v>
      </c>
      <c r="C45" s="884"/>
      <c r="D45" s="884"/>
      <c r="E45" s="38"/>
      <c r="F45" s="39"/>
      <c r="G45" s="39"/>
      <c r="H45" s="40"/>
      <c r="I45" s="36"/>
      <c r="J45" s="37"/>
      <c r="K45" s="279"/>
      <c r="L45" s="276"/>
      <c r="M45" s="401">
        <v>0.1</v>
      </c>
      <c r="N45" s="344">
        <f>N86*M45</f>
        <v>69139.567913614796</v>
      </c>
    </row>
    <row r="46" spans="1:14" ht="15.75" thickBot="1">
      <c r="B46" s="875"/>
      <c r="C46" s="876"/>
      <c r="D46" s="876"/>
      <c r="E46" s="876"/>
      <c r="F46" s="876"/>
      <c r="G46" s="876"/>
      <c r="H46" s="877"/>
      <c r="I46" s="885"/>
      <c r="J46" s="886"/>
      <c r="K46" s="41"/>
      <c r="L46" s="887"/>
      <c r="M46" s="888"/>
      <c r="N46" s="105"/>
    </row>
    <row r="47" spans="1:14" ht="15.75" thickBot="1">
      <c r="B47" s="826" t="s">
        <v>953</v>
      </c>
      <c r="C47" s="827"/>
      <c r="D47" s="827"/>
      <c r="E47" s="827"/>
      <c r="F47" s="827"/>
      <c r="G47" s="827"/>
      <c r="H47" s="827"/>
      <c r="I47" s="827"/>
      <c r="J47" s="827"/>
      <c r="K47" s="827"/>
      <c r="L47" s="827"/>
      <c r="M47" s="828"/>
      <c r="N47" s="411">
        <f>SUM(N36:N45)</f>
        <v>18555024.897468761</v>
      </c>
    </row>
    <row r="48" spans="1:14">
      <c r="B48" s="280"/>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71" t="s">
        <v>944</v>
      </c>
      <c r="C51" s="872"/>
      <c r="D51" s="872"/>
      <c r="E51" s="872"/>
      <c r="F51" s="872"/>
      <c r="G51" s="872"/>
      <c r="H51" s="872"/>
      <c r="I51" s="906"/>
      <c r="J51" s="315" t="s">
        <v>945</v>
      </c>
      <c r="K51" s="85" t="s">
        <v>946</v>
      </c>
      <c r="L51" s="907" t="s">
        <v>955</v>
      </c>
      <c r="M51" s="906"/>
      <c r="N51" s="86" t="s">
        <v>951</v>
      </c>
    </row>
    <row r="52" spans="1:17">
      <c r="A52" s="161" t="s">
        <v>410</v>
      </c>
      <c r="B52" s="43" t="str">
        <f>VLOOKUP(A52,MATERIALES!A5:D372,3,FALSE)</f>
        <v>Celda especial de carga</v>
      </c>
      <c r="C52" s="281"/>
      <c r="D52" s="281"/>
      <c r="E52" s="281"/>
      <c r="F52" s="281"/>
      <c r="G52" s="281"/>
      <c r="H52" s="281"/>
      <c r="I52" s="281"/>
      <c r="J52" s="311" t="str">
        <f>VLOOKUP(A52,MATERIALES!A6:D643,2,FALSE)</f>
        <v>u</v>
      </c>
      <c r="K52" s="282">
        <v>1</v>
      </c>
      <c r="L52" s="267"/>
      <c r="M52" s="402">
        <f>VLOOKUP(A52,MATERIALES!A5:D395,4,FALSE)</f>
        <v>18717944.66050303</v>
      </c>
      <c r="N52" s="272">
        <f t="shared" ref="N52:N57" si="1">K52*M52</f>
        <v>18717944.66050303</v>
      </c>
    </row>
    <row r="53" spans="1:17">
      <c r="A53" s="161" t="s">
        <v>505</v>
      </c>
      <c r="B53" s="43" t="str">
        <f>VLOOKUP(A53,MATERIALES!A6:D372,3,FALSE)</f>
        <v>Manguera de alta presión</v>
      </c>
      <c r="C53" s="425"/>
      <c r="D53" s="425"/>
      <c r="E53" s="425"/>
      <c r="F53" s="425"/>
      <c r="G53" s="425"/>
      <c r="H53" s="425"/>
      <c r="I53" s="425"/>
      <c r="J53" s="312" t="str">
        <f>VLOOKUP(A53,MATERIALES!A7:D644,2,FALSE)</f>
        <v>m</v>
      </c>
      <c r="K53" s="397">
        <v>30</v>
      </c>
      <c r="L53" s="421"/>
      <c r="M53" s="402">
        <f>VLOOKUP(A53,MATERIALES!A6:D396,4,FALSE)</f>
        <v>141435.98140101039</v>
      </c>
      <c r="N53" s="272">
        <f t="shared" si="1"/>
        <v>4243079.4420303116</v>
      </c>
    </row>
    <row r="54" spans="1:17">
      <c r="A54" s="161" t="s">
        <v>698</v>
      </c>
      <c r="B54" s="43" t="str">
        <f>VLOOKUP(A54,MATERIALES!A6:D372,3,FALSE)</f>
        <v>Transductores electrónicos (incluye cables, protección contra el concreto y panel de lectura)</v>
      </c>
      <c r="C54" s="425"/>
      <c r="D54" s="425"/>
      <c r="E54" s="425"/>
      <c r="F54" s="425"/>
      <c r="G54" s="425"/>
      <c r="H54" s="425"/>
      <c r="I54" s="425"/>
      <c r="J54" s="312" t="str">
        <f>VLOOKUP(A54,MATERIALES!A8:D645,2,FALSE)</f>
        <v>u</v>
      </c>
      <c r="K54" s="397">
        <v>2</v>
      </c>
      <c r="L54" s="421"/>
      <c r="M54" s="402">
        <f>VLOOKUP(A54,MATERIALES!A6:D397,4,FALSE)</f>
        <v>2010258.7282812956</v>
      </c>
      <c r="N54" s="272">
        <f t="shared" si="1"/>
        <v>4020517.4565625913</v>
      </c>
      <c r="Q54" s="106"/>
    </row>
    <row r="55" spans="1:17">
      <c r="A55" s="161" t="s">
        <v>700</v>
      </c>
      <c r="B55" s="43" t="str">
        <f>VLOOKUP(A55,MATERIALES!A6:D372,3,FALSE)</f>
        <v>Transductores mecánicos (incluye cables, protección contra el concreto y panel de lectura)</v>
      </c>
      <c r="C55" s="425"/>
      <c r="D55" s="425"/>
      <c r="E55" s="425"/>
      <c r="F55" s="425"/>
      <c r="G55" s="425"/>
      <c r="H55" s="425"/>
      <c r="I55" s="425"/>
      <c r="J55" s="312" t="str">
        <f>VLOOKUP(A55,MATERIALES!A9:D646,2,FALSE)</f>
        <v>u</v>
      </c>
      <c r="K55" s="397">
        <v>5</v>
      </c>
      <c r="L55" s="421"/>
      <c r="M55" s="402">
        <f>VLOOKUP(A55,MATERIALES!A6:D398,4,FALSE)</f>
        <v>1146827.7057095184</v>
      </c>
      <c r="N55" s="272">
        <f t="shared" si="1"/>
        <v>5734138.5285475925</v>
      </c>
    </row>
    <row r="56" spans="1:17">
      <c r="A56" s="161" t="s">
        <v>727</v>
      </c>
      <c r="B56" s="43" t="str">
        <f>VLOOKUP(A56,MATERIALES!A7:D372,3,FALSE)</f>
        <v>Tubo metálico de alta resistencia</v>
      </c>
      <c r="C56" s="425"/>
      <c r="D56" s="425"/>
      <c r="E56" s="425"/>
      <c r="F56" s="425"/>
      <c r="G56" s="425"/>
      <c r="H56" s="425"/>
      <c r="I56" s="425"/>
      <c r="J56" s="312" t="str">
        <f>VLOOKUP(A56,MATERIALES!A10:D647,2,FALSE)</f>
        <v>m</v>
      </c>
      <c r="K56" s="397">
        <v>60</v>
      </c>
      <c r="L56" s="421"/>
      <c r="M56" s="402">
        <f>VLOOKUP(A56,MATERIALES!A7:D399,4,FALSE)</f>
        <v>91806.978011596802</v>
      </c>
      <c r="N56" s="272">
        <f t="shared" si="1"/>
        <v>5508418.6806958085</v>
      </c>
    </row>
    <row r="57" spans="1:17">
      <c r="A57" s="161" t="s">
        <v>734</v>
      </c>
      <c r="B57" s="43" t="str">
        <f>VLOOKUP(A57,MATERIALES!A8:D372,3,FALSE)</f>
        <v>Uniones especiales de alta resistencia para tubería</v>
      </c>
      <c r="C57" s="425"/>
      <c r="D57" s="425"/>
      <c r="E57" s="425"/>
      <c r="F57" s="425"/>
      <c r="G57" s="425"/>
      <c r="H57" s="425"/>
      <c r="I57" s="425"/>
      <c r="J57" s="312" t="str">
        <f>VLOOKUP(A57,MATERIALES!A11:D648,2,FALSE)</f>
        <v>u</v>
      </c>
      <c r="K57" s="397">
        <v>12</v>
      </c>
      <c r="L57" s="421"/>
      <c r="M57" s="402">
        <f>VLOOKUP(A57,MATERIALES!A8:D400,4,FALSE)</f>
        <v>56622.094409106008</v>
      </c>
      <c r="N57" s="272">
        <f t="shared" si="1"/>
        <v>679465.1329092721</v>
      </c>
    </row>
    <row r="58" spans="1:17">
      <c r="A58" s="161"/>
      <c r="B58" s="43"/>
      <c r="C58" s="425"/>
      <c r="D58" s="425"/>
      <c r="E58" s="425"/>
      <c r="F58" s="425"/>
      <c r="G58" s="425"/>
      <c r="H58" s="425"/>
      <c r="I58" s="425"/>
      <c r="J58" s="311"/>
      <c r="K58" s="397"/>
      <c r="L58" s="421"/>
      <c r="M58" s="402"/>
      <c r="N58" s="272"/>
    </row>
    <row r="59" spans="1:17">
      <c r="A59" s="161"/>
      <c r="B59" s="43"/>
      <c r="C59" s="425"/>
      <c r="D59" s="425"/>
      <c r="E59" s="425"/>
      <c r="F59" s="425"/>
      <c r="G59" s="425"/>
      <c r="H59" s="425"/>
      <c r="I59" s="425"/>
      <c r="J59" s="311"/>
      <c r="K59" s="397"/>
      <c r="L59" s="421"/>
      <c r="M59" s="402"/>
      <c r="N59" s="272"/>
    </row>
    <row r="60" spans="1:17">
      <c r="A60" s="161"/>
      <c r="B60" s="43"/>
      <c r="C60" s="425"/>
      <c r="D60" s="425"/>
      <c r="E60" s="425"/>
      <c r="F60" s="425"/>
      <c r="G60" s="425"/>
      <c r="H60" s="425"/>
      <c r="I60" s="425"/>
      <c r="J60" s="311"/>
      <c r="K60" s="397"/>
      <c r="L60" s="421"/>
      <c r="M60" s="402"/>
      <c r="N60" s="272"/>
    </row>
    <row r="61" spans="1:17">
      <c r="A61" s="161"/>
      <c r="B61" s="43"/>
      <c r="C61" s="425"/>
      <c r="D61" s="425"/>
      <c r="E61" s="425"/>
      <c r="F61" s="425"/>
      <c r="G61" s="425"/>
      <c r="H61" s="425"/>
      <c r="I61" s="425"/>
      <c r="J61" s="311"/>
      <c r="K61" s="397"/>
      <c r="L61" s="421"/>
      <c r="M61" s="402"/>
      <c r="N61" s="272"/>
    </row>
    <row r="62" spans="1:17" ht="15.75" thickBot="1">
      <c r="B62" s="43"/>
      <c r="C62" s="310"/>
      <c r="D62" s="310"/>
      <c r="E62" s="310"/>
      <c r="F62" s="310"/>
      <c r="G62" s="310"/>
      <c r="H62" s="310"/>
      <c r="I62" s="310"/>
      <c r="J62" s="435"/>
      <c r="K62" s="126"/>
      <c r="L62" s="325"/>
      <c r="M62" s="402"/>
      <c r="N62" s="272"/>
    </row>
    <row r="63" spans="1:17" ht="15.75" thickBot="1">
      <c r="B63" s="826" t="s">
        <v>953</v>
      </c>
      <c r="C63" s="827"/>
      <c r="D63" s="827"/>
      <c r="E63" s="827"/>
      <c r="F63" s="827"/>
      <c r="G63" s="827"/>
      <c r="H63" s="827"/>
      <c r="I63" s="827"/>
      <c r="J63" s="827"/>
      <c r="K63" s="827"/>
      <c r="L63" s="827"/>
      <c r="M63" s="828"/>
      <c r="N63" s="394">
        <f>SUM(N52:N62)</f>
        <v>38903563.901248604</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912" t="s">
        <v>961</v>
      </c>
      <c r="M67" s="891"/>
      <c r="N67" s="76" t="s">
        <v>951</v>
      </c>
    </row>
    <row r="68" spans="1:15">
      <c r="A68" t="s">
        <v>1400</v>
      </c>
      <c r="B68" s="46" t="str">
        <f>VLOOKUP(A68,TRANSPORTE!A5:D117,3,FALSE)</f>
        <v>Transporte de tubos. celdas, etc.</v>
      </c>
      <c r="C68" s="317"/>
      <c r="D68" s="317"/>
      <c r="E68" s="317"/>
      <c r="F68" s="317"/>
      <c r="G68" s="317"/>
      <c r="H68" s="311" t="s">
        <v>1468</v>
      </c>
      <c r="I68" s="279">
        <v>1</v>
      </c>
      <c r="J68" s="286">
        <v>1</v>
      </c>
      <c r="K68" s="279">
        <f>I68*J68</f>
        <v>1</v>
      </c>
      <c r="L68" s="913">
        <f>VLOOKUP(A68,TRANSPORTE!A5:D117,4,FALSE)</f>
        <v>1177200.5719001221</v>
      </c>
      <c r="M68" s="914"/>
      <c r="N68" s="287">
        <f>K68*L68</f>
        <v>1177200.5719001221</v>
      </c>
    </row>
    <row r="69" spans="1:15">
      <c r="A69" t="s">
        <v>1399</v>
      </c>
      <c r="B69" s="46" t="str">
        <f>VLOOKUP(A69,TRANSPORTE!A5:D117,3,FALSE)</f>
        <v>Pasajes aéreos</v>
      </c>
      <c r="C69" s="47"/>
      <c r="D69" s="47"/>
      <c r="E69" s="47"/>
      <c r="F69" s="47"/>
      <c r="G69" s="47"/>
      <c r="H69" s="311" t="s">
        <v>945</v>
      </c>
      <c r="I69" s="279">
        <v>3</v>
      </c>
      <c r="J69" s="286">
        <v>1</v>
      </c>
      <c r="K69" s="279">
        <f>I69*J69</f>
        <v>3</v>
      </c>
      <c r="L69" s="913">
        <f>VLOOKUP(A69,TRANSPORTE!A5:D117,4,FALSE)</f>
        <v>210212.56512168594</v>
      </c>
      <c r="M69" s="914"/>
      <c r="N69" s="287">
        <f>K69*L69</f>
        <v>630637.69536505779</v>
      </c>
    </row>
    <row r="70" spans="1:15">
      <c r="B70" s="46"/>
      <c r="C70" s="47"/>
      <c r="D70" s="47"/>
      <c r="E70" s="47"/>
      <c r="F70" s="47"/>
      <c r="G70" s="47"/>
      <c r="H70" s="311"/>
      <c r="I70" s="279"/>
      <c r="J70" s="286"/>
      <c r="K70" s="279"/>
      <c r="L70" s="913"/>
      <c r="M70" s="914"/>
      <c r="N70" s="287"/>
    </row>
    <row r="71" spans="1:15">
      <c r="B71" s="46"/>
      <c r="C71" s="47"/>
      <c r="D71" s="47"/>
      <c r="E71" s="47"/>
      <c r="F71" s="47"/>
      <c r="G71" s="47"/>
      <c r="H71" s="311"/>
      <c r="I71" s="279"/>
      <c r="J71" s="286"/>
      <c r="K71" s="279"/>
      <c r="L71" s="913"/>
      <c r="M71" s="914"/>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904"/>
      <c r="M73" s="905"/>
      <c r="N73" s="127"/>
    </row>
    <row r="74" spans="1:15" ht="15.75" thickBot="1">
      <c r="B74" s="915" t="s">
        <v>953</v>
      </c>
      <c r="C74" s="869"/>
      <c r="D74" s="869"/>
      <c r="E74" s="869"/>
      <c r="F74" s="869"/>
      <c r="G74" s="869"/>
      <c r="H74" s="869"/>
      <c r="I74" s="869"/>
      <c r="J74" s="869"/>
      <c r="K74" s="869"/>
      <c r="L74" s="869"/>
      <c r="M74" s="870"/>
      <c r="N74" s="104">
        <f>N68+N69+N70+N71+N72</f>
        <v>1807838.2672651799</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5" t="s">
        <v>963</v>
      </c>
      <c r="C78" s="866"/>
      <c r="D78" s="866"/>
      <c r="E78" s="866"/>
      <c r="F78" s="866"/>
      <c r="G78" s="866"/>
      <c r="H78" s="866"/>
      <c r="I78" s="73" t="s">
        <v>964</v>
      </c>
      <c r="J78" s="75" t="s">
        <v>1410</v>
      </c>
      <c r="K78" s="74" t="s">
        <v>966</v>
      </c>
      <c r="L78" s="867" t="s">
        <v>950</v>
      </c>
      <c r="M78" s="868"/>
      <c r="N78" s="98" t="s">
        <v>951</v>
      </c>
    </row>
    <row r="79" spans="1:15">
      <c r="A79" s="162" t="s">
        <v>6</v>
      </c>
      <c r="B79" s="49" t="str">
        <f>VLOOKUP(A79,'MANO DE OBRA'!A8:D68,3,FALSE)</f>
        <v xml:space="preserve">Obrero </v>
      </c>
      <c r="C79" s="47"/>
      <c r="D79" s="47"/>
      <c r="E79" s="47"/>
      <c r="F79" s="47"/>
      <c r="G79" s="47"/>
      <c r="H79" s="47"/>
      <c r="I79" s="292">
        <f t="shared" ref="I79:I82" si="2">K79/J79*100</f>
        <v>29260.000000000004</v>
      </c>
      <c r="J79" s="293">
        <v>185</v>
      </c>
      <c r="K79" s="294">
        <f>VLOOKUP(A79,'MANO DE OBRA'!A8:D99,4,FALSE)</f>
        <v>54131</v>
      </c>
      <c r="L79" s="50"/>
      <c r="M79" s="434">
        <v>1</v>
      </c>
      <c r="N79" s="395">
        <f t="shared" ref="N79:N82" si="3">K79/M79</f>
        <v>54131</v>
      </c>
      <c r="O79" s="106"/>
    </row>
    <row r="80" spans="1:15">
      <c r="A80" s="162" t="s">
        <v>74</v>
      </c>
      <c r="B80" s="49" t="str">
        <f>VLOOKUP(A80,'MANO DE OBRA'!A8:D69,3,FALSE)</f>
        <v>Ingeniero de Montaje y Prueba Pilote (1)</v>
      </c>
      <c r="C80" s="47"/>
      <c r="D80" s="47"/>
      <c r="E80" s="47"/>
      <c r="F80" s="47"/>
      <c r="G80" s="47"/>
      <c r="H80" s="47"/>
      <c r="I80" s="292">
        <f t="shared" si="2"/>
        <v>257965.03444028978</v>
      </c>
      <c r="J80" s="293">
        <v>185</v>
      </c>
      <c r="K80" s="294">
        <f>VLOOKUP(A80,'MANO DE OBRA'!A8:D100,4,FALSE)</f>
        <v>477235.31371453602</v>
      </c>
      <c r="L80" s="50"/>
      <c r="M80" s="434">
        <v>1</v>
      </c>
      <c r="N80" s="395">
        <f t="shared" si="3"/>
        <v>477235.31371453602</v>
      </c>
    </row>
    <row r="81" spans="1:14">
      <c r="A81" s="162"/>
      <c r="B81" s="49"/>
      <c r="C81" s="47"/>
      <c r="D81" s="47"/>
      <c r="E81" s="47"/>
      <c r="F81" s="47"/>
      <c r="G81" s="47"/>
      <c r="H81" s="47"/>
      <c r="I81" s="292"/>
      <c r="J81" s="293"/>
      <c r="K81" s="294"/>
      <c r="L81" s="50"/>
      <c r="M81" s="434"/>
      <c r="N81" s="395"/>
    </row>
    <row r="82" spans="1:14">
      <c r="A82" t="s">
        <v>88</v>
      </c>
      <c r="B82" s="49" t="str">
        <f>VLOOKUP(A82,'MANO DE OBRA'!A9:D70,3,FALSE)</f>
        <v>Soldador experto en montaje y pruebas</v>
      </c>
      <c r="C82" s="47"/>
      <c r="D82" s="47"/>
      <c r="E82" s="47"/>
      <c r="F82" s="47"/>
      <c r="G82" s="47"/>
      <c r="H82" s="47"/>
      <c r="I82" s="292">
        <f t="shared" si="2"/>
        <v>86502.359687357821</v>
      </c>
      <c r="J82" s="293">
        <v>185</v>
      </c>
      <c r="K82" s="294">
        <f>VLOOKUP(A82,'MANO DE OBRA'!A9:D101,4,FALSE)</f>
        <v>160029.36542161196</v>
      </c>
      <c r="L82" s="50"/>
      <c r="M82" s="434">
        <v>1</v>
      </c>
      <c r="N82" s="395">
        <f t="shared" si="3"/>
        <v>160029.36542161196</v>
      </c>
    </row>
    <row r="83" spans="1:14">
      <c r="B83" s="49"/>
      <c r="C83" s="47"/>
      <c r="D83" s="47"/>
      <c r="E83" s="47"/>
      <c r="F83" s="47"/>
      <c r="G83" s="47"/>
      <c r="H83" s="47"/>
      <c r="I83" s="292"/>
      <c r="J83" s="293"/>
      <c r="K83" s="294"/>
      <c r="L83" s="318"/>
      <c r="M83" s="434"/>
      <c r="N83" s="395"/>
    </row>
    <row r="84" spans="1:14">
      <c r="B84" s="49"/>
      <c r="C84" s="47"/>
      <c r="D84" s="47"/>
      <c r="E84" s="47"/>
      <c r="F84" s="47"/>
      <c r="G84" s="47"/>
      <c r="H84" s="47"/>
      <c r="I84" s="292"/>
      <c r="J84" s="293"/>
      <c r="K84" s="294"/>
      <c r="L84" s="318"/>
      <c r="M84" s="300"/>
      <c r="N84" s="296"/>
    </row>
    <row r="85" spans="1:14" ht="15.75" thickBot="1">
      <c r="B85" s="902"/>
      <c r="C85" s="903" t="e">
        <f>VLOOKUP(B85,'MANO DE OBRA'!B12:E73,3,FALSE)</f>
        <v>#N/A</v>
      </c>
      <c r="D85" s="903" t="e">
        <f>VLOOKUP(C85,'MANO DE OBRA'!C12:F73,3,FALSE)</f>
        <v>#N/A</v>
      </c>
      <c r="E85" s="903" t="e">
        <f>VLOOKUP(D85,'MANO DE OBRA'!D12:G73,3,FALSE)</f>
        <v>#N/A</v>
      </c>
      <c r="F85" s="903" t="e">
        <f>VLOOKUP(E85,'MANO DE OBRA'!E12:H73,3,FALSE)</f>
        <v>#N/A</v>
      </c>
      <c r="G85" s="903" t="e">
        <f>VLOOKUP(F85,'MANO DE OBRA'!F12:I73,3,FALSE)</f>
        <v>#N/A</v>
      </c>
      <c r="H85" s="903" t="e">
        <f>VLOOKUP(G85,'MANO DE OBRA'!G12:J73,3,FALSE)</f>
        <v>#N/A</v>
      </c>
      <c r="I85" s="470"/>
      <c r="J85" s="471"/>
      <c r="K85" s="472"/>
      <c r="L85" s="983"/>
      <c r="M85" s="983"/>
      <c r="N85" s="473"/>
    </row>
    <row r="86" spans="1:14" ht="15.75" thickBot="1">
      <c r="B86" s="915" t="s">
        <v>953</v>
      </c>
      <c r="C86" s="869"/>
      <c r="D86" s="869"/>
      <c r="E86" s="869"/>
      <c r="F86" s="869"/>
      <c r="G86" s="869"/>
      <c r="H86" s="869"/>
      <c r="I86" s="869"/>
      <c r="J86" s="869"/>
      <c r="K86" s="869"/>
      <c r="L86" s="869"/>
      <c r="M86" s="870"/>
      <c r="N86" s="460">
        <f>SUM(N79:N85)</f>
        <v>691395.67913614796</v>
      </c>
    </row>
    <row r="87" spans="1:14" ht="15.75" thickBot="1">
      <c r="B87" s="33"/>
      <c r="C87" s="34"/>
      <c r="D87" s="34"/>
      <c r="E87" s="34"/>
      <c r="F87" s="34"/>
      <c r="G87" s="34"/>
      <c r="H87" s="34"/>
      <c r="I87" s="34"/>
      <c r="J87" s="34"/>
      <c r="K87" s="34"/>
      <c r="L87" s="34"/>
      <c r="M87" s="34"/>
      <c r="N87" s="35"/>
    </row>
    <row r="88" spans="1:14" ht="15.75" thickBot="1">
      <c r="B88" s="826" t="s">
        <v>967</v>
      </c>
      <c r="C88" s="827"/>
      <c r="D88" s="827"/>
      <c r="E88" s="827"/>
      <c r="F88" s="827"/>
      <c r="G88" s="827"/>
      <c r="H88" s="827"/>
      <c r="I88" s="827"/>
      <c r="J88" s="827"/>
      <c r="K88" s="827"/>
      <c r="L88" s="827"/>
      <c r="M88" s="828"/>
      <c r="N88" s="99">
        <f>N86+N74+N63+N47</f>
        <v>59957822.745118693</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71" t="s">
        <v>969</v>
      </c>
      <c r="C92" s="872"/>
      <c r="D92" s="872"/>
      <c r="E92" s="872"/>
      <c r="F92" s="872"/>
      <c r="G92" s="872"/>
      <c r="H92" s="872"/>
      <c r="I92" s="314"/>
      <c r="J92" s="334"/>
      <c r="K92" s="302" t="s">
        <v>970</v>
      </c>
      <c r="L92" s="873" t="s">
        <v>971</v>
      </c>
      <c r="M92" s="874"/>
      <c r="N92" s="303"/>
    </row>
    <row r="93" spans="1:14">
      <c r="B93" s="859" t="s">
        <v>972</v>
      </c>
      <c r="C93" s="860"/>
      <c r="D93" s="860"/>
      <c r="E93" s="860"/>
      <c r="F93" s="860"/>
      <c r="G93" s="860"/>
      <c r="H93" s="860"/>
      <c r="I93" s="87"/>
      <c r="J93" s="88"/>
      <c r="K93" s="304">
        <v>0.2</v>
      </c>
      <c r="L93" s="861">
        <f>N88*K93</f>
        <v>11991564.54902374</v>
      </c>
      <c r="M93" s="862"/>
      <c r="N93" s="51"/>
    </row>
    <row r="94" spans="1:14">
      <c r="B94" s="89" t="s">
        <v>973</v>
      </c>
      <c r="C94" s="90"/>
      <c r="D94" s="90"/>
      <c r="E94" s="90"/>
      <c r="F94" s="90"/>
      <c r="G94" s="90"/>
      <c r="H94" s="90"/>
      <c r="I94" s="87"/>
      <c r="J94" s="88"/>
      <c r="K94" s="304">
        <v>0.05</v>
      </c>
      <c r="L94" s="861">
        <f>N88*K94</f>
        <v>2997891.137255935</v>
      </c>
      <c r="M94" s="862"/>
      <c r="N94" s="51"/>
    </row>
    <row r="95" spans="1:14" ht="15.75" thickBot="1">
      <c r="B95" s="91" t="s">
        <v>974</v>
      </c>
      <c r="C95" s="92"/>
      <c r="D95" s="92"/>
      <c r="E95" s="92"/>
      <c r="F95" s="92"/>
      <c r="G95" s="92"/>
      <c r="H95" s="92"/>
      <c r="I95" s="93"/>
      <c r="J95" s="94"/>
      <c r="K95" s="305">
        <v>0.05</v>
      </c>
      <c r="L95" s="863">
        <f>N88*K95</f>
        <v>2997891.137255935</v>
      </c>
      <c r="M95" s="864"/>
      <c r="N95" s="51"/>
    </row>
    <row r="96" spans="1:14" ht="15.75" thickBot="1">
      <c r="B96" s="826" t="s">
        <v>953</v>
      </c>
      <c r="C96" s="827"/>
      <c r="D96" s="827"/>
      <c r="E96" s="827"/>
      <c r="F96" s="827"/>
      <c r="G96" s="827"/>
      <c r="H96" s="827"/>
      <c r="I96" s="827"/>
      <c r="J96" s="827"/>
      <c r="K96" s="827"/>
      <c r="L96" s="827"/>
      <c r="M96" s="828"/>
      <c r="N96" s="52">
        <f>L93+L94+L95</f>
        <v>17987346.82353561</v>
      </c>
    </row>
    <row r="97" spans="1:14" ht="15.75" thickBot="1">
      <c r="B97" s="33"/>
      <c r="C97" s="34"/>
      <c r="D97" s="34"/>
      <c r="E97" s="34"/>
      <c r="F97" s="34"/>
      <c r="G97" s="34"/>
      <c r="H97" s="34"/>
      <c r="I97" s="34"/>
      <c r="J97" s="34"/>
      <c r="K97" s="34"/>
      <c r="L97" s="34"/>
      <c r="M97" s="34"/>
      <c r="N97" s="35"/>
    </row>
    <row r="98" spans="1:14" ht="15.75" thickBot="1">
      <c r="A98" t="s">
        <v>2016</v>
      </c>
      <c r="B98" s="826" t="s">
        <v>975</v>
      </c>
      <c r="C98" s="827"/>
      <c r="D98" s="827"/>
      <c r="E98" s="827"/>
      <c r="F98" s="827"/>
      <c r="G98" s="827"/>
      <c r="H98" s="827"/>
      <c r="I98" s="827"/>
      <c r="J98" s="827"/>
      <c r="K98" s="827"/>
      <c r="L98" s="827"/>
      <c r="M98" s="828"/>
      <c r="N98" s="188">
        <f>N88+N96</f>
        <v>77945169.568654299</v>
      </c>
    </row>
    <row r="99" spans="1:14">
      <c r="B99" s="239"/>
      <c r="C99" s="240"/>
      <c r="D99" s="240"/>
      <c r="E99" s="240"/>
      <c r="F99" s="240"/>
      <c r="G99" s="240"/>
      <c r="H99" s="240"/>
      <c r="I99" s="240"/>
      <c r="J99" s="240"/>
      <c r="K99" s="240"/>
      <c r="L99" s="240"/>
      <c r="M99" s="240"/>
      <c r="N99" s="241"/>
    </row>
    <row r="100" spans="1:14">
      <c r="B100" s="242"/>
      <c r="C100" s="243"/>
      <c r="D100" s="243"/>
      <c r="E100" s="243"/>
      <c r="F100" s="243"/>
      <c r="G100" s="243"/>
      <c r="H100" s="243"/>
      <c r="I100" s="243"/>
      <c r="J100" s="243"/>
      <c r="K100" s="243"/>
      <c r="L100" s="243"/>
      <c r="M100" s="243"/>
      <c r="N100" s="244"/>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417" t="s">
        <v>976</v>
      </c>
      <c r="F103" s="417"/>
      <c r="G103" s="417"/>
      <c r="H103" s="417"/>
      <c r="I103" s="417"/>
      <c r="J103" s="417"/>
      <c r="K103" s="243"/>
      <c r="L103" s="243"/>
      <c r="M103" s="243"/>
      <c r="N103" s="244"/>
    </row>
    <row r="104" spans="1:14">
      <c r="B104" s="242"/>
      <c r="C104" s="243"/>
      <c r="D104" s="243"/>
      <c r="E104" s="243" t="s">
        <v>977</v>
      </c>
      <c r="F104" s="243"/>
      <c r="G104" s="243"/>
      <c r="H104" s="243"/>
      <c r="I104" s="243"/>
      <c r="J104" s="243"/>
      <c r="K104" s="243"/>
      <c r="L104" s="243"/>
      <c r="M104" s="243"/>
      <c r="N104" s="244"/>
    </row>
    <row r="105" spans="1:14">
      <c r="B105" s="242"/>
      <c r="C105" s="243"/>
      <c r="D105" s="243"/>
      <c r="E105" s="243" t="s">
        <v>978</v>
      </c>
      <c r="F105" s="243"/>
      <c r="G105" s="243"/>
      <c r="H105" s="243"/>
      <c r="I105" s="243"/>
      <c r="J105" s="243"/>
      <c r="K105" s="243"/>
      <c r="L105" s="243"/>
      <c r="M105" s="243"/>
      <c r="N105" s="244"/>
    </row>
    <row r="106" spans="1:14">
      <c r="B106" s="242"/>
      <c r="C106" s="243"/>
      <c r="D106" s="243"/>
      <c r="E106" s="243" t="s">
        <v>979</v>
      </c>
      <c r="F106" s="243"/>
      <c r="G106" s="243"/>
      <c r="H106" s="243"/>
      <c r="I106" s="243"/>
      <c r="J106" s="243"/>
      <c r="K106" s="243"/>
      <c r="L106" s="243"/>
      <c r="M106" s="243"/>
      <c r="N106" s="244"/>
    </row>
    <row r="107" spans="1:14" ht="15.75" thickBot="1">
      <c r="B107" s="242"/>
      <c r="C107" s="243"/>
      <c r="D107" s="243"/>
      <c r="E107" s="243"/>
      <c r="F107" s="243" t="s">
        <v>980</v>
      </c>
      <c r="G107" s="243"/>
      <c r="H107" s="243"/>
      <c r="I107" s="243"/>
      <c r="J107" s="243"/>
      <c r="K107" s="243"/>
      <c r="L107" s="243"/>
      <c r="M107" s="243"/>
      <c r="N107" s="244"/>
    </row>
    <row r="108" spans="1:14">
      <c r="B108" s="227" t="s">
        <v>2216</v>
      </c>
      <c r="C108" s="228"/>
      <c r="D108" s="228"/>
      <c r="E108" s="228"/>
      <c r="F108" s="228"/>
      <c r="G108" s="228"/>
      <c r="H108" s="228"/>
      <c r="I108" s="228"/>
      <c r="J108" s="228"/>
      <c r="K108" s="228"/>
      <c r="L108" s="228"/>
      <c r="M108" s="228"/>
      <c r="N108" s="229"/>
    </row>
    <row r="109" spans="1:14">
      <c r="B109" s="245"/>
      <c r="C109" s="246"/>
      <c r="D109" s="246"/>
      <c r="E109" s="246"/>
      <c r="F109" s="246"/>
      <c r="G109" s="246"/>
      <c r="H109" s="246"/>
      <c r="I109" s="246"/>
      <c r="J109" s="246"/>
      <c r="K109" s="246"/>
      <c r="L109" s="246"/>
      <c r="M109" s="246"/>
      <c r="N109" s="247"/>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ht="15.75" thickBot="1">
      <c r="B112" s="248"/>
      <c r="C112" s="249"/>
      <c r="D112" s="249"/>
      <c r="E112" s="249"/>
      <c r="F112" s="249"/>
      <c r="G112" s="249"/>
      <c r="H112" s="249"/>
      <c r="I112" s="249"/>
      <c r="J112" s="249"/>
      <c r="K112" s="249"/>
      <c r="L112" s="249"/>
      <c r="M112" s="249"/>
      <c r="N112" s="250"/>
    </row>
    <row r="113" spans="2:14">
      <c r="B113" s="251"/>
      <c r="C113" s="252"/>
      <c r="D113" s="252"/>
      <c r="E113" s="252"/>
      <c r="F113" s="252"/>
      <c r="G113" s="252"/>
      <c r="H113" s="252"/>
      <c r="I113" s="252"/>
      <c r="J113" s="252"/>
      <c r="K113" s="252"/>
      <c r="L113" s="252"/>
      <c r="M113" s="252"/>
      <c r="N113" s="253"/>
    </row>
    <row r="114" spans="2:14">
      <c r="B114" s="254" t="s">
        <v>2217</v>
      </c>
      <c r="C114" s="255"/>
      <c r="D114" s="255"/>
      <c r="E114" s="255"/>
      <c r="F114" s="255"/>
      <c r="G114" s="255"/>
      <c r="H114" s="255"/>
      <c r="I114" s="255"/>
      <c r="J114" s="255"/>
      <c r="K114" s="255"/>
      <c r="L114" s="255"/>
      <c r="M114" s="255"/>
      <c r="N114" s="256"/>
    </row>
    <row r="115" spans="2:14" ht="15" customHeight="1">
      <c r="B115" s="970" t="s">
        <v>2218</v>
      </c>
      <c r="C115" s="971"/>
      <c r="D115" s="971"/>
      <c r="E115" s="971"/>
      <c r="F115" s="971"/>
      <c r="G115" s="971"/>
      <c r="H115" s="971"/>
      <c r="I115" s="971"/>
      <c r="J115" s="971"/>
      <c r="K115" s="971"/>
      <c r="L115" s="971"/>
      <c r="M115" s="971"/>
      <c r="N115" s="972"/>
    </row>
    <row r="116" spans="2:14" ht="15" customHeight="1">
      <c r="B116" s="970"/>
      <c r="C116" s="971"/>
      <c r="D116" s="971"/>
      <c r="E116" s="971"/>
      <c r="F116" s="971"/>
      <c r="G116" s="971"/>
      <c r="H116" s="971"/>
      <c r="I116" s="971"/>
      <c r="J116" s="971"/>
      <c r="K116" s="971"/>
      <c r="L116" s="971"/>
      <c r="M116" s="971"/>
      <c r="N116" s="972"/>
    </row>
    <row r="117" spans="2:14" ht="30" customHeight="1">
      <c r="B117" s="973" t="s">
        <v>2219</v>
      </c>
      <c r="C117" s="974"/>
      <c r="D117" s="974"/>
      <c r="E117" s="974"/>
      <c r="F117" s="974"/>
      <c r="G117" s="974"/>
      <c r="H117" s="974"/>
      <c r="I117" s="974"/>
      <c r="J117" s="974"/>
      <c r="K117" s="974"/>
      <c r="L117" s="974"/>
      <c r="M117" s="974"/>
      <c r="N117" s="975"/>
    </row>
    <row r="118" spans="2:14">
      <c r="B118" s="973"/>
      <c r="C118" s="974"/>
      <c r="D118" s="974"/>
      <c r="E118" s="974"/>
      <c r="F118" s="974"/>
      <c r="G118" s="974"/>
      <c r="H118" s="974"/>
      <c r="I118" s="974"/>
      <c r="J118" s="974"/>
      <c r="K118" s="974"/>
      <c r="L118" s="974"/>
      <c r="M118" s="974"/>
      <c r="N118" s="975"/>
    </row>
    <row r="119" spans="2:14">
      <c r="B119" s="339"/>
      <c r="C119" s="340"/>
      <c r="D119" s="340"/>
      <c r="E119" s="340"/>
      <c r="F119" s="340"/>
      <c r="G119" s="340"/>
      <c r="H119" s="340"/>
      <c r="I119" s="340"/>
      <c r="J119" s="340"/>
      <c r="K119" s="340"/>
      <c r="L119" s="340"/>
      <c r="M119" s="340"/>
      <c r="N119" s="34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254"/>
      <c r="C122" s="255"/>
      <c r="D122" s="255"/>
      <c r="E122" s="255"/>
      <c r="F122" s="255"/>
      <c r="G122" s="255"/>
      <c r="H122" s="255"/>
      <c r="I122" s="255"/>
      <c r="J122" s="255"/>
      <c r="K122" s="255"/>
      <c r="L122" s="255"/>
      <c r="M122" s="255"/>
      <c r="N122" s="256"/>
    </row>
    <row r="123" spans="2:14">
      <c r="B123" s="242"/>
      <c r="C123" s="243"/>
      <c r="D123" s="243"/>
      <c r="E123" s="243" t="s">
        <v>976</v>
      </c>
      <c r="F123" s="417"/>
      <c r="G123" s="417"/>
      <c r="H123" s="243"/>
      <c r="I123" s="243"/>
      <c r="J123" s="243"/>
      <c r="K123" s="243"/>
      <c r="L123" s="243"/>
      <c r="M123" s="243"/>
      <c r="N123" s="244"/>
    </row>
    <row r="124" spans="2:14">
      <c r="B124" s="242"/>
      <c r="C124" s="243"/>
      <c r="D124" s="243"/>
      <c r="E124" s="418" t="s">
        <v>977</v>
      </c>
      <c r="F124" s="243"/>
      <c r="G124" s="243"/>
      <c r="H124" s="418"/>
      <c r="I124" s="418"/>
      <c r="J124" s="418"/>
      <c r="K124" s="243"/>
      <c r="L124" s="243"/>
      <c r="M124" s="243"/>
      <c r="N124" s="244"/>
    </row>
    <row r="125" spans="2:14">
      <c r="B125" s="242"/>
      <c r="C125" s="243"/>
      <c r="D125" s="243"/>
      <c r="E125" s="257" t="s">
        <v>981</v>
      </c>
      <c r="F125" s="243"/>
      <c r="G125" s="243"/>
      <c r="H125" s="257"/>
      <c r="I125" s="257"/>
      <c r="J125" s="257"/>
      <c r="K125" s="243"/>
      <c r="L125" s="243"/>
      <c r="M125" s="243"/>
      <c r="N125" s="244"/>
    </row>
    <row r="126" spans="2:14">
      <c r="B126" s="258"/>
      <c r="C126" s="255"/>
      <c r="D126" s="255"/>
      <c r="E126" s="243" t="s">
        <v>979</v>
      </c>
      <c r="F126" s="243"/>
      <c r="G126" s="243"/>
      <c r="H126" s="243"/>
      <c r="I126" s="243"/>
      <c r="J126" s="243"/>
      <c r="K126" s="255"/>
      <c r="L126" s="255"/>
      <c r="M126" s="255"/>
      <c r="N126" s="256"/>
    </row>
    <row r="127" spans="2:14">
      <c r="B127" s="258"/>
      <c r="C127" s="255"/>
      <c r="D127" s="255"/>
      <c r="E127" s="255"/>
      <c r="F127" s="243"/>
      <c r="G127" s="243"/>
      <c r="H127" s="243"/>
      <c r="I127" s="243"/>
      <c r="J127" s="243"/>
      <c r="K127" s="255"/>
      <c r="L127" s="255"/>
      <c r="M127" s="255"/>
      <c r="N127" s="256"/>
    </row>
    <row r="128" spans="2:14">
      <c r="B128" s="258" t="s">
        <v>2220</v>
      </c>
      <c r="C128" s="257"/>
      <c r="D128" s="257"/>
      <c r="E128" s="243"/>
      <c r="F128" s="243"/>
      <c r="G128" s="243"/>
      <c r="H128" s="243"/>
      <c r="I128" s="243"/>
      <c r="J128" s="976"/>
      <c r="K128" s="976"/>
      <c r="L128" s="976"/>
      <c r="M128" s="976"/>
      <c r="N128" s="977"/>
    </row>
    <row r="129" spans="2:14" ht="15.75" thickBot="1">
      <c r="B129" s="419" t="s">
        <v>2221</v>
      </c>
      <c r="C129" s="420"/>
      <c r="D129" s="420"/>
      <c r="E129" s="259"/>
      <c r="F129" s="259"/>
      <c r="G129" s="259"/>
      <c r="H129" s="259"/>
      <c r="I129" s="259"/>
      <c r="J129" s="978"/>
      <c r="K129" s="978"/>
      <c r="L129" s="978"/>
      <c r="M129" s="978"/>
      <c r="N129" s="979"/>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A71" sqref="A71"/>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thickBo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1731</v>
      </c>
      <c r="C31" s="81" t="s">
        <v>1657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326</v>
      </c>
      <c r="B36" s="875" t="str">
        <f>VLOOKUP(A36,EQUIPOS!A6:D154,3,FALSE)</f>
        <v>Sensor de Impacto para prueba de integridad tipo</v>
      </c>
      <c r="C36" s="876"/>
      <c r="D36" s="876"/>
      <c r="E36" s="876"/>
      <c r="F36" s="876"/>
      <c r="G36" s="876"/>
      <c r="H36" s="877"/>
      <c r="I36" s="267"/>
      <c r="J36" s="268"/>
      <c r="K36" s="269">
        <f>VLOOKUP(A36,EQUIPOS!A6:D163,4,FALSE)</f>
        <v>114749.1936085332</v>
      </c>
      <c r="L36" s="270"/>
      <c r="M36" s="336">
        <v>1</v>
      </c>
      <c r="N36" s="272">
        <f>K36/M36</f>
        <v>114749.1936085332</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114749.1936085332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282"/>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c r="B71" s="49"/>
      <c r="C71" s="47"/>
      <c r="D71" s="47"/>
      <c r="E71" s="47"/>
      <c r="F71" s="47"/>
      <c r="G71" s="47"/>
      <c r="H71" s="47"/>
      <c r="I71" s="292"/>
      <c r="J71" s="293"/>
      <c r="K71" s="294"/>
      <c r="L71" s="50"/>
      <c r="M71" s="434"/>
      <c r="N71" s="395"/>
      <c r="O71" s="106"/>
    </row>
    <row r="72" spans="1:15">
      <c r="A72" s="162" t="s">
        <v>89</v>
      </c>
      <c r="B72" s="49" t="str">
        <f>VLOOKUP(A72,'MANO DE OBRA'!A7:D67,3,FALSE)</f>
        <v>Operador prueba de integridad</v>
      </c>
      <c r="C72" s="47"/>
      <c r="D72" s="47"/>
      <c r="E72" s="47"/>
      <c r="F72" s="47"/>
      <c r="G72" s="47"/>
      <c r="H72" s="47"/>
      <c r="I72" s="292">
        <f>K72/J72*100</f>
        <v>72085.299739464841</v>
      </c>
      <c r="J72" s="293">
        <v>185</v>
      </c>
      <c r="K72" s="294">
        <f>VLOOKUP(A72,'MANO DE OBRA'!A7:D98,4,FALSE)</f>
        <v>133357.80451800997</v>
      </c>
      <c r="L72" s="50"/>
      <c r="M72" s="432">
        <v>0.33333332999999998</v>
      </c>
      <c r="N72" s="395">
        <f>K72/M72</f>
        <v>400073.41755476414</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400073.41755476414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514822.61116329732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102964.52223265947</v>
      </c>
      <c r="M84" s="862"/>
      <c r="N84" s="51"/>
    </row>
    <row r="85" spans="1:14">
      <c r="B85" s="89" t="s">
        <v>973</v>
      </c>
      <c r="C85" s="90"/>
      <c r="D85" s="90"/>
      <c r="E85" s="90"/>
      <c r="F85" s="90"/>
      <c r="G85" s="90"/>
      <c r="H85" s="90"/>
      <c r="I85" s="87"/>
      <c r="J85" s="88"/>
      <c r="K85" s="304">
        <v>0.05</v>
      </c>
      <c r="L85" s="861">
        <f>N79*K85</f>
        <v>25741.130558164867</v>
      </c>
      <c r="M85" s="862"/>
      <c r="N85" s="51"/>
    </row>
    <row r="86" spans="1:14" ht="15.75" thickBot="1">
      <c r="B86" s="91" t="s">
        <v>974</v>
      </c>
      <c r="C86" s="92"/>
      <c r="D86" s="92"/>
      <c r="E86" s="92"/>
      <c r="F86" s="92"/>
      <c r="G86" s="92"/>
      <c r="H86" s="92"/>
      <c r="I86" s="93"/>
      <c r="J86" s="94"/>
      <c r="K86" s="305">
        <v>0.05</v>
      </c>
      <c r="L86" s="863">
        <f>N79*K86</f>
        <v>25741.130558164867</v>
      </c>
      <c r="M86" s="864"/>
      <c r="N86" s="51"/>
    </row>
    <row r="87" spans="1:14" ht="15.75" thickBot="1">
      <c r="B87" s="826" t="s">
        <v>953</v>
      </c>
      <c r="C87" s="827"/>
      <c r="D87" s="827"/>
      <c r="E87" s="827"/>
      <c r="F87" s="827"/>
      <c r="G87" s="827"/>
      <c r="H87" s="827"/>
      <c r="I87" s="827"/>
      <c r="J87" s="827"/>
      <c r="K87" s="827"/>
      <c r="L87" s="827"/>
      <c r="M87" s="828"/>
      <c r="N87" s="52">
        <f>L84+L85+L86</f>
        <v>154446.78334898921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669269.39451228653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1105</v>
      </c>
      <c r="C31" s="81" t="s">
        <v>2101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320</v>
      </c>
      <c r="B36" s="875" t="str">
        <f>VLOOKUP(A36,EQUIPOS!A6:D154,3,FALSE)</f>
        <v>Retroexcavadora sobre llantas, motor 62HP, Profundidad de excavación de 5.41 metros.</v>
      </c>
      <c r="C36" s="876"/>
      <c r="D36" s="876"/>
      <c r="E36" s="876"/>
      <c r="F36" s="876"/>
      <c r="G36" s="876"/>
      <c r="H36" s="877"/>
      <c r="I36" s="267"/>
      <c r="J36" s="268"/>
      <c r="K36" s="269">
        <f>VLOOKUP(A36,EQUIPOS!A6:D163,4,FALSE)</f>
        <v>130291.58568102184</v>
      </c>
      <c r="L36" s="270"/>
      <c r="M36" s="336">
        <v>10</v>
      </c>
      <c r="N36" s="272">
        <f>K36/M36</f>
        <v>13029.158568102184</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0.1</v>
      </c>
      <c r="N41" s="344">
        <f>N77*M41</f>
        <v>336.34905451801001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13365.507622620195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1" t="s">
        <v>593</v>
      </c>
      <c r="B48" s="43" t="str">
        <f>VLOOKUP(A48,MATERIALES!A5:D372,3,FALSE)</f>
        <v>Paral en madera rolliza de 5´´ y 4,5m de longitud (tablestacados)</v>
      </c>
      <c r="C48" s="281"/>
      <c r="D48" s="281"/>
      <c r="E48" s="281"/>
      <c r="F48" s="281"/>
      <c r="G48" s="281"/>
      <c r="H48" s="281"/>
      <c r="I48" s="268"/>
      <c r="J48" s="224" t="str">
        <f>VLOOKUP(A48,MATERIALES!A4:D639,2,FALSE)</f>
        <v>u</v>
      </c>
      <c r="K48" s="282">
        <v>0.48888888888888893</v>
      </c>
      <c r="L48" s="267"/>
      <c r="M48" s="402">
        <f>VLOOKUP(A48,MATERIALES!A5:D395,4,FALSE)</f>
        <v>31488.520348637911</v>
      </c>
      <c r="N48" s="272">
        <f>K48*M48</f>
        <v>15394.387726000758</v>
      </c>
    </row>
    <row r="49" spans="1:14">
      <c r="A49" s="161" t="s">
        <v>670</v>
      </c>
      <c r="B49" s="43" t="str">
        <f>VLOOKUP(A49,MATERIALES!A6:D372,3,FALSE)</f>
        <v>Tablestaca en madera aserrada (0,25*0,05*3)</v>
      </c>
      <c r="C49" s="425"/>
      <c r="D49" s="425"/>
      <c r="E49" s="425"/>
      <c r="F49" s="425"/>
      <c r="G49" s="425"/>
      <c r="H49" s="425"/>
      <c r="I49" s="425"/>
      <c r="J49" s="311" t="str">
        <f>VLOOKUP(A49,MATERIALES!A5:D640,2,FALSE)</f>
        <v>u</v>
      </c>
      <c r="K49" s="397">
        <v>1.3333333333333333</v>
      </c>
      <c r="L49" s="421"/>
      <c r="M49" s="402">
        <f>VLOOKUP(A49,MATERIALES!A6:D396,4,FALSE)</f>
        <v>20617.799050025493</v>
      </c>
      <c r="N49" s="272">
        <f>K49*M49</f>
        <v>27490.398733367321</v>
      </c>
    </row>
    <row r="50" spans="1:14">
      <c r="A50" s="161" t="s">
        <v>898</v>
      </c>
      <c r="B50" s="43" t="str">
        <f>VLOOKUP(A50,MATERIALES!A6:D372,3,FALSE)</f>
        <v>Alambre Negro Para Amarre</v>
      </c>
      <c r="C50" s="425"/>
      <c r="D50" s="425"/>
      <c r="E50" s="425"/>
      <c r="F50" s="425"/>
      <c r="G50" s="425"/>
      <c r="H50" s="425"/>
      <c r="I50" s="425"/>
      <c r="J50" s="311" t="str">
        <f>VLOOKUP(A50,MATERIALES!A6:D641,2,FALSE)</f>
        <v>kg</v>
      </c>
      <c r="K50" s="397">
        <v>1.5</v>
      </c>
      <c r="L50" s="421"/>
      <c r="M50" s="402">
        <f>VLOOKUP(A50,MATERIALES!A6:D397,4,FALSE)</f>
        <v>5136.9696273261407</v>
      </c>
      <c r="N50" s="272">
        <f>K50*M50</f>
        <v>7705.4544409892114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50590.24090035729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t="s">
        <v>9</v>
      </c>
      <c r="B71" s="49" t="str">
        <f>VLOOKUP(A71,'MANO DE OBRA'!A8:D68,3,FALSE)</f>
        <v>Obrero (3)</v>
      </c>
      <c r="C71" s="47"/>
      <c r="D71" s="47"/>
      <c r="E71" s="47"/>
      <c r="F71" s="47"/>
      <c r="G71" s="47"/>
      <c r="H71" s="47"/>
      <c r="I71" s="292">
        <f>K71/J71*100</f>
        <v>87780</v>
      </c>
      <c r="J71" s="293">
        <v>185</v>
      </c>
      <c r="K71" s="294">
        <f>VLOOKUP(A71,'MANO DE OBRA'!A8:D99,4,FALSE)</f>
        <v>162393</v>
      </c>
      <c r="L71" s="50"/>
      <c r="M71" s="434">
        <v>80</v>
      </c>
      <c r="N71" s="395">
        <f>K71/M71</f>
        <v>2029.9124999999999</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2">
        <v>80</v>
      </c>
      <c r="N72" s="395">
        <f>K72/M72</f>
        <v>1333.5780451800997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3363.4905451800996</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67319.239068157578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13463.847813631517</v>
      </c>
      <c r="M84" s="862"/>
      <c r="N84" s="51"/>
    </row>
    <row r="85" spans="1:14">
      <c r="B85" s="89" t="s">
        <v>973</v>
      </c>
      <c r="C85" s="90"/>
      <c r="D85" s="90"/>
      <c r="E85" s="90"/>
      <c r="F85" s="90"/>
      <c r="G85" s="90"/>
      <c r="H85" s="90"/>
      <c r="I85" s="87"/>
      <c r="J85" s="88"/>
      <c r="K85" s="304">
        <v>0.05</v>
      </c>
      <c r="L85" s="861">
        <f>N79*K85</f>
        <v>3365.9619534078793</v>
      </c>
      <c r="M85" s="862"/>
      <c r="N85" s="51"/>
    </row>
    <row r="86" spans="1:14" ht="15.75" thickBot="1">
      <c r="B86" s="91" t="s">
        <v>974</v>
      </c>
      <c r="C86" s="92"/>
      <c r="D86" s="92"/>
      <c r="E86" s="92"/>
      <c r="F86" s="92"/>
      <c r="G86" s="92"/>
      <c r="H86" s="92"/>
      <c r="I86" s="93"/>
      <c r="J86" s="94"/>
      <c r="K86" s="305">
        <v>0.05</v>
      </c>
      <c r="L86" s="863">
        <f>N79*K86</f>
        <v>3365.9619534078793</v>
      </c>
      <c r="M86" s="864"/>
      <c r="N86" s="51"/>
    </row>
    <row r="87" spans="1:14" ht="15.75" thickBot="1">
      <c r="B87" s="826" t="s">
        <v>953</v>
      </c>
      <c r="C87" s="827"/>
      <c r="D87" s="827"/>
      <c r="E87" s="827"/>
      <c r="F87" s="827"/>
      <c r="G87" s="827"/>
      <c r="H87" s="827"/>
      <c r="I87" s="827"/>
      <c r="J87" s="827"/>
      <c r="K87" s="827"/>
      <c r="L87" s="827"/>
      <c r="M87" s="828"/>
      <c r="N87" s="52">
        <f>L84+L85+L86</f>
        <v>20195.771720447279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87515.01078860485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ht="27"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1106</v>
      </c>
      <c r="C31" s="81" t="s">
        <v>2102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204</v>
      </c>
      <c r="B36" s="875" t="str">
        <f>VLOOKUP(A36,EQUIPOS!A6:D154,3,FALSE)</f>
        <v xml:space="preserve">Equipo de soldadura 250 AMP
</v>
      </c>
      <c r="C36" s="876"/>
      <c r="D36" s="876"/>
      <c r="E36" s="876"/>
      <c r="F36" s="876"/>
      <c r="G36" s="876"/>
      <c r="H36" s="877"/>
      <c r="I36" s="267"/>
      <c r="J36" s="268"/>
      <c r="K36" s="269">
        <f>VLOOKUP(A36,EQUIPOS!A6:D163,4,FALSE)</f>
        <v>16015.020221922496</v>
      </c>
      <c r="L36" s="270"/>
      <c r="M36" s="336">
        <v>10</v>
      </c>
      <c r="N36" s="272">
        <f>K36/M36</f>
        <v>1601.5020221922496</v>
      </c>
    </row>
    <row r="37" spans="1:14">
      <c r="A37" s="113" t="s">
        <v>320</v>
      </c>
      <c r="B37" s="875" t="str">
        <f>VLOOKUP(A37,EQUIPOS!A7:D154,3,FALSE)</f>
        <v>Retroexcavadora sobre llantas, motor 62HP, Profundidad de excavación de 5.41 metros.</v>
      </c>
      <c r="C37" s="876"/>
      <c r="D37" s="876"/>
      <c r="E37" s="876"/>
      <c r="F37" s="876"/>
      <c r="G37" s="876"/>
      <c r="H37" s="877"/>
      <c r="I37" s="421"/>
      <c r="J37" s="422"/>
      <c r="K37" s="269">
        <f>VLOOKUP(A37,EQUIPOS!A7:D164,4,FALSE)</f>
        <v>130291.58568102184</v>
      </c>
      <c r="L37" s="335"/>
      <c r="M37" s="336">
        <v>10</v>
      </c>
      <c r="N37" s="272">
        <f>K37/M37</f>
        <v>13029.158568102184</v>
      </c>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0.1</v>
      </c>
      <c r="N41" s="344">
        <f>N77*M41</f>
        <v>402.04310903601998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15032.703699330454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1" t="s">
        <v>662</v>
      </c>
      <c r="B48" s="43" t="str">
        <f>VLOOKUP(A48,MATERIALES!A5:D372,3,FALSE)</f>
        <v>Soldadura 7018</v>
      </c>
      <c r="C48" s="281"/>
      <c r="D48" s="281"/>
      <c r="E48" s="281"/>
      <c r="F48" s="281"/>
      <c r="G48" s="281"/>
      <c r="H48" s="281"/>
      <c r="I48" s="281"/>
      <c r="J48" s="311" t="str">
        <f>VLOOKUP(A48,MATERIALES!A4:D639,2,FALSE)</f>
        <v>kg</v>
      </c>
      <c r="K48" s="282">
        <v>3.3000000000000002E-2</v>
      </c>
      <c r="L48" s="267"/>
      <c r="M48" s="402">
        <f>VLOOKUP(A48,MATERIALES!A5:D395,4,FALSE)</f>
        <v>6497.5723934827947</v>
      </c>
      <c r="N48" s="272">
        <f>K48*M48</f>
        <v>214.41988898493224</v>
      </c>
    </row>
    <row r="49" spans="1:14">
      <c r="A49" s="161" t="s">
        <v>680</v>
      </c>
      <c r="B49" s="43" t="str">
        <f>VLOOKUP(A49,MATERIALES!A6:D372,3,FALSE)</f>
        <v>Tablestaca metálica (riel de 70 lb/yarda)</v>
      </c>
      <c r="C49" s="425"/>
      <c r="D49" s="425"/>
      <c r="E49" s="425"/>
      <c r="F49" s="425"/>
      <c r="G49" s="425"/>
      <c r="H49" s="425"/>
      <c r="I49" s="425"/>
      <c r="J49" s="312" t="str">
        <f>VLOOKUP(A49,MATERIALES!A5:D640,2,FALSE)</f>
        <v>u</v>
      </c>
      <c r="K49" s="397">
        <v>3</v>
      </c>
      <c r="L49" s="421"/>
      <c r="M49" s="402">
        <f>VLOOKUP(A49,MATERIALES!A6:D396,4,FALSE)</f>
        <v>107999.10554317212</v>
      </c>
      <c r="N49" s="272">
        <f>K49*M49</f>
        <v>323997.31662951637</v>
      </c>
    </row>
    <row r="50" spans="1:14">
      <c r="A50" s="161" t="s">
        <v>690</v>
      </c>
      <c r="B50" s="43" t="str">
        <f>VLOOKUP(A50,MATERIALES!A6:D372,3,FALSE)</f>
        <v>Tornillos de Unión de D= 12 mm</v>
      </c>
      <c r="C50" s="425"/>
      <c r="D50" s="425"/>
      <c r="E50" s="425"/>
      <c r="F50" s="425"/>
      <c r="G50" s="425"/>
      <c r="H50" s="425"/>
      <c r="I50" s="425"/>
      <c r="J50" s="312" t="str">
        <f>VLOOKUP(A50,MATERIALES!A6:D641,2,FALSE)</f>
        <v>u</v>
      </c>
      <c r="K50" s="397">
        <v>10</v>
      </c>
      <c r="L50" s="421"/>
      <c r="M50" s="402">
        <f>VLOOKUP(A50,MATERIALES!A6:D397,4,FALSE)</f>
        <v>1095.0224379782178</v>
      </c>
      <c r="N50" s="272">
        <f>K50*M50</f>
        <v>10950.224379782177</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335161.96089828346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1">
        <v>80</v>
      </c>
      <c r="N71" s="395">
        <f>K71/M71</f>
        <v>1353.2750000000001</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80</v>
      </c>
      <c r="N72" s="395">
        <f>K72/M72</f>
        <v>1333.5780451800997</v>
      </c>
    </row>
    <row r="73" spans="1:15">
      <c r="A73" t="s">
        <v>30</v>
      </c>
      <c r="B73" s="49" t="str">
        <f>VLOOKUP(A73,'MANO DE OBRA'!A9:D70,3,FALSE)</f>
        <v>Oficial</v>
      </c>
      <c r="C73" s="47"/>
      <c r="D73" s="47"/>
      <c r="E73" s="47"/>
      <c r="F73" s="47"/>
      <c r="G73" s="47"/>
      <c r="H73" s="47"/>
      <c r="I73" s="292">
        <f>K73/J73*100</f>
        <v>57668.23979157189</v>
      </c>
      <c r="J73" s="293">
        <v>185</v>
      </c>
      <c r="K73" s="294">
        <f>VLOOKUP(A73,'MANO DE OBRA'!A9:D101,4,FALSE)</f>
        <v>106686.24361440798</v>
      </c>
      <c r="L73" s="50"/>
      <c r="M73" s="432">
        <v>80</v>
      </c>
      <c r="N73" s="395">
        <f>K73/M73</f>
        <v>1333.5780451800997</v>
      </c>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4020.4310903601995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354215.09568797413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70843.019137594834</v>
      </c>
      <c r="M84" s="862"/>
      <c r="N84" s="51"/>
    </row>
    <row r="85" spans="1:14">
      <c r="B85" s="89" t="s">
        <v>973</v>
      </c>
      <c r="C85" s="90"/>
      <c r="D85" s="90"/>
      <c r="E85" s="90"/>
      <c r="F85" s="90"/>
      <c r="G85" s="90"/>
      <c r="H85" s="90"/>
      <c r="I85" s="87"/>
      <c r="J85" s="88"/>
      <c r="K85" s="304">
        <v>0.05</v>
      </c>
      <c r="L85" s="861">
        <f>N79*K85</f>
        <v>17710.754784398709</v>
      </c>
      <c r="M85" s="862"/>
      <c r="N85" s="51"/>
    </row>
    <row r="86" spans="1:14" ht="15.75" thickBot="1">
      <c r="B86" s="91" t="s">
        <v>974</v>
      </c>
      <c r="C86" s="92"/>
      <c r="D86" s="92"/>
      <c r="E86" s="92"/>
      <c r="F86" s="92"/>
      <c r="G86" s="92"/>
      <c r="H86" s="92"/>
      <c r="I86" s="93"/>
      <c r="J86" s="94"/>
      <c r="K86" s="305">
        <v>0.05</v>
      </c>
      <c r="L86" s="863">
        <f>N79*K86</f>
        <v>17710.754784398709</v>
      </c>
      <c r="M86" s="864"/>
      <c r="N86" s="51"/>
    </row>
    <row r="87" spans="1:14" ht="15.75" thickBot="1">
      <c r="B87" s="826" t="s">
        <v>953</v>
      </c>
      <c r="C87" s="827"/>
      <c r="D87" s="827"/>
      <c r="E87" s="827"/>
      <c r="F87" s="827"/>
      <c r="G87" s="827"/>
      <c r="H87" s="827"/>
      <c r="I87" s="827"/>
      <c r="J87" s="827"/>
      <c r="K87" s="827"/>
      <c r="L87" s="827"/>
      <c r="M87" s="828"/>
      <c r="N87" s="52">
        <f>L84+L85+L86</f>
        <v>106264.52870639226</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460479.6243943664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20"/>
      <c r="C1" s="932"/>
      <c r="D1" s="933"/>
      <c r="E1" s="933"/>
      <c r="F1" s="933"/>
      <c r="G1" s="933"/>
      <c r="H1" s="933"/>
      <c r="I1" s="933"/>
      <c r="J1" s="934"/>
      <c r="K1" s="935" t="s">
        <v>933</v>
      </c>
      <c r="L1" s="937" t="s">
        <v>2198</v>
      </c>
      <c r="M1" s="938"/>
      <c r="N1" s="939"/>
    </row>
    <row r="2" spans="2:14" ht="22.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1107</v>
      </c>
      <c r="C31" s="81" t="s">
        <v>2103</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282</v>
      </c>
      <c r="B36" s="875" t="str">
        <f>VLOOKUP(A36,EQUIPOS!A6:D154,3,FALSE)</f>
        <v>Piloteadora potencia 250KW, RPM 1800, fuerza elevadora 200KN</v>
      </c>
      <c r="C36" s="876"/>
      <c r="D36" s="876"/>
      <c r="E36" s="876"/>
      <c r="F36" s="876"/>
      <c r="G36" s="876"/>
      <c r="H36" s="877"/>
      <c r="I36" s="267"/>
      <c r="J36" s="268"/>
      <c r="K36" s="269">
        <f>VLOOKUP(A36,EQUIPOS!A6:D163,4,FALSE)</f>
        <v>512762.5836331778</v>
      </c>
      <c r="L36" s="270"/>
      <c r="M36" s="336">
        <v>2</v>
      </c>
      <c r="N36" s="272">
        <f>K36/M36</f>
        <v>256381.2918165889</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0.1</v>
      </c>
      <c r="N41" s="344">
        <f>N77*M41</f>
        <v>4716.7655451800993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261098.057361769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1" t="s">
        <v>745</v>
      </c>
      <c r="B48" s="43" t="str">
        <f>VLOOKUP(A48,MATERIALES!A5:D372,3,FALSE)</f>
        <v>Acero PDR-60</v>
      </c>
      <c r="C48" s="281"/>
      <c r="D48" s="281"/>
      <c r="E48" s="281"/>
      <c r="F48" s="281"/>
      <c r="G48" s="281"/>
      <c r="H48" s="281"/>
      <c r="I48" s="268"/>
      <c r="J48" s="224" t="str">
        <f>VLOOKUP(A48,MATERIALES!A4:D639,2,FALSE)</f>
        <v>kg</v>
      </c>
      <c r="K48" s="282">
        <v>28</v>
      </c>
      <c r="L48" s="267"/>
      <c r="M48" s="402">
        <f>VLOOKUP(A48,MATERIALES!A5:D395,4,FALSE)</f>
        <v>3246.9058349731663</v>
      </c>
      <c r="N48" s="272">
        <f>K48*M48</f>
        <v>90913.363379248651</v>
      </c>
    </row>
    <row r="49" spans="1:14">
      <c r="A49" s="161" t="s">
        <v>829</v>
      </c>
      <c r="B49" s="43" t="str">
        <f>VLOOKUP(A49,MATERIALES!A6:D372,3,FALSE)</f>
        <v>Concreto Resistencia  28 (Mpa)</v>
      </c>
      <c r="C49" s="425"/>
      <c r="D49" s="425"/>
      <c r="E49" s="425"/>
      <c r="F49" s="425"/>
      <c r="G49" s="425"/>
      <c r="H49" s="425"/>
      <c r="I49" s="425"/>
      <c r="J49" s="311" t="str">
        <f>VLOOKUP(A49,MATERIALES!A5:D640,2,FALSE)</f>
        <v>m3</v>
      </c>
      <c r="K49" s="397">
        <v>0.35</v>
      </c>
      <c r="L49" s="421"/>
      <c r="M49" s="402">
        <f>VLOOKUP(A49,MATERIALES!A6:D396,4,FALSE)</f>
        <v>443946.26529304509</v>
      </c>
      <c r="N49" s="272">
        <f>K49*M49</f>
        <v>155381.19285256576</v>
      </c>
    </row>
    <row r="50" spans="1:14">
      <c r="A50" s="161" t="s">
        <v>868</v>
      </c>
      <c r="B50" s="43" t="str">
        <f>VLOOKUP(A50,MATERIALES!A6:D372,3,FALSE)</f>
        <v>Formaleta concreto clase A,B y C</v>
      </c>
      <c r="C50" s="425"/>
      <c r="D50" s="425"/>
      <c r="E50" s="425"/>
      <c r="F50" s="425"/>
      <c r="G50" s="425"/>
      <c r="H50" s="425"/>
      <c r="I50" s="425"/>
      <c r="J50" s="312" t="str">
        <f>VLOOKUP(A50,MATERIALES!A6:D641,2,FALSE)</f>
        <v>m2</v>
      </c>
      <c r="K50" s="397">
        <v>3</v>
      </c>
      <c r="L50" s="421"/>
      <c r="M50" s="402">
        <f>VLOOKUP(A50,MATERIALES!A6:D397,4,FALSE)</f>
        <v>25618.012835062524</v>
      </c>
      <c r="N50" s="272">
        <f>K50*M50</f>
        <v>76854.038505187578</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323148.59473700199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913">
        <f>VLOOKUP(A60,TRANSPORTE!A2:D117,4,FALSE)</f>
        <v>1139.1256047770109</v>
      </c>
      <c r="M60" s="914"/>
      <c r="N60" s="287">
        <f>K60*L60</f>
        <v>398.69396167195379</v>
      </c>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398.69396167195379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47167.655451800994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631813.00151224388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126362.60030244879</v>
      </c>
      <c r="M84" s="862"/>
      <c r="N84" s="51"/>
    </row>
    <row r="85" spans="1:14">
      <c r="B85" s="89" t="s">
        <v>973</v>
      </c>
      <c r="C85" s="90"/>
      <c r="D85" s="90"/>
      <c r="E85" s="90"/>
      <c r="F85" s="90"/>
      <c r="G85" s="90"/>
      <c r="H85" s="90"/>
      <c r="I85" s="87"/>
      <c r="J85" s="88"/>
      <c r="K85" s="304">
        <v>0.05</v>
      </c>
      <c r="L85" s="861">
        <f>N79*K85</f>
        <v>31590.650075612197</v>
      </c>
      <c r="M85" s="862"/>
      <c r="N85" s="51"/>
    </row>
    <row r="86" spans="1:14" ht="15.75" thickBot="1">
      <c r="B86" s="91" t="s">
        <v>974</v>
      </c>
      <c r="C86" s="92"/>
      <c r="D86" s="92"/>
      <c r="E86" s="92"/>
      <c r="F86" s="92"/>
      <c r="G86" s="92"/>
      <c r="H86" s="92"/>
      <c r="I86" s="93"/>
      <c r="J86" s="94"/>
      <c r="K86" s="305">
        <v>0.05</v>
      </c>
      <c r="L86" s="863">
        <f>N79*K86</f>
        <v>31590.650075612197</v>
      </c>
      <c r="M86" s="864"/>
      <c r="N86" s="51"/>
    </row>
    <row r="87" spans="1:14" ht="15.75" thickBot="1">
      <c r="B87" s="826" t="s">
        <v>953</v>
      </c>
      <c r="C87" s="827"/>
      <c r="D87" s="827"/>
      <c r="E87" s="827"/>
      <c r="F87" s="827"/>
      <c r="G87" s="827"/>
      <c r="H87" s="827"/>
      <c r="I87" s="827"/>
      <c r="J87" s="827"/>
      <c r="K87" s="827"/>
      <c r="L87" s="827"/>
      <c r="M87" s="828"/>
      <c r="N87" s="52">
        <f>L84+L85+L86</f>
        <v>189543.90045367315</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821356.90196591709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1108</v>
      </c>
      <c r="C31" s="81" t="s">
        <v>2104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282</v>
      </c>
      <c r="B36" s="875" t="str">
        <f>VLOOKUP(A36,EQUIPOS!A6:D154,3,FALSE)</f>
        <v>Piloteadora potencia 250KW, RPM 1800, fuerza elevadora 200KN</v>
      </c>
      <c r="C36" s="876"/>
      <c r="D36" s="876"/>
      <c r="E36" s="876"/>
      <c r="F36" s="876"/>
      <c r="G36" s="876"/>
      <c r="H36" s="877"/>
      <c r="I36" s="267"/>
      <c r="J36" s="268"/>
      <c r="K36" s="269">
        <f>VLOOKUP(A36,EQUIPOS!A6:D163,4,FALSE)</f>
        <v>512762.5836331778</v>
      </c>
      <c r="L36" s="270"/>
      <c r="M36" s="336">
        <v>2</v>
      </c>
      <c r="N36" s="272">
        <f>K36/M36</f>
        <v>256381.2918165889</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0.1</v>
      </c>
      <c r="N41" s="344">
        <f>N77*M41</f>
        <v>4716.7655451800993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261098.057361769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1" t="s">
        <v>745</v>
      </c>
      <c r="B48" s="43" t="str">
        <f>VLOOKUP(A48,MATERIALES!A5:D372,3,FALSE)</f>
        <v>Acero PDR-60</v>
      </c>
      <c r="C48" s="281"/>
      <c r="D48" s="281"/>
      <c r="E48" s="281"/>
      <c r="F48" s="281"/>
      <c r="G48" s="281"/>
      <c r="H48" s="281"/>
      <c r="I48" s="268"/>
      <c r="J48" s="224" t="str">
        <f>VLOOKUP(A48,MATERIALES!A4:D639,2,FALSE)</f>
        <v>kg</v>
      </c>
      <c r="K48" s="282">
        <v>28</v>
      </c>
      <c r="L48" s="267"/>
      <c r="M48" s="402">
        <f>VLOOKUP(A48,MATERIALES!A5:D395,4,FALSE)</f>
        <v>3246.9058349731663</v>
      </c>
      <c r="N48" s="272">
        <f>K48*M48</f>
        <v>90913.363379248651</v>
      </c>
    </row>
    <row r="49" spans="1:14">
      <c r="A49" s="161" t="s">
        <v>830</v>
      </c>
      <c r="B49" s="43" t="str">
        <f>VLOOKUP(A49,MATERIALES!A6:D372,3,FALSE)</f>
        <v>Concreto Resistencia  35 (Mpa)</v>
      </c>
      <c r="C49" s="425"/>
      <c r="D49" s="425"/>
      <c r="E49" s="425"/>
      <c r="F49" s="425"/>
      <c r="G49" s="425"/>
      <c r="H49" s="425"/>
      <c r="I49" s="425"/>
      <c r="J49" s="311" t="str">
        <f>VLOOKUP(A49,MATERIALES!A5:D640,2,FALSE)</f>
        <v>m3</v>
      </c>
      <c r="K49" s="397">
        <v>0.35</v>
      </c>
      <c r="L49" s="421"/>
      <c r="M49" s="402">
        <f>VLOOKUP(A49,MATERIALES!A6:D396,4,FALSE)</f>
        <v>485216.84474881081</v>
      </c>
      <c r="N49" s="272">
        <f>K49*M49</f>
        <v>169825.89566208379</v>
      </c>
    </row>
    <row r="50" spans="1:14">
      <c r="A50" s="161" t="s">
        <v>868</v>
      </c>
      <c r="B50" s="43" t="str">
        <f>VLOOKUP(A50,MATERIALES!A6:D372,3,FALSE)</f>
        <v>Formaleta concreto clase A,B y C</v>
      </c>
      <c r="C50" s="425"/>
      <c r="D50" s="425"/>
      <c r="E50" s="425"/>
      <c r="F50" s="425"/>
      <c r="G50" s="425"/>
      <c r="H50" s="425"/>
      <c r="I50" s="425"/>
      <c r="J50" s="312" t="str">
        <f>VLOOKUP(A50,MATERIALES!A6:D641,2,FALSE)</f>
        <v>m2</v>
      </c>
      <c r="K50" s="397">
        <v>2</v>
      </c>
      <c r="L50" s="421"/>
      <c r="M50" s="402">
        <f>VLOOKUP(A50,MATERIALES!A6:D397,4,FALSE)</f>
        <v>25618.012835062524</v>
      </c>
      <c r="N50" s="272">
        <f>K50*M50</f>
        <v>51236.025670125047</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311975.2847114575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913">
        <f>VLOOKUP(A60,TRANSPORTE!A2:D117,4,FALSE)</f>
        <v>1139.1256047770109</v>
      </c>
      <c r="M60" s="914"/>
      <c r="N60" s="287">
        <f>K60*L60</f>
        <v>398.69396167195379</v>
      </c>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398.69396167195379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47167.655451800994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620639.69148669939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124127.93829733989</v>
      </c>
      <c r="M84" s="862"/>
      <c r="N84" s="51"/>
    </row>
    <row r="85" spans="1:14">
      <c r="B85" s="89" t="s">
        <v>973</v>
      </c>
      <c r="C85" s="90"/>
      <c r="D85" s="90"/>
      <c r="E85" s="90"/>
      <c r="F85" s="90"/>
      <c r="G85" s="90"/>
      <c r="H85" s="90"/>
      <c r="I85" s="87"/>
      <c r="J85" s="88"/>
      <c r="K85" s="304">
        <v>0.05</v>
      </c>
      <c r="L85" s="861">
        <f>N79*K85</f>
        <v>31031.984574334972</v>
      </c>
      <c r="M85" s="862"/>
      <c r="N85" s="51"/>
    </row>
    <row r="86" spans="1:14" ht="15.75" thickBot="1">
      <c r="B86" s="91" t="s">
        <v>974</v>
      </c>
      <c r="C86" s="92"/>
      <c r="D86" s="92"/>
      <c r="E86" s="92"/>
      <c r="F86" s="92"/>
      <c r="G86" s="92"/>
      <c r="H86" s="92"/>
      <c r="I86" s="93"/>
      <c r="J86" s="94"/>
      <c r="K86" s="305">
        <v>0.05</v>
      </c>
      <c r="L86" s="863">
        <f>N79*K86</f>
        <v>31031.984574334972</v>
      </c>
      <c r="M86" s="864"/>
      <c r="N86" s="51"/>
    </row>
    <row r="87" spans="1:14" ht="15.75" thickBot="1">
      <c r="B87" s="826" t="s">
        <v>953</v>
      </c>
      <c r="C87" s="827"/>
      <c r="D87" s="827"/>
      <c r="E87" s="827"/>
      <c r="F87" s="827"/>
      <c r="G87" s="827"/>
      <c r="H87" s="827"/>
      <c r="I87" s="827"/>
      <c r="J87" s="827"/>
      <c r="K87" s="827"/>
      <c r="L87" s="827"/>
      <c r="M87" s="828"/>
      <c r="N87" s="52">
        <f>L84+L85+L86</f>
        <v>186191.90744600986</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806831.59893270931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6.5" customHeight="1" thickBot="1">
      <c r="A31" t="s">
        <v>1845</v>
      </c>
      <c r="B31" s="80" t="s">
        <v>1109</v>
      </c>
      <c r="C31" s="81" t="s">
        <v>2105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195</v>
      </c>
      <c r="B36" s="875" t="str">
        <f>VLOOKUP(A36,EQUIPOS!A6:D154,3,FALSE)</f>
        <v xml:space="preserve">Equipo de oxicorte, Capacidad de corte: hasta 6´´ (152mm) </v>
      </c>
      <c r="C36" s="876"/>
      <c r="D36" s="876"/>
      <c r="E36" s="876"/>
      <c r="F36" s="876"/>
      <c r="G36" s="876"/>
      <c r="H36" s="877"/>
      <c r="I36" s="267"/>
      <c r="J36" s="268"/>
      <c r="K36" s="269">
        <f>VLOOKUP(A36,EQUIPOS!A6:D163,4,FALSE)</f>
        <v>16673.213870374853</v>
      </c>
      <c r="L36" s="270"/>
      <c r="M36" s="336">
        <v>1.1299999999999999</v>
      </c>
      <c r="N36" s="272">
        <f>K36/M36</f>
        <v>14755.056522455623</v>
      </c>
    </row>
    <row r="37" spans="1:14">
      <c r="A37" s="113" t="s">
        <v>332</v>
      </c>
      <c r="B37" s="875" t="str">
        <f>VLOOKUP(A37,EQUIPOS!A7:D154,3,FALSE)</f>
        <v xml:space="preserve">Taladro de 1/2´´, pulidora, lijadora y circular
</v>
      </c>
      <c r="C37" s="876"/>
      <c r="D37" s="876"/>
      <c r="E37" s="876"/>
      <c r="F37" s="876"/>
      <c r="G37" s="876"/>
      <c r="H37" s="877"/>
      <c r="I37" s="421"/>
      <c r="J37" s="422"/>
      <c r="K37" s="269">
        <f>VLOOKUP(A37,EQUIPOS!A7:D164,4,FALSE)</f>
        <v>3154.6134833144815</v>
      </c>
      <c r="L37" s="335"/>
      <c r="M37" s="336">
        <v>0.53</v>
      </c>
      <c r="N37" s="272">
        <f>K37/M37</f>
        <v>5952.1009119141154</v>
      </c>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0.1</v>
      </c>
      <c r="N41" s="344">
        <f>N77*M41</f>
        <v>2680.2873935734665</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23387.444827943207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1" t="s">
        <v>394</v>
      </c>
      <c r="B48" s="43" t="str">
        <f>VLOOKUP(A48,MATERIALES!A5:D372,3,FALSE)</f>
        <v>Botella de gas propano (40 lb) (5% de oxígeno)</v>
      </c>
      <c r="C48" s="281"/>
      <c r="D48" s="281"/>
      <c r="E48" s="281"/>
      <c r="F48" s="281"/>
      <c r="G48" s="281"/>
      <c r="H48" s="281"/>
      <c r="I48" s="281"/>
      <c r="J48" s="311" t="str">
        <f>VLOOKUP(A48,MATERIALES!A4:D639,2,FALSE)</f>
        <v>u</v>
      </c>
      <c r="K48" s="282">
        <v>0.02</v>
      </c>
      <c r="L48" s="267"/>
      <c r="M48" s="402">
        <f>VLOOKUP(A48,MATERIALES!A5:D395,4,FALSE)</f>
        <v>53108.058221402433</v>
      </c>
      <c r="N48" s="272">
        <f>K48*M48</f>
        <v>1062.1611644280488</v>
      </c>
    </row>
    <row r="49" spans="1:14">
      <c r="A49" s="161" t="s">
        <v>476</v>
      </c>
      <c r="B49" s="43" t="str">
        <f>VLOOKUP(A49,MATERIALES!A6:D372,3,FALSE)</f>
        <v>Grata de limpieza</v>
      </c>
      <c r="C49" s="425"/>
      <c r="D49" s="425"/>
      <c r="E49" s="425"/>
      <c r="F49" s="425"/>
      <c r="G49" s="425"/>
      <c r="H49" s="425"/>
      <c r="I49" s="425"/>
      <c r="J49" s="312" t="str">
        <f>VLOOKUP(A49,MATERIALES!A5:D640,2,FALSE)</f>
        <v>u</v>
      </c>
      <c r="K49" s="397">
        <v>0.5</v>
      </c>
      <c r="L49" s="421"/>
      <c r="M49" s="402">
        <f>VLOOKUP(A49,MATERIALES!A6:D396,4,FALSE)</f>
        <v>7275.0619475745489</v>
      </c>
      <c r="N49" s="272">
        <f>K49*M49</f>
        <v>3637.5309737872744</v>
      </c>
    </row>
    <row r="50" spans="1:14">
      <c r="A50" s="161" t="s">
        <v>396</v>
      </c>
      <c r="B50" s="43" t="str">
        <f>VLOOKUP(A50,MATERIALES!A6:D372,3,FALSE)</f>
        <v>Botella de oxígeno (1800 lb)</v>
      </c>
      <c r="C50" s="425"/>
      <c r="D50" s="425"/>
      <c r="E50" s="425"/>
      <c r="F50" s="425"/>
      <c r="G50" s="425"/>
      <c r="H50" s="425"/>
      <c r="I50" s="425"/>
      <c r="J50" s="312" t="str">
        <f>VLOOKUP(A50,MATERIALES!A6:D641,2,FALSE)</f>
        <v>u</v>
      </c>
      <c r="K50" s="397">
        <v>0.08</v>
      </c>
      <c r="L50" s="421"/>
      <c r="M50" s="402">
        <f>VLOOKUP(A50,MATERIALES!A6:D397,4,FALSE)</f>
        <v>93124.609076850364</v>
      </c>
      <c r="N50" s="272">
        <f>K50*M50</f>
        <v>7449.9687261480294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12149.660864363352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6</v>
      </c>
      <c r="N71" s="395">
        <f>K71/M71</f>
        <v>9021.8333333333339</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6</v>
      </c>
      <c r="N72" s="395">
        <f>K72/M72</f>
        <v>17781.040602401332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26802.873935734664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62339.979628041227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12467.995925608246</v>
      </c>
      <c r="M84" s="862"/>
      <c r="N84" s="51"/>
    </row>
    <row r="85" spans="1:14">
      <c r="B85" s="89" t="s">
        <v>973</v>
      </c>
      <c r="C85" s="90"/>
      <c r="D85" s="90"/>
      <c r="E85" s="90"/>
      <c r="F85" s="90"/>
      <c r="G85" s="90"/>
      <c r="H85" s="90"/>
      <c r="I85" s="87"/>
      <c r="J85" s="88"/>
      <c r="K85" s="304">
        <v>0.05</v>
      </c>
      <c r="L85" s="861">
        <f>N79*K85</f>
        <v>3116.9989814020614</v>
      </c>
      <c r="M85" s="862"/>
      <c r="N85" s="51"/>
    </row>
    <row r="86" spans="1:14" ht="15.75" thickBot="1">
      <c r="B86" s="91" t="s">
        <v>974</v>
      </c>
      <c r="C86" s="92"/>
      <c r="D86" s="92"/>
      <c r="E86" s="92"/>
      <c r="F86" s="92"/>
      <c r="G86" s="92"/>
      <c r="H86" s="92"/>
      <c r="I86" s="93"/>
      <c r="J86" s="94"/>
      <c r="K86" s="305">
        <v>0.05</v>
      </c>
      <c r="L86" s="863">
        <f>N79*K86</f>
        <v>3116.9989814020614</v>
      </c>
      <c r="M86" s="864"/>
      <c r="N86" s="51"/>
    </row>
    <row r="87" spans="1:14" ht="15.75" thickBot="1">
      <c r="B87" s="826" t="s">
        <v>953</v>
      </c>
      <c r="C87" s="827"/>
      <c r="D87" s="827"/>
      <c r="E87" s="827"/>
      <c r="F87" s="827"/>
      <c r="G87" s="827"/>
      <c r="H87" s="827"/>
      <c r="I87" s="827"/>
      <c r="J87" s="827"/>
      <c r="K87" s="827"/>
      <c r="L87" s="827"/>
      <c r="M87" s="828"/>
      <c r="N87" s="52">
        <f>L84+L85+L86</f>
        <v>18701.993888412369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81041.973516453596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7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6.5" customHeight="1" thickBot="1">
      <c r="A31" t="s">
        <v>1845</v>
      </c>
      <c r="B31" s="80" t="s">
        <v>1110</v>
      </c>
      <c r="C31" s="81" t="s">
        <v>1658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123</v>
      </c>
      <c r="B36" s="875" t="str">
        <f>VLOOKUP(A36,EQUIPOS!A6:D154,3,FALSE)</f>
        <v>Bomba de inyección de lechada</v>
      </c>
      <c r="C36" s="876"/>
      <c r="D36" s="876"/>
      <c r="E36" s="876"/>
      <c r="F36" s="876"/>
      <c r="G36" s="876"/>
      <c r="H36" s="877"/>
      <c r="I36" s="267"/>
      <c r="J36" s="268"/>
      <c r="K36" s="269">
        <f>VLOOKUP(A36,EQUIPOS!A6:D163,4,FALSE)</f>
        <v>18510.414833033141</v>
      </c>
      <c r="L36" s="270"/>
      <c r="M36" s="336">
        <v>12</v>
      </c>
      <c r="N36" s="272">
        <f t="shared" ref="N36:N42" si="0">K36/M36</f>
        <v>1542.5345694194284</v>
      </c>
    </row>
    <row r="37" spans="1:14">
      <c r="A37" s="113" t="s">
        <v>288</v>
      </c>
      <c r="B37" s="875" t="str">
        <f>VLOOKUP(A37,EQUIPOS!A7:D154,3,FALSE)</f>
        <v xml:space="preserve">Planta eléctrica </v>
      </c>
      <c r="C37" s="876"/>
      <c r="D37" s="876"/>
      <c r="E37" s="876"/>
      <c r="F37" s="876"/>
      <c r="G37" s="876"/>
      <c r="H37" s="877"/>
      <c r="I37" s="267"/>
      <c r="J37" s="268"/>
      <c r="K37" s="269">
        <f>VLOOKUP(A37,EQUIPOS!A7:D164,4,FALSE)</f>
        <v>15218.421367019879</v>
      </c>
      <c r="L37" s="270"/>
      <c r="M37" s="336">
        <v>1.3</v>
      </c>
      <c r="N37" s="272">
        <f t="shared" si="0"/>
        <v>11706.477974630676</v>
      </c>
    </row>
    <row r="38" spans="1:14">
      <c r="A38" s="113" t="s">
        <v>125</v>
      </c>
      <c r="B38" s="875" t="str">
        <f>VLOOKUP(A38,EQUIPOS!A8:D154,3,FALSE)</f>
        <v>Bomba para gato de tensionamiento</v>
      </c>
      <c r="C38" s="876"/>
      <c r="D38" s="876"/>
      <c r="E38" s="876"/>
      <c r="F38" s="876"/>
      <c r="G38" s="876"/>
      <c r="H38" s="877"/>
      <c r="I38" s="267"/>
      <c r="J38" s="268"/>
      <c r="K38" s="269">
        <f>VLOOKUP(A38,EQUIPOS!A8:D165,4,FALSE)</f>
        <v>58575.133817253685</v>
      </c>
      <c r="L38" s="270"/>
      <c r="M38" s="336">
        <v>12</v>
      </c>
      <c r="N38" s="272">
        <f t="shared" si="0"/>
        <v>4881.2611514378068</v>
      </c>
    </row>
    <row r="39" spans="1:14">
      <c r="A39" s="113" t="s">
        <v>180</v>
      </c>
      <c r="B39" s="875" t="str">
        <f>VLOOKUP(A39,EQUIPOS!A9:D154,3,FALSE)</f>
        <v>Compresor 120 HP, con martillo.</v>
      </c>
      <c r="C39" s="876"/>
      <c r="D39" s="876"/>
      <c r="E39" s="876"/>
      <c r="F39" s="876"/>
      <c r="G39" s="876"/>
      <c r="H39" s="877"/>
      <c r="I39" s="267"/>
      <c r="J39" s="268"/>
      <c r="K39" s="269">
        <f>VLOOKUP(A39,EQUIPOS!A9:D166,4,FALSE)</f>
        <v>96405.890246991868</v>
      </c>
      <c r="L39" s="270"/>
      <c r="M39" s="336">
        <v>1.3</v>
      </c>
      <c r="N39" s="272">
        <f t="shared" si="0"/>
        <v>74158.377113070659</v>
      </c>
    </row>
    <row r="40" spans="1:14">
      <c r="A40" s="113" t="s">
        <v>197</v>
      </c>
      <c r="B40" s="875" t="str">
        <f>VLOOKUP(A40,EQUIPOS!A10:D154,3,FALSE)</f>
        <v>Equipo de perforación (TRACKDRILL), potencia 40 HP, 2100 golpes / minuto</v>
      </c>
      <c r="C40" s="876"/>
      <c r="D40" s="876"/>
      <c r="E40" s="876"/>
      <c r="F40" s="876"/>
      <c r="G40" s="876"/>
      <c r="H40" s="877"/>
      <c r="I40" s="267"/>
      <c r="J40" s="268"/>
      <c r="K40" s="269">
        <f>VLOOKUP(A40,EQUIPOS!A10:D167,4,FALSE)</f>
        <v>127646.50840219462</v>
      </c>
      <c r="L40" s="270"/>
      <c r="M40" s="336">
        <v>1.3</v>
      </c>
      <c r="N40" s="272">
        <f t="shared" si="0"/>
        <v>98189.62184784202</v>
      </c>
    </row>
    <row r="41" spans="1:14">
      <c r="A41" s="113" t="s">
        <v>195</v>
      </c>
      <c r="B41" s="875" t="str">
        <f>VLOOKUP(A41,EQUIPOS!A11:D155,3,FALSE)</f>
        <v xml:space="preserve">Equipo de oxicorte, Capacidad de corte: hasta 6´´ (152mm) </v>
      </c>
      <c r="C41" s="876"/>
      <c r="D41" s="876"/>
      <c r="E41" s="876"/>
      <c r="F41" s="876"/>
      <c r="G41" s="876"/>
      <c r="H41" s="877"/>
      <c r="I41" s="267"/>
      <c r="J41" s="268"/>
      <c r="K41" s="269">
        <f>VLOOKUP(A41,EQUIPOS!A11:D168,4,FALSE)</f>
        <v>16673.213870374853</v>
      </c>
      <c r="L41" s="270"/>
      <c r="M41" s="336">
        <v>15</v>
      </c>
      <c r="N41" s="272">
        <f t="shared" si="0"/>
        <v>1111.5475913583236</v>
      </c>
    </row>
    <row r="42" spans="1:14">
      <c r="A42" s="113" t="s">
        <v>240</v>
      </c>
      <c r="B42" s="875" t="str">
        <f>VLOOKUP(A42,EQUIPOS!A12:D156,3,FALSE)</f>
        <v>Gato para tensionamiento, fuerza Max 200 ton, área de tensión 314 cm2.</v>
      </c>
      <c r="C42" s="876"/>
      <c r="D42" s="876"/>
      <c r="E42" s="876"/>
      <c r="F42" s="876"/>
      <c r="G42" s="876"/>
      <c r="H42" s="877"/>
      <c r="I42" s="267"/>
      <c r="J42" s="268"/>
      <c r="K42" s="269">
        <f>VLOOKUP(A42,EQUIPOS!A12:D169,4,FALSE)</f>
        <v>165246.58948784904</v>
      </c>
      <c r="L42" s="270"/>
      <c r="M42" s="336">
        <v>12</v>
      </c>
      <c r="N42" s="272">
        <f t="shared" si="0"/>
        <v>13770.549123987419</v>
      </c>
    </row>
    <row r="43" spans="1:14">
      <c r="A43" s="113"/>
      <c r="B43" s="875"/>
      <c r="C43" s="876"/>
      <c r="D43" s="876"/>
      <c r="E43" s="876"/>
      <c r="F43" s="876"/>
      <c r="G43" s="876"/>
      <c r="H43" s="877"/>
      <c r="I43" s="421"/>
      <c r="J43" s="422"/>
      <c r="K43" s="269"/>
      <c r="L43" s="335"/>
      <c r="M43" s="336"/>
      <c r="N43" s="272"/>
    </row>
    <row r="44" spans="1:14">
      <c r="A44" s="113"/>
      <c r="B44" s="875"/>
      <c r="C44" s="876"/>
      <c r="D44" s="876"/>
      <c r="E44" s="876"/>
      <c r="F44" s="876"/>
      <c r="G44" s="876"/>
      <c r="H44" s="877"/>
      <c r="I44" s="328"/>
      <c r="J44" s="330"/>
      <c r="K44" s="269"/>
      <c r="L44" s="423"/>
      <c r="M44" s="424"/>
      <c r="N44" s="272"/>
    </row>
    <row r="45" spans="1:14">
      <c r="B45" s="875"/>
      <c r="C45" s="876"/>
      <c r="D45" s="876"/>
      <c r="E45" s="876"/>
      <c r="F45" s="876"/>
      <c r="G45" s="876"/>
      <c r="H45" s="877"/>
      <c r="I45" s="36"/>
      <c r="J45" s="37"/>
      <c r="K45" s="269"/>
      <c r="L45" s="276"/>
      <c r="M45" s="336"/>
      <c r="N45" s="272"/>
    </row>
    <row r="46" spans="1:14">
      <c r="B46" s="320"/>
      <c r="C46" s="321"/>
      <c r="D46" s="321"/>
      <c r="E46" s="321"/>
      <c r="F46" s="323"/>
      <c r="G46" s="323"/>
      <c r="H46" s="125"/>
      <c r="I46" s="36"/>
      <c r="J46" s="37"/>
      <c r="K46" s="269"/>
      <c r="L46" s="276"/>
      <c r="M46" s="277"/>
      <c r="N46" s="273"/>
    </row>
    <row r="47" spans="1:14">
      <c r="B47" s="337" t="s">
        <v>952</v>
      </c>
      <c r="C47" s="338"/>
      <c r="D47" s="338"/>
      <c r="E47" s="38"/>
      <c r="F47" s="39"/>
      <c r="G47" s="39"/>
      <c r="H47" s="40"/>
      <c r="I47" s="36"/>
      <c r="J47" s="37"/>
      <c r="K47" s="279"/>
      <c r="L47" s="276"/>
      <c r="M47" s="401">
        <v>0.1</v>
      </c>
      <c r="N47" s="344">
        <f>N91*M47</f>
        <v>4133.620069507846</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4">
        <f>SUM(N36:N48)</f>
        <v>209493.98944125418</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5" t="s">
        <v>945</v>
      </c>
      <c r="K53" s="85" t="s">
        <v>946</v>
      </c>
      <c r="L53" s="907" t="s">
        <v>955</v>
      </c>
      <c r="M53" s="906"/>
      <c r="N53" s="86" t="s">
        <v>951</v>
      </c>
    </row>
    <row r="54" spans="1:14">
      <c r="A54" s="161" t="s">
        <v>788</v>
      </c>
      <c r="B54" s="43" t="str">
        <f>VLOOKUP(A54,MATERIALES!A5:D372,3,FALSE)</f>
        <v>Alambre negro para amarre calibre 18</v>
      </c>
      <c r="C54" s="281"/>
      <c r="D54" s="281"/>
      <c r="E54" s="281"/>
      <c r="F54" s="281"/>
      <c r="G54" s="281"/>
      <c r="H54" s="281"/>
      <c r="I54" s="281"/>
      <c r="J54" s="311" t="str">
        <f>VLOOKUP(A54,MATERIALES!A8:D645,2,FALSE)</f>
        <v>kg</v>
      </c>
      <c r="K54" s="282">
        <v>0.2</v>
      </c>
      <c r="L54" s="267"/>
      <c r="M54" s="402">
        <f>VLOOKUP(A54,MATERIALES!A5:D395,4,FALSE)</f>
        <v>3367.4918462377177</v>
      </c>
      <c r="N54" s="272">
        <f>K54*M54</f>
        <v>673.49836924754356</v>
      </c>
    </row>
    <row r="55" spans="1:14">
      <c r="A55" s="161" t="s">
        <v>691</v>
      </c>
      <c r="B55" s="43" t="str">
        <f>VLOOKUP(A55,MATERIALES!A6:D372,3,FALSE)</f>
        <v>Torón de tensionmiento 1/2´´ o 5/8´´</v>
      </c>
      <c r="C55" s="425"/>
      <c r="D55" s="425"/>
      <c r="E55" s="425"/>
      <c r="F55" s="425"/>
      <c r="G55" s="425"/>
      <c r="H55" s="425"/>
      <c r="I55" s="425"/>
      <c r="J55" s="312" t="str">
        <f>VLOOKUP(A55,MATERIALES!A9:D646,2,FALSE)</f>
        <v>kg</v>
      </c>
      <c r="K55" s="397">
        <v>5.53</v>
      </c>
      <c r="L55" s="421"/>
      <c r="M55" s="402">
        <f>VLOOKUP(A55,MATERIALES!A6:D396,4,FALSE)</f>
        <v>6319.9649324551156</v>
      </c>
      <c r="N55" s="272">
        <f t="shared" ref="N55:N67" si="1">K55*M55</f>
        <v>34949.406076476793</v>
      </c>
    </row>
    <row r="56" spans="1:14">
      <c r="A56" s="161" t="s">
        <v>484</v>
      </c>
      <c r="B56" s="43" t="str">
        <f>VLOOKUP(A56,MATERIALES!A6:D372,3,FALSE)</f>
        <v>Limpiador 1/4 de galón (anclajes)</v>
      </c>
      <c r="C56" s="425"/>
      <c r="D56" s="425"/>
      <c r="E56" s="425"/>
      <c r="F56" s="425"/>
      <c r="G56" s="425"/>
      <c r="H56" s="425"/>
      <c r="I56" s="425"/>
      <c r="J56" s="312" t="str">
        <f>VLOOKUP(A56,MATERIALES!A10:D647,2,FALSE)</f>
        <v>u</v>
      </c>
      <c r="K56" s="397">
        <v>8.0000000000000002E-3</v>
      </c>
      <c r="L56" s="421"/>
      <c r="M56" s="402">
        <f>VLOOKUP(A56,MATERIALES!A6:D397,4,FALSE)</f>
        <v>37720.501871265151</v>
      </c>
      <c r="N56" s="272">
        <f t="shared" si="1"/>
        <v>301.7640149701212</v>
      </c>
    </row>
    <row r="57" spans="1:14">
      <c r="A57" s="161" t="s">
        <v>664</v>
      </c>
      <c r="B57" s="43" t="str">
        <f>VLOOKUP(A57,MATERIALES!A6:D372,3,FALSE)</f>
        <v>Soldadura en PVC 1/8 de galón (anclajes)</v>
      </c>
      <c r="C57" s="425"/>
      <c r="D57" s="425"/>
      <c r="E57" s="425"/>
      <c r="F57" s="425"/>
      <c r="G57" s="425"/>
      <c r="H57" s="425"/>
      <c r="I57" s="425"/>
      <c r="J57" s="312" t="str">
        <f>VLOOKUP(A57,MATERIALES!A11:D648,2,FALSE)</f>
        <v>u</v>
      </c>
      <c r="K57" s="397">
        <v>2.1999999999999999E-2</v>
      </c>
      <c r="L57" s="421"/>
      <c r="M57" s="402">
        <f>VLOOKUP(A57,MATERIALES!A6:D398,4,FALSE)</f>
        <v>45635.033287945022</v>
      </c>
      <c r="N57" s="272">
        <f t="shared" si="1"/>
        <v>1003.9707323347905</v>
      </c>
    </row>
    <row r="58" spans="1:14">
      <c r="A58" s="161" t="s">
        <v>731</v>
      </c>
      <c r="B58" s="43" t="str">
        <f>VLOOKUP(A58,MATERIALES!A7:D372,3,FALSE)</f>
        <v>Unión en PVC RD21 de 1´´ (para anclajes)</v>
      </c>
      <c r="C58" s="425"/>
      <c r="D58" s="425"/>
      <c r="E58" s="425"/>
      <c r="F58" s="425"/>
      <c r="G58" s="425"/>
      <c r="H58" s="425"/>
      <c r="I58" s="425"/>
      <c r="J58" s="312" t="str">
        <f>VLOOKUP(A58,MATERIALES!A11:D649,2,FALSE)</f>
        <v>u</v>
      </c>
      <c r="K58" s="397">
        <v>0.3</v>
      </c>
      <c r="L58" s="421"/>
      <c r="M58" s="402">
        <f>VLOOKUP(A58,MATERIALES!A7:D399,4,FALSE)</f>
        <v>877.71401611419594</v>
      </c>
      <c r="N58" s="272">
        <f t="shared" si="1"/>
        <v>263.31420483425876</v>
      </c>
    </row>
    <row r="59" spans="1:14">
      <c r="A59" s="161" t="s">
        <v>684</v>
      </c>
      <c r="B59" s="43" t="str">
        <f>VLOOKUP(A59,MATERIALES!A8:D372,3,FALSE)</f>
        <v>Tapón en PVC RD21 de 1´´ (para anclaje)</v>
      </c>
      <c r="C59" s="425"/>
      <c r="D59" s="425"/>
      <c r="E59" s="425"/>
      <c r="F59" s="425"/>
      <c r="G59" s="425"/>
      <c r="H59" s="425"/>
      <c r="I59" s="425"/>
      <c r="J59" s="312" t="str">
        <f>VLOOKUP(A59,MATERIALES!A12:D650,2,FALSE)</f>
        <v>u</v>
      </c>
      <c r="K59" s="397">
        <v>0.1</v>
      </c>
      <c r="L59" s="421"/>
      <c r="M59" s="402">
        <f>VLOOKUP(A59,MATERIALES!A8:D400,4,FALSE)</f>
        <v>7226.3000577904268</v>
      </c>
      <c r="N59" s="272">
        <f t="shared" si="1"/>
        <v>722.63000577904268</v>
      </c>
    </row>
    <row r="60" spans="1:14">
      <c r="A60" s="161" t="s">
        <v>432</v>
      </c>
      <c r="B60" s="43" t="str">
        <f>VLOOKUP(A60,MATERIALES!A9:D372,3,FALSE)</f>
        <v>Anclajes o Cuñas para el tensionamiento</v>
      </c>
      <c r="C60" s="425"/>
      <c r="D60" s="425"/>
      <c r="E60" s="425"/>
      <c r="F60" s="425"/>
      <c r="G60" s="425"/>
      <c r="H60" s="425"/>
      <c r="I60" s="425"/>
      <c r="J60" s="312" t="str">
        <f>VLOOKUP(A60,MATERIALES!A13:D651,2,FALSE)</f>
        <v>u</v>
      </c>
      <c r="K60" s="397">
        <v>0.5</v>
      </c>
      <c r="L60" s="421"/>
      <c r="M60" s="402">
        <f>VLOOKUP(A60,MATERIALES!A9:D401,4,FALSE)</f>
        <v>17499.158186006214</v>
      </c>
      <c r="N60" s="272">
        <f t="shared" si="1"/>
        <v>8749.5790930031071</v>
      </c>
    </row>
    <row r="61" spans="1:14">
      <c r="A61" s="161" t="s">
        <v>702</v>
      </c>
      <c r="B61" s="43" t="str">
        <f>VLOOKUP(A61,MATERIALES!A10:D372,3,FALSE)</f>
        <v>Trompetas de 12 torones (tensionamiento)</v>
      </c>
      <c r="C61" s="425"/>
      <c r="D61" s="425"/>
      <c r="E61" s="425"/>
      <c r="F61" s="425"/>
      <c r="G61" s="425"/>
      <c r="H61" s="425"/>
      <c r="I61" s="425"/>
      <c r="J61" s="312" t="s">
        <v>92</v>
      </c>
      <c r="K61" s="397">
        <v>0.1</v>
      </c>
      <c r="L61" s="421"/>
      <c r="M61" s="402">
        <f>VLOOKUP(A61,MATERIALES!A10:D402,4,FALSE)</f>
        <v>63643.806538019569</v>
      </c>
      <c r="N61" s="272">
        <f t="shared" si="1"/>
        <v>6364.3806538019571</v>
      </c>
    </row>
    <row r="62" spans="1:14">
      <c r="A62" s="161" t="s">
        <v>492</v>
      </c>
      <c r="B62" s="43" t="str">
        <f>VLOOKUP(A62,MATERIALES!A11:D372,3,FALSE)</f>
        <v>Lechada Para Ductos (Acero De Preesfuerzo)</v>
      </c>
      <c r="C62" s="425"/>
      <c r="D62" s="425"/>
      <c r="E62" s="425"/>
      <c r="F62" s="425"/>
      <c r="G62" s="425"/>
      <c r="H62" s="425"/>
      <c r="I62" s="425"/>
      <c r="J62" s="312" t="s">
        <v>422</v>
      </c>
      <c r="K62" s="397">
        <v>10</v>
      </c>
      <c r="L62" s="421"/>
      <c r="M62" s="402">
        <f>VLOOKUP(A62,MATERIALES!A11:D403,4,FALSE)</f>
        <v>957.21709728396002</v>
      </c>
      <c r="N62" s="272">
        <f t="shared" si="1"/>
        <v>9572.1709728395999</v>
      </c>
    </row>
    <row r="63" spans="1:14">
      <c r="A63" s="161" t="s">
        <v>445</v>
      </c>
      <c r="B63" s="43" t="str">
        <f>VLOOKUP(A63,MATERIALES!A11:D372,3,FALSE)</f>
        <v>Ductos para tensionimiento</v>
      </c>
      <c r="C63" s="425"/>
      <c r="D63" s="425"/>
      <c r="E63" s="425"/>
      <c r="F63" s="425"/>
      <c r="G63" s="425"/>
      <c r="H63" s="425"/>
      <c r="I63" s="425"/>
      <c r="J63" s="312" t="str">
        <f>VLOOKUP(A63,MATERIALES!A14:D654,2,FALSE)</f>
        <v>m</v>
      </c>
      <c r="K63" s="397">
        <v>1</v>
      </c>
      <c r="L63" s="421"/>
      <c r="M63" s="402">
        <f>VLOOKUP(A63,MATERIALES!A11:D404,4,FALSE)</f>
        <v>13438.140799854664</v>
      </c>
      <c r="N63" s="272">
        <f t="shared" si="1"/>
        <v>13438.140799854664</v>
      </c>
    </row>
    <row r="64" spans="1:14">
      <c r="A64" s="161" t="s">
        <v>591</v>
      </c>
      <c r="B64" s="43" t="str">
        <f>VLOOKUP(A64,MATERIALES!A12:D372,3,FALSE)</f>
        <v>Oxigeno industrial</v>
      </c>
      <c r="C64" s="425"/>
      <c r="D64" s="425"/>
      <c r="E64" s="425"/>
      <c r="F64" s="425"/>
      <c r="G64" s="425"/>
      <c r="H64" s="425"/>
      <c r="I64" s="425"/>
      <c r="J64" s="312" t="str">
        <f>VLOOKUP(A64,MATERIALES!A15:D655,2,FALSE)</f>
        <v>kg</v>
      </c>
      <c r="K64" s="397">
        <v>0.5</v>
      </c>
      <c r="L64" s="421"/>
      <c r="M64" s="402">
        <f>VLOOKUP(A64,MATERIALES!A12:D405,4,FALSE)</f>
        <v>10665.07332865329</v>
      </c>
      <c r="N64" s="272">
        <f t="shared" si="1"/>
        <v>5332.5366643266452</v>
      </c>
    </row>
    <row r="65" spans="1:14">
      <c r="A65" s="161" t="s">
        <v>507</v>
      </c>
      <c r="B65" s="43" t="str">
        <f>VLOOKUP(A65,MATERIALES!A13:D373,3,FALSE)</f>
        <v>Manguera de polietileno de 3´´</v>
      </c>
      <c r="C65" s="425"/>
      <c r="D65" s="425"/>
      <c r="E65" s="425"/>
      <c r="F65" s="425"/>
      <c r="G65" s="425"/>
      <c r="H65" s="425"/>
      <c r="I65" s="425"/>
      <c r="J65" s="312" t="str">
        <f>VLOOKUP(A65,MATERIALES!A16:D656,2,FALSE)</f>
        <v>m</v>
      </c>
      <c r="K65" s="397">
        <v>0.55000000000000004</v>
      </c>
      <c r="L65" s="421"/>
      <c r="M65" s="402">
        <f>VLOOKUP(A65,MATERIALES!A13:D406,4,FALSE)</f>
        <v>6789.5631318978558</v>
      </c>
      <c r="N65" s="272">
        <f t="shared" si="1"/>
        <v>3734.2597225438208</v>
      </c>
    </row>
    <row r="66" spans="1:14">
      <c r="A66" s="161" t="s">
        <v>898</v>
      </c>
      <c r="B66" s="43" t="str">
        <f>VLOOKUP(A66,MATERIALES!A13:D374,3,FALSE)</f>
        <v>Alambre Negro Para Amarre</v>
      </c>
      <c r="C66" s="425"/>
      <c r="D66" s="425"/>
      <c r="E66" s="425"/>
      <c r="F66" s="425"/>
      <c r="G66" s="425"/>
      <c r="H66" s="425"/>
      <c r="I66" s="425"/>
      <c r="J66" s="312" t="str">
        <f>VLOOKUP(A66,MATERIALES!A17:D657,2,FALSE)</f>
        <v>kg</v>
      </c>
      <c r="K66" s="397">
        <v>0.05</v>
      </c>
      <c r="L66" s="421"/>
      <c r="M66" s="402">
        <f>VLOOKUP(A66,MATERIALES!A13:D407,4,FALSE)</f>
        <v>5136.9696273261407</v>
      </c>
      <c r="N66" s="272">
        <f t="shared" si="1"/>
        <v>256.84848136630706</v>
      </c>
    </row>
    <row r="67" spans="1:14">
      <c r="A67" s="161" t="s">
        <v>706</v>
      </c>
      <c r="B67" s="43" t="str">
        <f>VLOOKUP(A67,MATERIALES!A13:D375,3,FALSE)</f>
        <v>Tubería PVC RD21 de 1´´ (para anclajes)</v>
      </c>
      <c r="C67" s="425"/>
      <c r="D67" s="425"/>
      <c r="E67" s="425"/>
      <c r="F67" s="425"/>
      <c r="G67" s="425"/>
      <c r="H67" s="425"/>
      <c r="I67" s="425"/>
      <c r="J67" s="312" t="str">
        <f>VLOOKUP(A67,MATERIALES!A18:D658,2,FALSE)</f>
        <v>m</v>
      </c>
      <c r="K67" s="397">
        <v>1</v>
      </c>
      <c r="L67" s="421"/>
      <c r="M67" s="402">
        <f>VLOOKUP(A67,MATERIALES!A13:D408,4,FALSE)</f>
        <v>8030.8712392284397</v>
      </c>
      <c r="N67" s="272">
        <f t="shared" si="1"/>
        <v>8030.8712392284397</v>
      </c>
    </row>
    <row r="68" spans="1:14" ht="15.75" thickBot="1">
      <c r="B68" s="43"/>
      <c r="C68" s="310"/>
      <c r="D68" s="310"/>
      <c r="E68" s="310"/>
      <c r="F68" s="310"/>
      <c r="G68" s="310"/>
      <c r="H68" s="310"/>
      <c r="I68" s="310"/>
      <c r="J68" s="435"/>
      <c r="K68" s="126"/>
      <c r="L68" s="325"/>
      <c r="M68" s="402"/>
      <c r="N68" s="272"/>
    </row>
    <row r="69" spans="1:14" ht="15.75" thickBot="1">
      <c r="B69" s="826" t="s">
        <v>953</v>
      </c>
      <c r="C69" s="827"/>
      <c r="D69" s="827"/>
      <c r="E69" s="827"/>
      <c r="F69" s="827"/>
      <c r="G69" s="827"/>
      <c r="H69" s="827"/>
      <c r="I69" s="827"/>
      <c r="J69" s="827"/>
      <c r="K69" s="827"/>
      <c r="L69" s="827"/>
      <c r="M69" s="828"/>
      <c r="N69" s="394">
        <f>SUM(N54:N68)</f>
        <v>93393.371030607086</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3" t="s">
        <v>957</v>
      </c>
      <c r="C73" s="314"/>
      <c r="D73" s="314"/>
      <c r="E73" s="314"/>
      <c r="F73" s="314"/>
      <c r="G73" s="314"/>
      <c r="H73" s="73" t="s">
        <v>945</v>
      </c>
      <c r="I73" s="74" t="s">
        <v>958</v>
      </c>
      <c r="J73" s="75" t="s">
        <v>959</v>
      </c>
      <c r="K73" s="73" t="s">
        <v>960</v>
      </c>
      <c r="L73" s="912" t="s">
        <v>961</v>
      </c>
      <c r="M73" s="891"/>
      <c r="N73" s="76" t="s">
        <v>951</v>
      </c>
    </row>
    <row r="74" spans="1:14">
      <c r="B74" s="46"/>
      <c r="C74" s="317"/>
      <c r="D74" s="317"/>
      <c r="E74" s="317"/>
      <c r="F74" s="317"/>
      <c r="G74" s="317"/>
      <c r="H74" s="311"/>
      <c r="I74" s="279"/>
      <c r="J74" s="286"/>
      <c r="K74" s="279"/>
      <c r="L74" s="913"/>
      <c r="M74" s="914"/>
      <c r="N74" s="287"/>
    </row>
    <row r="75" spans="1:14">
      <c r="B75" s="46"/>
      <c r="C75" s="47"/>
      <c r="D75" s="47"/>
      <c r="E75" s="47"/>
      <c r="F75" s="47"/>
      <c r="G75" s="47"/>
      <c r="H75" s="311"/>
      <c r="I75" s="279"/>
      <c r="J75" s="286"/>
      <c r="K75" s="279"/>
      <c r="L75" s="913"/>
      <c r="M75" s="914"/>
      <c r="N75" s="287"/>
    </row>
    <row r="76" spans="1:14">
      <c r="B76" s="46"/>
      <c r="C76" s="47"/>
      <c r="D76" s="47"/>
      <c r="E76" s="47"/>
      <c r="F76" s="47"/>
      <c r="G76" s="47"/>
      <c r="H76" s="311"/>
      <c r="I76" s="279"/>
      <c r="J76" s="286"/>
      <c r="K76" s="279"/>
      <c r="L76" s="913"/>
      <c r="M76" s="914"/>
      <c r="N76" s="287"/>
    </row>
    <row r="77" spans="1:14">
      <c r="B77" s="46"/>
      <c r="C77" s="47"/>
      <c r="D77" s="47"/>
      <c r="E77" s="47"/>
      <c r="F77" s="47"/>
      <c r="G77" s="47"/>
      <c r="H77" s="311"/>
      <c r="I77" s="279"/>
      <c r="J77" s="286"/>
      <c r="K77" s="279"/>
      <c r="L77" s="913"/>
      <c r="M77" s="914"/>
      <c r="N77" s="287"/>
    </row>
    <row r="78" spans="1:14">
      <c r="B78" s="46"/>
      <c r="C78" s="47"/>
      <c r="D78" s="47"/>
      <c r="E78" s="47"/>
      <c r="F78" s="47"/>
      <c r="G78" s="47"/>
      <c r="H78" s="288"/>
      <c r="I78" s="279"/>
      <c r="J78" s="279"/>
      <c r="K78" s="279"/>
      <c r="L78" s="289"/>
      <c r="M78" s="290"/>
      <c r="N78" s="291"/>
    </row>
    <row r="79" spans="1:14" ht="15.75" thickBot="1">
      <c r="B79" s="447"/>
      <c r="C79" s="448"/>
      <c r="D79" s="448"/>
      <c r="E79" s="448"/>
      <c r="F79" s="448"/>
      <c r="G79" s="448"/>
      <c r="H79" s="48"/>
      <c r="I79" s="126"/>
      <c r="J79" s="126"/>
      <c r="K79" s="126"/>
      <c r="L79" s="904"/>
      <c r="M79" s="905"/>
      <c r="N79" s="127"/>
    </row>
    <row r="80" spans="1:14" ht="15.75" thickBot="1">
      <c r="B80" s="915" t="s">
        <v>953</v>
      </c>
      <c r="C80" s="869"/>
      <c r="D80" s="869"/>
      <c r="E80" s="869"/>
      <c r="F80" s="869"/>
      <c r="G80" s="869"/>
      <c r="H80" s="869"/>
      <c r="I80" s="869"/>
      <c r="J80" s="869"/>
      <c r="K80" s="869"/>
      <c r="L80" s="869"/>
      <c r="M80" s="870"/>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65" t="s">
        <v>963</v>
      </c>
      <c r="C84" s="866"/>
      <c r="D84" s="866"/>
      <c r="E84" s="866"/>
      <c r="F84" s="866"/>
      <c r="G84" s="866"/>
      <c r="H84" s="866"/>
      <c r="I84" s="73" t="s">
        <v>964</v>
      </c>
      <c r="J84" s="75" t="s">
        <v>1410</v>
      </c>
      <c r="K84" s="74" t="s">
        <v>966</v>
      </c>
      <c r="L84" s="867" t="s">
        <v>950</v>
      </c>
      <c r="M84" s="868"/>
      <c r="N84" s="98" t="s">
        <v>951</v>
      </c>
    </row>
    <row r="85" spans="1:15">
      <c r="A85" s="162" t="s">
        <v>11</v>
      </c>
      <c r="B85" s="49" t="str">
        <f>VLOOKUP(A85,'MANO DE OBRA'!A8:D68,3,FALSE)</f>
        <v>Obrero (4)</v>
      </c>
      <c r="C85" s="47"/>
      <c r="D85" s="47"/>
      <c r="E85" s="47"/>
      <c r="F85" s="47"/>
      <c r="G85" s="47"/>
      <c r="H85" s="47"/>
      <c r="I85" s="292">
        <f>K85/J85*100</f>
        <v>117040.00000000001</v>
      </c>
      <c r="J85" s="293">
        <v>185</v>
      </c>
      <c r="K85" s="294">
        <f>VLOOKUP(A85,'MANO DE OBRA'!A8:D99,4,FALSE)</f>
        <v>216524</v>
      </c>
      <c r="L85" s="50"/>
      <c r="M85" s="434">
        <v>10.4</v>
      </c>
      <c r="N85" s="395">
        <f>K85/M85</f>
        <v>20819.615384615383</v>
      </c>
      <c r="O85" s="106"/>
    </row>
    <row r="86" spans="1:15">
      <c r="A86" s="162" t="s">
        <v>32</v>
      </c>
      <c r="B86" s="49" t="str">
        <f>VLOOKUP(A86,'MANO DE OBRA'!A8:D69,3,FALSE)</f>
        <v>Oficial (2)</v>
      </c>
      <c r="C86" s="47"/>
      <c r="D86" s="47"/>
      <c r="E86" s="47"/>
      <c r="F86" s="47"/>
      <c r="G86" s="47"/>
      <c r="H86" s="47"/>
      <c r="I86" s="292">
        <f>K86/J86*100</f>
        <v>115336.47958314378</v>
      </c>
      <c r="J86" s="293">
        <v>185</v>
      </c>
      <c r="K86" s="294">
        <f>VLOOKUP(A86,'MANO DE OBRA'!A8:D100,4,FALSE)</f>
        <v>213372.48722881597</v>
      </c>
      <c r="L86" s="50"/>
      <c r="M86" s="431">
        <v>10.4</v>
      </c>
      <c r="N86" s="395">
        <f>K86/M86</f>
        <v>20516.585310463073</v>
      </c>
    </row>
    <row r="87" spans="1:15">
      <c r="B87" s="49"/>
      <c r="C87" s="47"/>
      <c r="D87" s="47"/>
      <c r="E87" s="47"/>
      <c r="F87" s="47"/>
      <c r="G87" s="47"/>
      <c r="H87" s="47"/>
      <c r="I87" s="292"/>
      <c r="J87" s="293"/>
      <c r="K87" s="294"/>
      <c r="L87" s="50"/>
      <c r="M87" s="432"/>
      <c r="N87" s="395"/>
    </row>
    <row r="88" spans="1:15">
      <c r="B88" s="49"/>
      <c r="C88" s="47"/>
      <c r="D88" s="47"/>
      <c r="E88" s="47"/>
      <c r="F88" s="47"/>
      <c r="G88" s="47"/>
      <c r="H88" s="47"/>
      <c r="I88" s="279"/>
      <c r="J88" s="297"/>
      <c r="K88" s="298"/>
      <c r="L88" s="318"/>
      <c r="M88" s="300"/>
      <c r="N88" s="296"/>
    </row>
    <row r="89" spans="1:15">
      <c r="B89" s="49"/>
      <c r="C89" s="47"/>
      <c r="D89" s="47"/>
      <c r="E89" s="47"/>
      <c r="F89" s="47"/>
      <c r="G89" s="47"/>
      <c r="H89" s="47"/>
      <c r="I89" s="279"/>
      <c r="J89" s="297"/>
      <c r="K89" s="298"/>
      <c r="L89" s="318"/>
      <c r="M89" s="300"/>
      <c r="N89" s="296"/>
    </row>
    <row r="90" spans="1:15" ht="15.75" thickBot="1">
      <c r="B90" s="902"/>
      <c r="C90" s="903"/>
      <c r="D90" s="903"/>
      <c r="E90" s="903"/>
      <c r="F90" s="903"/>
      <c r="G90" s="903"/>
      <c r="H90" s="903"/>
      <c r="I90" s="126"/>
      <c r="J90" s="126"/>
      <c r="K90" s="126"/>
      <c r="L90" s="916"/>
      <c r="M90" s="916"/>
      <c r="N90" s="45"/>
    </row>
    <row r="91" spans="1:15" ht="15.75" thickBot="1">
      <c r="B91" s="915" t="s">
        <v>953</v>
      </c>
      <c r="C91" s="869"/>
      <c r="D91" s="869"/>
      <c r="E91" s="869"/>
      <c r="F91" s="869"/>
      <c r="G91" s="869"/>
      <c r="H91" s="869"/>
      <c r="I91" s="869"/>
      <c r="J91" s="869"/>
      <c r="K91" s="869"/>
      <c r="L91" s="869"/>
      <c r="M91" s="870"/>
      <c r="N91" s="301">
        <f>SUM(N85:N90)</f>
        <v>41336.200695078456</v>
      </c>
    </row>
    <row r="92" spans="1:15" ht="15.75" thickBot="1">
      <c r="B92" s="33"/>
      <c r="C92" s="34"/>
      <c r="D92" s="34"/>
      <c r="E92" s="34"/>
      <c r="F92" s="34"/>
      <c r="G92" s="34"/>
      <c r="H92" s="34"/>
      <c r="I92" s="34"/>
      <c r="J92" s="34"/>
      <c r="K92" s="34"/>
      <c r="L92" s="34"/>
      <c r="M92" s="34"/>
      <c r="N92" s="35"/>
    </row>
    <row r="93" spans="1:15" ht="15.75" thickBot="1">
      <c r="B93" s="826" t="s">
        <v>967</v>
      </c>
      <c r="C93" s="827"/>
      <c r="D93" s="827"/>
      <c r="E93" s="827"/>
      <c r="F93" s="827"/>
      <c r="G93" s="827"/>
      <c r="H93" s="827"/>
      <c r="I93" s="827"/>
      <c r="J93" s="827"/>
      <c r="K93" s="827"/>
      <c r="L93" s="827"/>
      <c r="M93" s="828"/>
      <c r="N93" s="99">
        <f>N49+N69+N80+N91</f>
        <v>344223.56116693973</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71" t="s">
        <v>969</v>
      </c>
      <c r="C97" s="872"/>
      <c r="D97" s="872"/>
      <c r="E97" s="872"/>
      <c r="F97" s="872"/>
      <c r="G97" s="872"/>
      <c r="H97" s="872"/>
      <c r="I97" s="314"/>
      <c r="J97" s="334"/>
      <c r="K97" s="302" t="s">
        <v>970</v>
      </c>
      <c r="L97" s="873" t="s">
        <v>971</v>
      </c>
      <c r="M97" s="874"/>
      <c r="N97" s="303"/>
    </row>
    <row r="98" spans="1:14">
      <c r="B98" s="859" t="s">
        <v>972</v>
      </c>
      <c r="C98" s="860"/>
      <c r="D98" s="860"/>
      <c r="E98" s="860"/>
      <c r="F98" s="860"/>
      <c r="G98" s="860"/>
      <c r="H98" s="860"/>
      <c r="I98" s="87"/>
      <c r="J98" s="88"/>
      <c r="K98" s="304">
        <v>0.2</v>
      </c>
      <c r="L98" s="861">
        <f>N93*K98</f>
        <v>68844.712233387952</v>
      </c>
      <c r="M98" s="862"/>
      <c r="N98" s="51"/>
    </row>
    <row r="99" spans="1:14">
      <c r="B99" s="89" t="s">
        <v>973</v>
      </c>
      <c r="C99" s="90"/>
      <c r="D99" s="90"/>
      <c r="E99" s="90"/>
      <c r="F99" s="90"/>
      <c r="G99" s="90"/>
      <c r="H99" s="90"/>
      <c r="I99" s="87"/>
      <c r="J99" s="88"/>
      <c r="K99" s="304">
        <v>0.05</v>
      </c>
      <c r="L99" s="861">
        <f>N93*K99</f>
        <v>17211.178058346988</v>
      </c>
      <c r="M99" s="862"/>
      <c r="N99" s="51"/>
    </row>
    <row r="100" spans="1:14" ht="15.75" thickBot="1">
      <c r="B100" s="91" t="s">
        <v>974</v>
      </c>
      <c r="C100" s="92"/>
      <c r="D100" s="92"/>
      <c r="E100" s="92"/>
      <c r="F100" s="92"/>
      <c r="G100" s="92"/>
      <c r="H100" s="92"/>
      <c r="I100" s="93"/>
      <c r="J100" s="94"/>
      <c r="K100" s="305">
        <v>0.05</v>
      </c>
      <c r="L100" s="863">
        <f>N93*K100</f>
        <v>17211.178058346988</v>
      </c>
      <c r="M100" s="864"/>
      <c r="N100" s="51"/>
    </row>
    <row r="101" spans="1:14" ht="15.75" thickBot="1">
      <c r="B101" s="826" t="s">
        <v>953</v>
      </c>
      <c r="C101" s="827"/>
      <c r="D101" s="827"/>
      <c r="E101" s="827"/>
      <c r="F101" s="827"/>
      <c r="G101" s="827"/>
      <c r="H101" s="827"/>
      <c r="I101" s="827"/>
      <c r="J101" s="827"/>
      <c r="K101" s="827"/>
      <c r="L101" s="827"/>
      <c r="M101" s="828"/>
      <c r="N101" s="52">
        <f>L98+L99+L100</f>
        <v>103267.06835008194</v>
      </c>
    </row>
    <row r="102" spans="1:14" ht="15.75" thickBot="1">
      <c r="B102" s="33"/>
      <c r="C102" s="34"/>
      <c r="D102" s="34"/>
      <c r="E102" s="34"/>
      <c r="F102" s="34"/>
      <c r="G102" s="34"/>
      <c r="H102" s="34"/>
      <c r="I102" s="34"/>
      <c r="J102" s="34"/>
      <c r="K102" s="34"/>
      <c r="L102" s="34"/>
      <c r="M102" s="34"/>
      <c r="N102" s="35"/>
    </row>
    <row r="103" spans="1:14" ht="15.75" thickBot="1">
      <c r="A103" t="s">
        <v>2016</v>
      </c>
      <c r="B103" s="826" t="s">
        <v>975</v>
      </c>
      <c r="C103" s="827"/>
      <c r="D103" s="827"/>
      <c r="E103" s="827"/>
      <c r="F103" s="827"/>
      <c r="G103" s="827"/>
      <c r="H103" s="827"/>
      <c r="I103" s="827"/>
      <c r="J103" s="827"/>
      <c r="K103" s="827"/>
      <c r="L103" s="827"/>
      <c r="M103" s="828"/>
      <c r="N103" s="188">
        <f>N93+N101</f>
        <v>447490.62951702171</v>
      </c>
    </row>
    <row r="104" spans="1:14">
      <c r="B104" s="239"/>
      <c r="C104" s="240"/>
      <c r="D104" s="240"/>
      <c r="E104" s="240"/>
      <c r="F104" s="240"/>
      <c r="G104" s="240"/>
      <c r="H104" s="240"/>
      <c r="I104" s="240"/>
      <c r="J104" s="240"/>
      <c r="K104" s="240"/>
      <c r="L104" s="240"/>
      <c r="M104" s="240"/>
      <c r="N104" s="241"/>
    </row>
    <row r="105" spans="1:14">
      <c r="B105" s="242"/>
      <c r="C105" s="243"/>
      <c r="D105" s="243"/>
      <c r="E105" s="243"/>
      <c r="F105" s="243"/>
      <c r="G105" s="243"/>
      <c r="H105" s="243"/>
      <c r="I105" s="243"/>
      <c r="J105" s="243"/>
      <c r="K105" s="243"/>
      <c r="L105" s="243"/>
      <c r="M105" s="243"/>
      <c r="N105" s="244"/>
    </row>
    <row r="106" spans="1:14">
      <c r="B106" s="242"/>
      <c r="C106" s="243"/>
      <c r="D106" s="243"/>
      <c r="E106" s="243"/>
      <c r="F106" s="243"/>
      <c r="G106" s="243"/>
      <c r="H106" s="243"/>
      <c r="I106" s="243"/>
      <c r="J106" s="243"/>
      <c r="K106" s="243"/>
      <c r="L106" s="243"/>
      <c r="M106" s="243"/>
      <c r="N106" s="244"/>
    </row>
    <row r="107" spans="1:14">
      <c r="B107" s="242"/>
      <c r="C107" s="243"/>
      <c r="D107" s="243"/>
      <c r="E107" s="243"/>
      <c r="F107" s="243"/>
      <c r="G107" s="243"/>
      <c r="H107" s="243"/>
      <c r="I107" s="243"/>
      <c r="J107" s="243"/>
      <c r="K107" s="243"/>
      <c r="L107" s="243"/>
      <c r="M107" s="243"/>
      <c r="N107" s="244"/>
    </row>
    <row r="108" spans="1:14">
      <c r="B108" s="242"/>
      <c r="C108" s="243"/>
      <c r="D108" s="243"/>
      <c r="E108" s="417" t="s">
        <v>976</v>
      </c>
      <c r="F108" s="417"/>
      <c r="G108" s="417"/>
      <c r="H108" s="417"/>
      <c r="I108" s="417"/>
      <c r="J108" s="417"/>
      <c r="K108" s="243"/>
      <c r="L108" s="243"/>
      <c r="M108" s="243"/>
      <c r="N108" s="244"/>
    </row>
    <row r="109" spans="1:14">
      <c r="B109" s="242"/>
      <c r="C109" s="243"/>
      <c r="D109" s="243"/>
      <c r="E109" s="243" t="s">
        <v>977</v>
      </c>
      <c r="F109" s="243"/>
      <c r="G109" s="243"/>
      <c r="H109" s="243"/>
      <c r="I109" s="243"/>
      <c r="J109" s="243"/>
      <c r="K109" s="243"/>
      <c r="L109" s="243"/>
      <c r="M109" s="243"/>
      <c r="N109" s="244"/>
    </row>
    <row r="110" spans="1:14">
      <c r="B110" s="242"/>
      <c r="C110" s="243"/>
      <c r="D110" s="243"/>
      <c r="E110" s="243" t="s">
        <v>978</v>
      </c>
      <c r="F110" s="243"/>
      <c r="G110" s="243"/>
      <c r="H110" s="243"/>
      <c r="I110" s="243"/>
      <c r="J110" s="243"/>
      <c r="K110" s="243"/>
      <c r="L110" s="243"/>
      <c r="M110" s="243"/>
      <c r="N110" s="244"/>
    </row>
    <row r="111" spans="1:14">
      <c r="B111" s="242"/>
      <c r="C111" s="243"/>
      <c r="D111" s="243"/>
      <c r="E111" s="243" t="s">
        <v>979</v>
      </c>
      <c r="F111" s="243"/>
      <c r="G111" s="243"/>
      <c r="H111" s="243"/>
      <c r="I111" s="243"/>
      <c r="J111" s="243"/>
      <c r="K111" s="243"/>
      <c r="L111" s="243"/>
      <c r="M111" s="243"/>
      <c r="N111" s="244"/>
    </row>
    <row r="112" spans="1:14" ht="15.75" thickBot="1">
      <c r="B112" s="242"/>
      <c r="C112" s="243"/>
      <c r="D112" s="243"/>
      <c r="E112" s="243"/>
      <c r="F112" s="243" t="s">
        <v>980</v>
      </c>
      <c r="G112" s="243"/>
      <c r="H112" s="243"/>
      <c r="I112" s="243"/>
      <c r="J112" s="243"/>
      <c r="K112" s="243"/>
      <c r="L112" s="243"/>
      <c r="M112" s="243"/>
      <c r="N112" s="244"/>
    </row>
    <row r="113" spans="2:14">
      <c r="B113" s="227" t="s">
        <v>2216</v>
      </c>
      <c r="C113" s="228"/>
      <c r="D113" s="228"/>
      <c r="E113" s="228"/>
      <c r="F113" s="228"/>
      <c r="G113" s="228"/>
      <c r="H113" s="228"/>
      <c r="I113" s="228"/>
      <c r="J113" s="228"/>
      <c r="K113" s="228"/>
      <c r="L113" s="228"/>
      <c r="M113" s="228"/>
      <c r="N113" s="229"/>
    </row>
    <row r="114" spans="2:14">
      <c r="B114" s="245"/>
      <c r="C114" s="246"/>
      <c r="D114" s="246"/>
      <c r="E114" s="246"/>
      <c r="F114" s="246"/>
      <c r="G114" s="246"/>
      <c r="H114" s="246"/>
      <c r="I114" s="246"/>
      <c r="J114" s="246"/>
      <c r="K114" s="246"/>
      <c r="L114" s="246"/>
      <c r="M114" s="246"/>
      <c r="N114" s="247"/>
    </row>
    <row r="115" spans="2:14">
      <c r="B115" s="245"/>
      <c r="C115" s="246"/>
      <c r="D115" s="246"/>
      <c r="E115" s="246"/>
      <c r="F115" s="246"/>
      <c r="G115" s="246"/>
      <c r="H115" s="246"/>
      <c r="I115" s="246"/>
      <c r="J115" s="246"/>
      <c r="K115" s="246"/>
      <c r="L115" s="246"/>
      <c r="M115" s="246"/>
      <c r="N115" s="247"/>
    </row>
    <row r="116" spans="2:14">
      <c r="B116" s="245"/>
      <c r="C116" s="246"/>
      <c r="D116" s="246"/>
      <c r="E116" s="246"/>
      <c r="F116" s="246"/>
      <c r="G116" s="246"/>
      <c r="H116" s="246"/>
      <c r="I116" s="246"/>
      <c r="J116" s="246"/>
      <c r="K116" s="246"/>
      <c r="L116" s="246"/>
      <c r="M116" s="246"/>
      <c r="N116" s="247"/>
    </row>
    <row r="117" spans="2:14" ht="15.75" thickBot="1">
      <c r="B117" s="248"/>
      <c r="C117" s="249"/>
      <c r="D117" s="249"/>
      <c r="E117" s="249"/>
      <c r="F117" s="249"/>
      <c r="G117" s="249"/>
      <c r="H117" s="249"/>
      <c r="I117" s="249"/>
      <c r="J117" s="249"/>
      <c r="K117" s="249"/>
      <c r="L117" s="249"/>
      <c r="M117" s="249"/>
      <c r="N117" s="250"/>
    </row>
    <row r="118" spans="2:14">
      <c r="B118" s="251"/>
      <c r="C118" s="252"/>
      <c r="D118" s="252"/>
      <c r="E118" s="252"/>
      <c r="F118" s="252"/>
      <c r="G118" s="252"/>
      <c r="H118" s="252"/>
      <c r="I118" s="252"/>
      <c r="J118" s="252"/>
      <c r="K118" s="252"/>
      <c r="L118" s="252"/>
      <c r="M118" s="252"/>
      <c r="N118" s="253"/>
    </row>
    <row r="119" spans="2:14">
      <c r="B119" s="254" t="s">
        <v>2217</v>
      </c>
      <c r="C119" s="255"/>
      <c r="D119" s="255"/>
      <c r="E119" s="255"/>
      <c r="F119" s="255"/>
      <c r="G119" s="255"/>
      <c r="H119" s="255"/>
      <c r="I119" s="255"/>
      <c r="J119" s="255"/>
      <c r="K119" s="255"/>
      <c r="L119" s="255"/>
      <c r="M119" s="255"/>
      <c r="N119" s="256"/>
    </row>
    <row r="120" spans="2:14" ht="15" customHeight="1">
      <c r="B120" s="970" t="s">
        <v>2218</v>
      </c>
      <c r="C120" s="971"/>
      <c r="D120" s="971"/>
      <c r="E120" s="971"/>
      <c r="F120" s="971"/>
      <c r="G120" s="971"/>
      <c r="H120" s="971"/>
      <c r="I120" s="971"/>
      <c r="J120" s="971"/>
      <c r="K120" s="971"/>
      <c r="L120" s="971"/>
      <c r="M120" s="971"/>
      <c r="N120" s="972"/>
    </row>
    <row r="121" spans="2:14" ht="15" customHeight="1">
      <c r="B121" s="970"/>
      <c r="C121" s="971"/>
      <c r="D121" s="971"/>
      <c r="E121" s="971"/>
      <c r="F121" s="971"/>
      <c r="G121" s="971"/>
      <c r="H121" s="971"/>
      <c r="I121" s="971"/>
      <c r="J121" s="971"/>
      <c r="K121" s="971"/>
      <c r="L121" s="971"/>
      <c r="M121" s="971"/>
      <c r="N121" s="972"/>
    </row>
    <row r="122" spans="2:14" ht="30" customHeight="1">
      <c r="B122" s="973" t="s">
        <v>2219</v>
      </c>
      <c r="C122" s="974"/>
      <c r="D122" s="974"/>
      <c r="E122" s="974"/>
      <c r="F122" s="974"/>
      <c r="G122" s="974"/>
      <c r="H122" s="974"/>
      <c r="I122" s="974"/>
      <c r="J122" s="974"/>
      <c r="K122" s="974"/>
      <c r="L122" s="974"/>
      <c r="M122" s="974"/>
      <c r="N122" s="975"/>
    </row>
    <row r="123" spans="2:14">
      <c r="B123" s="973"/>
      <c r="C123" s="974"/>
      <c r="D123" s="974"/>
      <c r="E123" s="974"/>
      <c r="F123" s="974"/>
      <c r="G123" s="974"/>
      <c r="H123" s="974"/>
      <c r="I123" s="974"/>
      <c r="J123" s="974"/>
      <c r="K123" s="974"/>
      <c r="L123" s="974"/>
      <c r="M123" s="974"/>
      <c r="N123" s="975"/>
    </row>
    <row r="124" spans="2:14">
      <c r="B124" s="339"/>
      <c r="C124" s="340"/>
      <c r="D124" s="340"/>
      <c r="E124" s="340"/>
      <c r="F124" s="340"/>
      <c r="G124" s="340"/>
      <c r="H124" s="340"/>
      <c r="I124" s="340"/>
      <c r="J124" s="340"/>
      <c r="K124" s="340"/>
      <c r="L124" s="340"/>
      <c r="M124" s="340"/>
      <c r="N124" s="341"/>
    </row>
    <row r="125" spans="2:14">
      <c r="B125" s="339"/>
      <c r="C125" s="340"/>
      <c r="D125" s="340"/>
      <c r="E125" s="340"/>
      <c r="F125" s="340"/>
      <c r="G125" s="340"/>
      <c r="H125" s="340"/>
      <c r="I125" s="340"/>
      <c r="J125" s="340"/>
      <c r="K125" s="340"/>
      <c r="L125" s="340"/>
      <c r="M125" s="340"/>
      <c r="N125" s="341"/>
    </row>
    <row r="126" spans="2:14">
      <c r="B126" s="339"/>
      <c r="C126" s="340"/>
      <c r="D126" s="340"/>
      <c r="E126" s="340"/>
      <c r="F126" s="340"/>
      <c r="G126" s="340"/>
      <c r="H126" s="340"/>
      <c r="I126" s="340"/>
      <c r="J126" s="340"/>
      <c r="K126" s="340"/>
      <c r="L126" s="340"/>
      <c r="M126" s="340"/>
      <c r="N126" s="341"/>
    </row>
    <row r="127" spans="2:14">
      <c r="B127" s="254"/>
      <c r="C127" s="255"/>
      <c r="D127" s="255"/>
      <c r="E127" s="255"/>
      <c r="F127" s="255"/>
      <c r="G127" s="255"/>
      <c r="H127" s="255"/>
      <c r="I127" s="255"/>
      <c r="J127" s="255"/>
      <c r="K127" s="255"/>
      <c r="L127" s="255"/>
      <c r="M127" s="255"/>
      <c r="N127" s="256"/>
    </row>
    <row r="128" spans="2:14">
      <c r="B128" s="242"/>
      <c r="C128" s="243"/>
      <c r="D128" s="243"/>
      <c r="E128" s="243" t="s">
        <v>976</v>
      </c>
      <c r="F128" s="417"/>
      <c r="G128" s="417"/>
      <c r="H128" s="243"/>
      <c r="I128" s="243"/>
      <c r="J128" s="243"/>
      <c r="K128" s="243"/>
      <c r="L128" s="243"/>
      <c r="M128" s="243"/>
      <c r="N128" s="244"/>
    </row>
    <row r="129" spans="2:14">
      <c r="B129" s="242"/>
      <c r="C129" s="243"/>
      <c r="D129" s="243"/>
      <c r="E129" s="418" t="s">
        <v>977</v>
      </c>
      <c r="F129" s="243"/>
      <c r="G129" s="243"/>
      <c r="H129" s="418"/>
      <c r="I129" s="418"/>
      <c r="J129" s="418"/>
      <c r="K129" s="243"/>
      <c r="L129" s="243"/>
      <c r="M129" s="243"/>
      <c r="N129" s="244"/>
    </row>
    <row r="130" spans="2:14">
      <c r="B130" s="242"/>
      <c r="C130" s="243"/>
      <c r="D130" s="243"/>
      <c r="E130" s="257" t="s">
        <v>981</v>
      </c>
      <c r="F130" s="243"/>
      <c r="G130" s="243"/>
      <c r="H130" s="257"/>
      <c r="I130" s="257"/>
      <c r="J130" s="257"/>
      <c r="K130" s="243"/>
      <c r="L130" s="243"/>
      <c r="M130" s="243"/>
      <c r="N130" s="244"/>
    </row>
    <row r="131" spans="2:14">
      <c r="B131" s="258"/>
      <c r="C131" s="255"/>
      <c r="D131" s="255"/>
      <c r="E131" s="243" t="s">
        <v>979</v>
      </c>
      <c r="F131" s="243"/>
      <c r="G131" s="243"/>
      <c r="H131" s="243"/>
      <c r="I131" s="243"/>
      <c r="J131" s="243"/>
      <c r="K131" s="255"/>
      <c r="L131" s="255"/>
      <c r="M131" s="255"/>
      <c r="N131" s="256"/>
    </row>
    <row r="132" spans="2:14">
      <c r="B132" s="258"/>
      <c r="C132" s="255"/>
      <c r="D132" s="255"/>
      <c r="E132" s="255"/>
      <c r="F132" s="243"/>
      <c r="G132" s="243"/>
      <c r="H132" s="243"/>
      <c r="I132" s="243"/>
      <c r="J132" s="243"/>
      <c r="K132" s="255"/>
      <c r="L132" s="255"/>
      <c r="M132" s="255"/>
      <c r="N132" s="256"/>
    </row>
    <row r="133" spans="2:14">
      <c r="B133" s="258" t="s">
        <v>2220</v>
      </c>
      <c r="C133" s="257"/>
      <c r="D133" s="257"/>
      <c r="E133" s="243"/>
      <c r="F133" s="243"/>
      <c r="G133" s="243"/>
      <c r="H133" s="243"/>
      <c r="I133" s="243"/>
      <c r="J133" s="976"/>
      <c r="K133" s="976"/>
      <c r="L133" s="976"/>
      <c r="M133" s="976"/>
      <c r="N133" s="977"/>
    </row>
    <row r="134" spans="2:14" ht="15.75" thickBot="1">
      <c r="B134" s="419" t="s">
        <v>2221</v>
      </c>
      <c r="C134" s="420"/>
      <c r="D134" s="420"/>
      <c r="E134" s="259"/>
      <c r="F134" s="259"/>
      <c r="G134" s="259"/>
      <c r="H134" s="259"/>
      <c r="I134" s="259"/>
      <c r="J134" s="978"/>
      <c r="K134" s="978"/>
      <c r="L134" s="978"/>
      <c r="M134" s="978"/>
      <c r="N134" s="979"/>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topLeftCell="A25"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7.25" customHeight="1" thickBot="1">
      <c r="A31" t="s">
        <v>1845</v>
      </c>
      <c r="B31" s="80" t="s">
        <v>1111</v>
      </c>
      <c r="C31" s="81" t="s">
        <v>2106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224</v>
      </c>
      <c r="B36" s="875" t="str">
        <f>VLOOKUP(A36,EQUIPOS!A6:D154,3,FALSE)</f>
        <v>Equipo de Medición (Deformimetros Eléctricos, Mecánicos, Celdas de Carga,  Etc.)</v>
      </c>
      <c r="C36" s="876"/>
      <c r="D36" s="876"/>
      <c r="E36" s="876"/>
      <c r="F36" s="876"/>
      <c r="G36" s="876"/>
      <c r="H36" s="877"/>
      <c r="I36" s="267"/>
      <c r="J36" s="268"/>
      <c r="K36" s="269">
        <f>VLOOKUP(A36,EQUIPOS!A6:D163,4,FALSE)</f>
        <v>185770.54376879561</v>
      </c>
      <c r="L36" s="270"/>
      <c r="M36" s="336">
        <v>3.3333333330000001</v>
      </c>
      <c r="N36" s="272">
        <f>K36/M36</f>
        <v>55731.163136211799</v>
      </c>
    </row>
    <row r="37" spans="1:14">
      <c r="A37" s="113" t="s">
        <v>125</v>
      </c>
      <c r="B37" s="875" t="str">
        <f>VLOOKUP(A37,EQUIPOS!A7:D154,3,FALSE)</f>
        <v>Bomba para gato de tensionamiento</v>
      </c>
      <c r="C37" s="876"/>
      <c r="D37" s="876"/>
      <c r="E37" s="876"/>
      <c r="F37" s="876"/>
      <c r="G37" s="876"/>
      <c r="H37" s="877"/>
      <c r="I37" s="421"/>
      <c r="J37" s="422"/>
      <c r="K37" s="269">
        <f>VLOOKUP(A37,EQUIPOS!A7:D164,4,FALSE)</f>
        <v>58575.133817253685</v>
      </c>
      <c r="L37" s="335"/>
      <c r="M37" s="336">
        <v>0.1</v>
      </c>
      <c r="N37" s="272">
        <f>K37/M37</f>
        <v>585751.33817253681</v>
      </c>
    </row>
    <row r="38" spans="1:14">
      <c r="A38" s="113" t="s">
        <v>240</v>
      </c>
      <c r="B38" s="875" t="str">
        <f>VLOOKUP(A38,EQUIPOS!A8:D154,3,FALSE)</f>
        <v>Gato para tensionamiento, fuerza Max 200 ton, área de tensión 314 cm2.</v>
      </c>
      <c r="C38" s="876"/>
      <c r="D38" s="876"/>
      <c r="E38" s="876"/>
      <c r="F38" s="876"/>
      <c r="G38" s="876"/>
      <c r="H38" s="877"/>
      <c r="I38" s="328"/>
      <c r="J38" s="330"/>
      <c r="K38" s="269">
        <f>VLOOKUP(A38,EQUIPOS!A8:D165,4,FALSE)</f>
        <v>165246.58948784904</v>
      </c>
      <c r="L38" s="423"/>
      <c r="M38" s="424">
        <v>0.1</v>
      </c>
      <c r="N38" s="272">
        <f>K38/M38</f>
        <v>1652465.8948784904</v>
      </c>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2293948.3961872389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1393</v>
      </c>
      <c r="B60" s="46" t="str">
        <f>VLOOKUP(A60,TRANSPORTE!A2:D117,3,FALSE)</f>
        <v>Transporte de equipos</v>
      </c>
      <c r="C60" s="317"/>
      <c r="D60" s="317"/>
      <c r="E60" s="317"/>
      <c r="F60" s="317"/>
      <c r="G60" s="317"/>
      <c r="H60" s="311" t="s">
        <v>339</v>
      </c>
      <c r="I60" s="279">
        <v>15</v>
      </c>
      <c r="J60" s="286">
        <v>1</v>
      </c>
      <c r="K60" s="279">
        <f>I60*J60</f>
        <v>15</v>
      </c>
      <c r="L60" s="913">
        <f>VLOOKUP(A60,TRANSPORTE!A2:D117,4,FALSE)</f>
        <v>2957.0312518270612</v>
      </c>
      <c r="M60" s="914"/>
      <c r="N60" s="287">
        <f>K60*L60</f>
        <v>44355.46877740592</v>
      </c>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44355.46877740592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t="s">
        <v>4</v>
      </c>
      <c r="B71" s="49" t="str">
        <f>VLOOKUP(A71,'MANO DE OBRA'!A8:D68,3,FALSE)</f>
        <v>Inspector de fabricación y montaje</v>
      </c>
      <c r="C71" s="47"/>
      <c r="D71" s="47"/>
      <c r="E71" s="47"/>
      <c r="F71" s="47"/>
      <c r="G71" s="47"/>
      <c r="H71" s="47"/>
      <c r="I71" s="292">
        <f>K71/J71*100</f>
        <v>87942.625377371514</v>
      </c>
      <c r="J71" s="293">
        <v>185</v>
      </c>
      <c r="K71" s="294">
        <f>VLOOKUP(A71,'MANO DE OBRA'!A8:D99,4,FALSE)</f>
        <v>162693.85694813728</v>
      </c>
      <c r="L71" s="50"/>
      <c r="M71" s="434">
        <v>26.666666664000001</v>
      </c>
      <c r="N71" s="395">
        <f>K71/M71</f>
        <v>6101.0196361652497</v>
      </c>
      <c r="O71" s="106"/>
    </row>
    <row r="72" spans="1:15">
      <c r="A72" s="162"/>
      <c r="B72" s="49"/>
      <c r="C72" s="47"/>
      <c r="D72" s="47"/>
      <c r="E72" s="47"/>
      <c r="F72" s="47"/>
      <c r="G72" s="47"/>
      <c r="H72" s="47"/>
      <c r="I72" s="292"/>
      <c r="J72" s="293"/>
      <c r="K72" s="294"/>
      <c r="L72" s="50"/>
      <c r="M72" s="431"/>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6101.0196361652497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2344404.8846008102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468880.97692016209</v>
      </c>
      <c r="M84" s="862"/>
      <c r="N84" s="51"/>
    </row>
    <row r="85" spans="1:14">
      <c r="B85" s="89" t="s">
        <v>973</v>
      </c>
      <c r="C85" s="90"/>
      <c r="D85" s="90"/>
      <c r="E85" s="90"/>
      <c r="F85" s="90"/>
      <c r="G85" s="90"/>
      <c r="H85" s="90"/>
      <c r="I85" s="87"/>
      <c r="J85" s="88"/>
      <c r="K85" s="304">
        <v>0.05</v>
      </c>
      <c r="L85" s="861">
        <f>N79*K85</f>
        <v>117220.24423004052</v>
      </c>
      <c r="M85" s="862"/>
      <c r="N85" s="51"/>
    </row>
    <row r="86" spans="1:14" ht="15.75" thickBot="1">
      <c r="B86" s="91" t="s">
        <v>974</v>
      </c>
      <c r="C86" s="92"/>
      <c r="D86" s="92"/>
      <c r="E86" s="92"/>
      <c r="F86" s="92"/>
      <c r="G86" s="92"/>
      <c r="H86" s="92"/>
      <c r="I86" s="93"/>
      <c r="J86" s="94"/>
      <c r="K86" s="305">
        <v>0.05</v>
      </c>
      <c r="L86" s="863">
        <f>N79*K86</f>
        <v>117220.24423004052</v>
      </c>
      <c r="M86" s="864"/>
      <c r="N86" s="51"/>
    </row>
    <row r="87" spans="1:14" ht="15.75" thickBot="1">
      <c r="B87" s="826" t="s">
        <v>953</v>
      </c>
      <c r="C87" s="827"/>
      <c r="D87" s="827"/>
      <c r="E87" s="827"/>
      <c r="F87" s="827"/>
      <c r="G87" s="827"/>
      <c r="H87" s="827"/>
      <c r="I87" s="827"/>
      <c r="J87" s="827"/>
      <c r="K87" s="827"/>
      <c r="L87" s="827"/>
      <c r="M87" s="828"/>
      <c r="N87" s="52">
        <f>L84+L85+L86</f>
        <v>703321.46538024326</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3047726.3499810537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8.75" customHeight="1" thickBot="1">
      <c r="A31" t="s">
        <v>1845</v>
      </c>
      <c r="B31" s="80" t="s">
        <v>1112</v>
      </c>
      <c r="C31" s="81" t="s">
        <v>2107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112</v>
      </c>
      <c r="B36" s="875" t="str">
        <f>VLOOKUP(A36,EQUIPOS!A6:D154,3,FALSE)</f>
        <v xml:space="preserve">Aspersor manual
</v>
      </c>
      <c r="C36" s="876"/>
      <c r="D36" s="876"/>
      <c r="E36" s="876"/>
      <c r="F36" s="876"/>
      <c r="G36" s="876"/>
      <c r="H36" s="877"/>
      <c r="I36" s="267"/>
      <c r="J36" s="268"/>
      <c r="K36" s="269">
        <f>VLOOKUP(A36,EQUIPOS!A6:D163,4,FALSE)</f>
        <v>3000.8299205919689</v>
      </c>
      <c r="L36" s="270"/>
      <c r="M36" s="336">
        <v>2</v>
      </c>
      <c r="N36" s="272">
        <f>K36/M36</f>
        <v>1500.4149602959844</v>
      </c>
    </row>
    <row r="37" spans="1:14">
      <c r="A37" s="113" t="s">
        <v>363</v>
      </c>
      <c r="B37" s="875" t="str">
        <f>VLOOKUP(A37,EQUIPOS!A7:D154,3,FALSE)</f>
        <v>Vibrador de concreto, Motor de 3 hp a 18.000 rpm Mangueras de 4 mt</v>
      </c>
      <c r="C37" s="876"/>
      <c r="D37" s="876"/>
      <c r="E37" s="876"/>
      <c r="F37" s="876"/>
      <c r="G37" s="876"/>
      <c r="H37" s="877"/>
      <c r="I37" s="421"/>
      <c r="J37" s="422"/>
      <c r="K37" s="269">
        <f>VLOOKUP(A37,EQUIPOS!A7:D164,4,FALSE)</f>
        <v>8328.9177570513002</v>
      </c>
      <c r="L37" s="335"/>
      <c r="M37" s="336">
        <v>2</v>
      </c>
      <c r="N37" s="272">
        <f>K37/M37</f>
        <v>4164.4588785256501</v>
      </c>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1681.7452725900498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7346.6191114116846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1" t="s">
        <v>590</v>
      </c>
      <c r="B48" s="43" t="str">
        <f>VLOOKUP(A48,MATERIALES!A5:D372,3,FALSE)</f>
        <v>Obra falsa concreto clase A y B (puntal de 3m metálico)</v>
      </c>
      <c r="C48" s="281"/>
      <c r="D48" s="281"/>
      <c r="E48" s="281"/>
      <c r="F48" s="281"/>
      <c r="G48" s="281"/>
      <c r="H48" s="281"/>
      <c r="I48" s="281"/>
      <c r="J48" s="311" t="str">
        <f>VLOOKUP(A48,MATERIALES!A4:D639,2,FALSE)</f>
        <v>m2</v>
      </c>
      <c r="K48" s="282">
        <v>4.5999999999999996</v>
      </c>
      <c r="L48" s="267"/>
      <c r="M48" s="402">
        <f>VLOOKUP(A48,MATERIALES!A5:D395,4,FALSE)</f>
        <v>50053.019822318958</v>
      </c>
      <c r="N48" s="272">
        <f>K48*M48</f>
        <v>230243.8911826672</v>
      </c>
    </row>
    <row r="49" spans="1:14">
      <c r="A49" s="161" t="s">
        <v>778</v>
      </c>
      <c r="B49" s="43" t="str">
        <f>VLOOKUP(A49,MATERIALES!A6:D372,3,FALSE)</f>
        <v>Antisol blanco (presentación 20 kg)</v>
      </c>
      <c r="C49" s="425"/>
      <c r="D49" s="425"/>
      <c r="E49" s="425"/>
      <c r="F49" s="425"/>
      <c r="G49" s="425"/>
      <c r="H49" s="425"/>
      <c r="I49" s="425"/>
      <c r="J49" s="312" t="str">
        <f>VLOOKUP(A49,MATERIALES!A5:D640,2,FALSE)</f>
        <v>kg</v>
      </c>
      <c r="K49" s="397">
        <v>1</v>
      </c>
      <c r="L49" s="421"/>
      <c r="M49" s="402">
        <f>VLOOKUP(A49,MATERIALES!A6:D396,4,FALSE)</f>
        <v>20952.77203202077</v>
      </c>
      <c r="N49" s="272">
        <f>K49*M49</f>
        <v>20952.77203202077</v>
      </c>
    </row>
    <row r="50" spans="1:14">
      <c r="A50" s="161" t="s">
        <v>830</v>
      </c>
      <c r="B50" s="43" t="str">
        <f>VLOOKUP(A50,MATERIALES!A6:D372,3,FALSE)</f>
        <v>Concreto Resistencia  35 (Mpa)</v>
      </c>
      <c r="C50" s="425"/>
      <c r="D50" s="425"/>
      <c r="E50" s="425"/>
      <c r="F50" s="425"/>
      <c r="G50" s="425"/>
      <c r="H50" s="425"/>
      <c r="I50" s="425"/>
      <c r="J50" s="312" t="str">
        <f>VLOOKUP(A50,MATERIALES!A6:D641,2,FALSE)</f>
        <v>m3</v>
      </c>
      <c r="K50" s="397">
        <v>1</v>
      </c>
      <c r="L50" s="421"/>
      <c r="M50" s="402">
        <f>VLOOKUP(A50,MATERIALES!A6:D397,4,FALSE)</f>
        <v>485216.84474881081</v>
      </c>
      <c r="N50" s="272">
        <f>K50*M50</f>
        <v>485216.84474881081</v>
      </c>
    </row>
    <row r="51" spans="1:14">
      <c r="A51" s="161" t="s">
        <v>873</v>
      </c>
      <c r="B51" s="43" t="str">
        <f>VLOOKUP(A51,MATERIALES!A6:D372,3,FALSE)</f>
        <v>FORMALETA (Depende para que sea el Concreto)</v>
      </c>
      <c r="C51" s="425"/>
      <c r="D51" s="425"/>
      <c r="E51" s="425"/>
      <c r="F51" s="425"/>
      <c r="G51" s="425"/>
      <c r="H51" s="425"/>
      <c r="I51" s="425"/>
      <c r="J51" s="312" t="str">
        <f>VLOOKUP(A51,MATERIALES!A6:D642,2,FALSE)</f>
        <v>m2</v>
      </c>
      <c r="K51" s="397">
        <v>4.5999999999999996</v>
      </c>
      <c r="L51" s="421"/>
      <c r="M51" s="402">
        <f>VLOOKUP(A51,MATERIALES!A6:D398,4,FALSE)</f>
        <v>18059.919918523618</v>
      </c>
      <c r="N51" s="272">
        <f>K51*M51</f>
        <v>83075.63162520864</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819489.13958870748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3">
        <f>VLOOKUP(A60,TRANSPORTE!A2:D117,4,FALSE)</f>
        <v>1139.1256047770109</v>
      </c>
      <c r="M60" s="914"/>
      <c r="N60" s="287">
        <f>K60*L60</f>
        <v>1139.1256047770109</v>
      </c>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1139.1256047770109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4">
        <v>16</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0">
        <f>SUM(N71:N76)</f>
        <v>33634.905451800994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861609.78975669725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172321.95795133946</v>
      </c>
      <c r="M84" s="862"/>
      <c r="N84" s="51"/>
    </row>
    <row r="85" spans="1:14">
      <c r="B85" s="89" t="s">
        <v>973</v>
      </c>
      <c r="C85" s="90"/>
      <c r="D85" s="90"/>
      <c r="E85" s="90"/>
      <c r="F85" s="90"/>
      <c r="G85" s="90"/>
      <c r="H85" s="90"/>
      <c r="I85" s="87"/>
      <c r="J85" s="88"/>
      <c r="K85" s="304">
        <v>0.05</v>
      </c>
      <c r="L85" s="861">
        <f>N79*K85</f>
        <v>43080.489487834864</v>
      </c>
      <c r="M85" s="862"/>
      <c r="N85" s="51"/>
    </row>
    <row r="86" spans="1:14" ht="15.75" thickBot="1">
      <c r="B86" s="91" t="s">
        <v>974</v>
      </c>
      <c r="C86" s="92"/>
      <c r="D86" s="92"/>
      <c r="E86" s="92"/>
      <c r="F86" s="92"/>
      <c r="G86" s="92"/>
      <c r="H86" s="92"/>
      <c r="I86" s="93"/>
      <c r="J86" s="94"/>
      <c r="K86" s="305">
        <v>0.05</v>
      </c>
      <c r="L86" s="863">
        <f>N79*K86</f>
        <v>43080.489487834864</v>
      </c>
      <c r="M86" s="864"/>
      <c r="N86" s="51"/>
    </row>
    <row r="87" spans="1:14" ht="15.75" thickBot="1">
      <c r="B87" s="826" t="s">
        <v>953</v>
      </c>
      <c r="C87" s="827"/>
      <c r="D87" s="827"/>
      <c r="E87" s="827"/>
      <c r="F87" s="827"/>
      <c r="G87" s="827"/>
      <c r="H87" s="827"/>
      <c r="I87" s="827"/>
      <c r="J87" s="827"/>
      <c r="K87" s="827"/>
      <c r="L87" s="827"/>
      <c r="M87" s="828"/>
      <c r="N87" s="52">
        <f>L84+L85+L86</f>
        <v>258482.93692700917</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1120092.7266837065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22.5" customHeight="1" thickBot="1">
      <c r="A31" t="s">
        <v>1845</v>
      </c>
      <c r="B31" s="80" t="s">
        <v>1113</v>
      </c>
      <c r="C31" s="81" t="s">
        <v>2108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112</v>
      </c>
      <c r="B36" s="875" t="str">
        <f>VLOOKUP(A36,EQUIPOS!A6:D154,3,FALSE)</f>
        <v xml:space="preserve">Aspersor manual
</v>
      </c>
      <c r="C36" s="876"/>
      <c r="D36" s="876"/>
      <c r="E36" s="876"/>
      <c r="F36" s="876"/>
      <c r="G36" s="876"/>
      <c r="H36" s="877"/>
      <c r="I36" s="267"/>
      <c r="J36" s="268"/>
      <c r="K36" s="269">
        <f>VLOOKUP(A36,EQUIPOS!A6:D163,4,FALSE)</f>
        <v>3000.8299205919689</v>
      </c>
      <c r="L36" s="270"/>
      <c r="M36" s="336">
        <v>2</v>
      </c>
      <c r="N36" s="272">
        <f>K36/M36</f>
        <v>1500.4149602959844</v>
      </c>
    </row>
    <row r="37" spans="1:14">
      <c r="A37" s="113" t="s">
        <v>363</v>
      </c>
      <c r="B37" s="875" t="str">
        <f>VLOOKUP(A37,EQUIPOS!A7:D154,3,FALSE)</f>
        <v>Vibrador de concreto, Motor de 3 hp a 18.000 rpm Mangueras de 4 mt</v>
      </c>
      <c r="C37" s="876"/>
      <c r="D37" s="876"/>
      <c r="E37" s="876"/>
      <c r="F37" s="876"/>
      <c r="G37" s="876"/>
      <c r="H37" s="877"/>
      <c r="I37" s="421"/>
      <c r="J37" s="422"/>
      <c r="K37" s="269">
        <f>VLOOKUP(A37,EQUIPOS!A7:D164,4,FALSE)</f>
        <v>8328.9177570513002</v>
      </c>
      <c r="L37" s="335"/>
      <c r="M37" s="336">
        <v>2</v>
      </c>
      <c r="N37" s="272">
        <f>K37/M37</f>
        <v>4164.4588785256501</v>
      </c>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1348.350761295025</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7013.2246001166595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1" t="s">
        <v>590</v>
      </c>
      <c r="B48" s="43" t="str">
        <f>VLOOKUP(A48,MATERIALES!A5:D372,3,FALSE)</f>
        <v>Obra falsa concreto clase A y B (puntal de 3m metálico)</v>
      </c>
      <c r="C48" s="281"/>
      <c r="D48" s="281"/>
      <c r="E48" s="281"/>
      <c r="F48" s="281"/>
      <c r="G48" s="281"/>
      <c r="H48" s="281"/>
      <c r="I48" s="281"/>
      <c r="J48" s="311" t="str">
        <f>VLOOKUP(A48,MATERIALES!A4:D639,2,FALSE)</f>
        <v>m2</v>
      </c>
      <c r="K48" s="282">
        <v>4.5999999999999996</v>
      </c>
      <c r="L48" s="267"/>
      <c r="M48" s="402">
        <f>VLOOKUP(A48,MATERIALES!A5:D395,4,FALSE)</f>
        <v>50053.019822318958</v>
      </c>
      <c r="N48" s="272">
        <f>K48*M48</f>
        <v>230243.8911826672</v>
      </c>
    </row>
    <row r="49" spans="1:14">
      <c r="A49" s="161" t="s">
        <v>778</v>
      </c>
      <c r="B49" s="43" t="str">
        <f>VLOOKUP(A49,MATERIALES!A6:D372,3,FALSE)</f>
        <v>Antisol blanco (presentación 20 kg)</v>
      </c>
      <c r="C49" s="425"/>
      <c r="D49" s="425"/>
      <c r="E49" s="425"/>
      <c r="F49" s="425"/>
      <c r="G49" s="425"/>
      <c r="H49" s="425"/>
      <c r="I49" s="425"/>
      <c r="J49" s="312" t="str">
        <f>VLOOKUP(A49,MATERIALES!A5:D640,2,FALSE)</f>
        <v>kg</v>
      </c>
      <c r="K49" s="397">
        <v>1</v>
      </c>
      <c r="L49" s="421"/>
      <c r="M49" s="402">
        <f>VLOOKUP(A49,MATERIALES!A6:D396,4,FALSE)</f>
        <v>20952.77203202077</v>
      </c>
      <c r="N49" s="272">
        <f>K49*M49</f>
        <v>20952.77203202077</v>
      </c>
    </row>
    <row r="50" spans="1:14">
      <c r="A50" s="161" t="s">
        <v>831</v>
      </c>
      <c r="B50" s="43" t="str">
        <f>VLOOKUP(A50,MATERIALES!A6:D372,3,FALSE)</f>
        <v>Concreto Resistencia  32 (Mpa)</v>
      </c>
      <c r="C50" s="425"/>
      <c r="D50" s="425"/>
      <c r="E50" s="425"/>
      <c r="F50" s="425"/>
      <c r="G50" s="425"/>
      <c r="H50" s="425"/>
      <c r="I50" s="425"/>
      <c r="J50" s="312" t="str">
        <f>VLOOKUP(A50,MATERIALES!A6:D641,2,FALSE)</f>
        <v>m3</v>
      </c>
      <c r="K50" s="397">
        <v>1</v>
      </c>
      <c r="L50" s="421"/>
      <c r="M50" s="402">
        <f>VLOOKUP(A50,MATERIALES!A6:D397,4,FALSE)</f>
        <v>467752.66791851923</v>
      </c>
      <c r="N50" s="272">
        <f>K50*M50</f>
        <v>467752.66791851923</v>
      </c>
    </row>
    <row r="51" spans="1:14">
      <c r="A51" s="161" t="s">
        <v>873</v>
      </c>
      <c r="B51" s="43" t="str">
        <f>VLOOKUP(A51,MATERIALES!A6:D372,3,FALSE)</f>
        <v>FORMALETA (Depende para que sea el Concreto)</v>
      </c>
      <c r="C51" s="425"/>
      <c r="D51" s="425"/>
      <c r="E51" s="425"/>
      <c r="F51" s="425"/>
      <c r="G51" s="425"/>
      <c r="H51" s="425"/>
      <c r="I51" s="425"/>
      <c r="J51" s="312" t="str">
        <f>VLOOKUP(A51,MATERIALES!A6:D642,2,FALSE)</f>
        <v>m2</v>
      </c>
      <c r="K51" s="397">
        <v>4.5999999999999996</v>
      </c>
      <c r="L51" s="421"/>
      <c r="M51" s="402">
        <f>VLOOKUP(A51,MATERIALES!A6:D398,4,FALSE)</f>
        <v>18059.919918523618</v>
      </c>
      <c r="N51" s="272">
        <f>K51*M51</f>
        <v>83075.63162520864</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802024.96275841584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3">
        <f>VLOOKUP(A60,TRANSPORTE!A2:D117,4,FALSE)</f>
        <v>1139.1256047770109</v>
      </c>
      <c r="M60" s="914"/>
      <c r="N60" s="287">
        <f>K60*L60</f>
        <v>1139.1256047770109</v>
      </c>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1139.1256047770109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26967.015225900497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837144.32818920992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167428.86563784198</v>
      </c>
      <c r="M84" s="862"/>
      <c r="N84" s="51"/>
    </row>
    <row r="85" spans="1:14">
      <c r="B85" s="89" t="s">
        <v>973</v>
      </c>
      <c r="C85" s="90"/>
      <c r="D85" s="90"/>
      <c r="E85" s="90"/>
      <c r="F85" s="90"/>
      <c r="G85" s="90"/>
      <c r="H85" s="90"/>
      <c r="I85" s="87"/>
      <c r="J85" s="88"/>
      <c r="K85" s="304">
        <v>0.05</v>
      </c>
      <c r="L85" s="861">
        <f>N79*K85</f>
        <v>41857.216409460496</v>
      </c>
      <c r="M85" s="862"/>
      <c r="N85" s="51"/>
    </row>
    <row r="86" spans="1:14" ht="15.75" thickBot="1">
      <c r="B86" s="91" t="s">
        <v>974</v>
      </c>
      <c r="C86" s="92"/>
      <c r="D86" s="92"/>
      <c r="E86" s="92"/>
      <c r="F86" s="92"/>
      <c r="G86" s="92"/>
      <c r="H86" s="92"/>
      <c r="I86" s="93"/>
      <c r="J86" s="94"/>
      <c r="K86" s="305">
        <v>0.05</v>
      </c>
      <c r="L86" s="863">
        <f>N79*K86</f>
        <v>41857.216409460496</v>
      </c>
      <c r="M86" s="864"/>
      <c r="N86" s="51"/>
    </row>
    <row r="87" spans="1:14" ht="15.75" thickBot="1">
      <c r="B87" s="826" t="s">
        <v>953</v>
      </c>
      <c r="C87" s="827"/>
      <c r="D87" s="827"/>
      <c r="E87" s="827"/>
      <c r="F87" s="827"/>
      <c r="G87" s="827"/>
      <c r="H87" s="827"/>
      <c r="I87" s="827"/>
      <c r="J87" s="827"/>
      <c r="K87" s="827"/>
      <c r="L87" s="827"/>
      <c r="M87" s="828"/>
      <c r="N87" s="52">
        <f>L84+L85+L86</f>
        <v>251143.29845676298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1088287.626645973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20.25" customHeight="1" thickBot="1">
      <c r="A31" t="s">
        <v>1845</v>
      </c>
      <c r="B31" s="80" t="s">
        <v>1114</v>
      </c>
      <c r="C31" s="81" t="s">
        <v>2109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112</v>
      </c>
      <c r="B36" s="875" t="str">
        <f>VLOOKUP(A36,EQUIPOS!A6:D154,3,FALSE)</f>
        <v xml:space="preserve">Aspersor manual
</v>
      </c>
      <c r="C36" s="876"/>
      <c r="D36" s="876"/>
      <c r="E36" s="876"/>
      <c r="F36" s="876"/>
      <c r="G36" s="876"/>
      <c r="H36" s="877"/>
      <c r="I36" s="267"/>
      <c r="J36" s="268"/>
      <c r="K36" s="269">
        <f>VLOOKUP(A36,EQUIPOS!A6:D163,4,FALSE)</f>
        <v>3000.8299205919689</v>
      </c>
      <c r="L36" s="270"/>
      <c r="M36" s="336">
        <v>2</v>
      </c>
      <c r="N36" s="272">
        <f>K36/M36</f>
        <v>1500.4149602959844</v>
      </c>
    </row>
    <row r="37" spans="1:14">
      <c r="A37" s="113" t="s">
        <v>363</v>
      </c>
      <c r="B37" s="875" t="str">
        <f>VLOOKUP(A37,EQUIPOS!A7:D154,3,FALSE)</f>
        <v>Vibrador de concreto, Motor de 3 hp a 18.000 rpm Mangueras de 4 mt</v>
      </c>
      <c r="C37" s="876"/>
      <c r="D37" s="876"/>
      <c r="E37" s="876"/>
      <c r="F37" s="876"/>
      <c r="G37" s="876"/>
      <c r="H37" s="877"/>
      <c r="I37" s="421"/>
      <c r="J37" s="422"/>
      <c r="K37" s="269">
        <f>VLOOKUP(A37,EQUIPOS!A7:D164,4,FALSE)</f>
        <v>8328.9177570513002</v>
      </c>
      <c r="L37" s="335"/>
      <c r="M37" s="336">
        <v>2</v>
      </c>
      <c r="N37" s="272">
        <f>K37/M37</f>
        <v>4164.4588785256501</v>
      </c>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1348.350761295025</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7013.2246001166595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1" t="s">
        <v>829</v>
      </c>
      <c r="B48" s="43" t="str">
        <f>VLOOKUP(A48,MATERIALES!A5:D372,3,FALSE)</f>
        <v>Concreto Resistencia  28 (Mpa)</v>
      </c>
      <c r="C48" s="281"/>
      <c r="D48" s="281"/>
      <c r="E48" s="281"/>
      <c r="F48" s="281"/>
      <c r="G48" s="281"/>
      <c r="H48" s="281"/>
      <c r="I48" s="281"/>
      <c r="J48" s="311" t="str">
        <f>VLOOKUP(A48,MATERIALES!A4:D639,2,FALSE)</f>
        <v>m3</v>
      </c>
      <c r="K48" s="282">
        <v>1</v>
      </c>
      <c r="L48" s="267"/>
      <c r="M48" s="402">
        <f>VLOOKUP(A48,MATERIALES!A5:D395,4,FALSE)</f>
        <v>443946.26529304509</v>
      </c>
      <c r="N48" s="272">
        <f>K48*M48</f>
        <v>443946.26529304509</v>
      </c>
    </row>
    <row r="49" spans="1:14">
      <c r="A49" s="161" t="s">
        <v>778</v>
      </c>
      <c r="B49" s="43" t="str">
        <f>VLOOKUP(A49,MATERIALES!A6:D372,3,FALSE)</f>
        <v>Antisol blanco (presentación 20 kg)</v>
      </c>
      <c r="C49" s="425"/>
      <c r="D49" s="425"/>
      <c r="E49" s="425"/>
      <c r="F49" s="425"/>
      <c r="G49" s="425"/>
      <c r="H49" s="425"/>
      <c r="I49" s="425"/>
      <c r="J49" s="312" t="str">
        <f>VLOOKUP(A49,MATERIALES!A5:D640,2,FALSE)</f>
        <v>kg</v>
      </c>
      <c r="K49" s="397">
        <v>1</v>
      </c>
      <c r="L49" s="421"/>
      <c r="M49" s="402">
        <f>VLOOKUP(A49,MATERIALES!A6:D396,4,FALSE)</f>
        <v>20952.77203202077</v>
      </c>
      <c r="N49" s="272">
        <f>K49*M49</f>
        <v>20952.77203202077</v>
      </c>
    </row>
    <row r="50" spans="1:14">
      <c r="A50" s="161" t="s">
        <v>873</v>
      </c>
      <c r="B50" s="43" t="str">
        <f>VLOOKUP(A50,MATERIALES!A6:D372,3,FALSE)</f>
        <v>FORMALETA (Depende para que sea el Concreto)</v>
      </c>
      <c r="C50" s="425"/>
      <c r="D50" s="425"/>
      <c r="E50" s="425"/>
      <c r="F50" s="425"/>
      <c r="G50" s="425"/>
      <c r="H50" s="425"/>
      <c r="I50" s="425"/>
      <c r="J50" s="312" t="str">
        <f>VLOOKUP(A50,MATERIALES!A6:D641,2,FALSE)</f>
        <v>m2</v>
      </c>
      <c r="K50" s="397">
        <v>4.5999999999999996</v>
      </c>
      <c r="L50" s="421"/>
      <c r="M50" s="402">
        <f>VLOOKUP(A50,MATERIALES!A6:D397,4,FALSE)</f>
        <v>18059.919918523618</v>
      </c>
      <c r="N50" s="272">
        <f>K50*M50</f>
        <v>83075.63162520864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547974.66895027447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3">
        <f>VLOOKUP(A60,TRANSPORTE!A2:D117,4,FALSE)</f>
        <v>1139.1256047770109</v>
      </c>
      <c r="M60" s="914"/>
      <c r="N60" s="287">
        <f>K60*L60</f>
        <v>1139.1256047770109</v>
      </c>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1139.1256047770109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0">
        <f>SUM(N71:N76)</f>
        <v>26967.015225900497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583094.03438106854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116618.80687621371</v>
      </c>
      <c r="M84" s="862"/>
      <c r="N84" s="51"/>
    </row>
    <row r="85" spans="1:14">
      <c r="B85" s="89" t="s">
        <v>973</v>
      </c>
      <c r="C85" s="90"/>
      <c r="D85" s="90"/>
      <c r="E85" s="90"/>
      <c r="F85" s="90"/>
      <c r="G85" s="90"/>
      <c r="H85" s="90"/>
      <c r="I85" s="87"/>
      <c r="J85" s="88"/>
      <c r="K85" s="304">
        <v>0.05</v>
      </c>
      <c r="L85" s="861">
        <f>N79*K85</f>
        <v>29154.701719053428</v>
      </c>
      <c r="M85" s="862"/>
      <c r="N85" s="51"/>
    </row>
    <row r="86" spans="1:14" ht="15.75" thickBot="1">
      <c r="B86" s="91" t="s">
        <v>974</v>
      </c>
      <c r="C86" s="92"/>
      <c r="D86" s="92"/>
      <c r="E86" s="92"/>
      <c r="F86" s="92"/>
      <c r="G86" s="92"/>
      <c r="H86" s="92"/>
      <c r="I86" s="93"/>
      <c r="J86" s="94"/>
      <c r="K86" s="305">
        <v>0.05</v>
      </c>
      <c r="L86" s="863">
        <f>N79*K86</f>
        <v>29154.701719053428</v>
      </c>
      <c r="M86" s="864"/>
      <c r="N86" s="51"/>
    </row>
    <row r="87" spans="1:14" ht="15.75" thickBot="1">
      <c r="B87" s="826" t="s">
        <v>953</v>
      </c>
      <c r="C87" s="827"/>
      <c r="D87" s="827"/>
      <c r="E87" s="827"/>
      <c r="F87" s="827"/>
      <c r="G87" s="827"/>
      <c r="H87" s="827"/>
      <c r="I87" s="827"/>
      <c r="J87" s="827"/>
      <c r="K87" s="827"/>
      <c r="L87" s="827"/>
      <c r="M87" s="828"/>
      <c r="N87" s="52">
        <f>L84+L85+L86</f>
        <v>174928.21031432057</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758022.24469538918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1115</v>
      </c>
      <c r="C31" s="81" t="s">
        <v>2110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112</v>
      </c>
      <c r="B36" s="875" t="str">
        <f>VLOOKUP(A36,EQUIPOS!A6:D154,3,FALSE)</f>
        <v xml:space="preserve">Aspersor manual
</v>
      </c>
      <c r="C36" s="876"/>
      <c r="D36" s="876"/>
      <c r="E36" s="876"/>
      <c r="F36" s="876"/>
      <c r="G36" s="876"/>
      <c r="H36" s="877"/>
      <c r="I36" s="267"/>
      <c r="J36" s="268"/>
      <c r="K36" s="269">
        <f>VLOOKUP(A36,EQUIPOS!A6:D163,4,FALSE)</f>
        <v>3000.8299205919689</v>
      </c>
      <c r="L36" s="270"/>
      <c r="M36" s="336">
        <v>2</v>
      </c>
      <c r="N36" s="272">
        <f>K36/M36</f>
        <v>1500.4149602959844</v>
      </c>
    </row>
    <row r="37" spans="1:14">
      <c r="A37" s="113" t="s">
        <v>363</v>
      </c>
      <c r="B37" s="875" t="str">
        <f>VLOOKUP(A37,EQUIPOS!A7:D154,3,FALSE)</f>
        <v>Vibrador de concreto, Motor de 3 hp a 18.000 rpm Mangueras de 4 mt</v>
      </c>
      <c r="C37" s="876"/>
      <c r="D37" s="876"/>
      <c r="E37" s="876"/>
      <c r="F37" s="876"/>
      <c r="G37" s="876"/>
      <c r="H37" s="877"/>
      <c r="I37" s="421"/>
      <c r="J37" s="422"/>
      <c r="K37" s="269">
        <f>VLOOKUP(A37,EQUIPOS!A7:D164,4,FALSE)</f>
        <v>8328.9177570513002</v>
      </c>
      <c r="L37" s="335"/>
      <c r="M37" s="336">
        <v>2</v>
      </c>
      <c r="N37" s="272">
        <f>K37/M37</f>
        <v>4164.4588785256501</v>
      </c>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1348.350761295025</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7013.2246001166595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1" t="s">
        <v>832</v>
      </c>
      <c r="B48" s="43" t="str">
        <f>VLOOKUP(A48,MATERIALES!A5:D372,3,FALSE)</f>
        <v>Concreto Resistencia  21 (Mpa)</v>
      </c>
      <c r="C48" s="281"/>
      <c r="D48" s="281"/>
      <c r="E48" s="281"/>
      <c r="F48" s="281"/>
      <c r="G48" s="281"/>
      <c r="H48" s="281"/>
      <c r="I48" s="281"/>
      <c r="J48" s="311" t="str">
        <f>VLOOKUP(A48,MATERIALES!A4:D639,2,FALSE)</f>
        <v>m3</v>
      </c>
      <c r="K48" s="282">
        <v>1</v>
      </c>
      <c r="L48" s="267"/>
      <c r="M48" s="402">
        <f>VLOOKUP(A48,MATERIALES!A5:D395,4,FALSE)</f>
        <v>397352.15952215204</v>
      </c>
      <c r="N48" s="272">
        <f>K48*M48</f>
        <v>397352.15952215204</v>
      </c>
    </row>
    <row r="49" spans="1:14">
      <c r="A49" s="161" t="s">
        <v>778</v>
      </c>
      <c r="B49" s="43" t="str">
        <f>VLOOKUP(A49,MATERIALES!A6:D372,3,FALSE)</f>
        <v>Antisol blanco (presentación 20 kg)</v>
      </c>
      <c r="C49" s="425"/>
      <c r="D49" s="425"/>
      <c r="E49" s="425"/>
      <c r="F49" s="425"/>
      <c r="G49" s="425"/>
      <c r="H49" s="425"/>
      <c r="I49" s="425"/>
      <c r="J49" s="312" t="str">
        <f>VLOOKUP(A49,MATERIALES!A5:D640,2,FALSE)</f>
        <v>kg</v>
      </c>
      <c r="K49" s="397">
        <v>1</v>
      </c>
      <c r="L49" s="421"/>
      <c r="M49" s="402">
        <f>VLOOKUP(A49,MATERIALES!A6:D396,4,FALSE)</f>
        <v>20952.77203202077</v>
      </c>
      <c r="N49" s="272">
        <f>K49*M49</f>
        <v>20952.77203202077</v>
      </c>
    </row>
    <row r="50" spans="1:14">
      <c r="A50" s="161"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VLOOKUP(A50,MATERIALES!A6:D641,2,FALSE)</f>
        <v>m2</v>
      </c>
      <c r="K50" s="397">
        <v>4.5999999999999996</v>
      </c>
      <c r="L50" s="421"/>
      <c r="M50" s="402">
        <f>VLOOKUP(A50,MATERIALES!A6:D397,4,FALSE)</f>
        <v>8089.1734987529335</v>
      </c>
      <c r="N50" s="272">
        <f>K50*M50</f>
        <v>37210.198094263491</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455515.12964843633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3">
        <f>VLOOKUP(A60,TRANSPORTE!A2:D117,4,FALSE)</f>
        <v>1139.1256047770109</v>
      </c>
      <c r="M60" s="914"/>
      <c r="N60" s="287">
        <f>K60*L60</f>
        <v>1139.1256047770109</v>
      </c>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1139.1256047770109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0">
        <f>SUM(N71:N76)</f>
        <v>26967.015225900497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490634.49507923052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98126.899015846109</v>
      </c>
      <c r="M84" s="862"/>
      <c r="N84" s="51"/>
    </row>
    <row r="85" spans="1:14">
      <c r="B85" s="89" t="s">
        <v>973</v>
      </c>
      <c r="C85" s="90"/>
      <c r="D85" s="90"/>
      <c r="E85" s="90"/>
      <c r="F85" s="90"/>
      <c r="G85" s="90"/>
      <c r="H85" s="90"/>
      <c r="I85" s="87"/>
      <c r="J85" s="88"/>
      <c r="K85" s="304">
        <v>0.05</v>
      </c>
      <c r="L85" s="861">
        <f>N79*K85</f>
        <v>24531.724753961527</v>
      </c>
      <c r="M85" s="862"/>
      <c r="N85" s="51"/>
    </row>
    <row r="86" spans="1:14" ht="15.75" thickBot="1">
      <c r="B86" s="91" t="s">
        <v>974</v>
      </c>
      <c r="C86" s="92"/>
      <c r="D86" s="92"/>
      <c r="E86" s="92"/>
      <c r="F86" s="92"/>
      <c r="G86" s="92"/>
      <c r="H86" s="92"/>
      <c r="I86" s="93"/>
      <c r="J86" s="94"/>
      <c r="K86" s="305">
        <v>0.05</v>
      </c>
      <c r="L86" s="863">
        <f>N79*K86</f>
        <v>24531.724753961527</v>
      </c>
      <c r="M86" s="864"/>
      <c r="N86" s="51"/>
    </row>
    <row r="87" spans="1:14" ht="15.75" thickBot="1">
      <c r="B87" s="826" t="s">
        <v>953</v>
      </c>
      <c r="C87" s="827"/>
      <c r="D87" s="827"/>
      <c r="E87" s="827"/>
      <c r="F87" s="827"/>
      <c r="G87" s="827"/>
      <c r="H87" s="827"/>
      <c r="I87" s="827"/>
      <c r="J87" s="827"/>
      <c r="K87" s="827"/>
      <c r="L87" s="827"/>
      <c r="M87" s="828"/>
      <c r="N87" s="52">
        <f>L84+L85+L86</f>
        <v>147190.34852376915</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637824.8436029997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ht="25.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1116</v>
      </c>
      <c r="C31" s="81" t="s">
        <v>2111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257</v>
      </c>
      <c r="B36" s="875" t="str">
        <f>VLOOKUP(A36,EQUIPOS!A6:D154,3,FALSE)</f>
        <v>Mezcladora de concreto 1 bulto</v>
      </c>
      <c r="C36" s="876"/>
      <c r="D36" s="876"/>
      <c r="E36" s="876"/>
      <c r="F36" s="876"/>
      <c r="G36" s="876"/>
      <c r="H36" s="877"/>
      <c r="I36" s="267"/>
      <c r="J36" s="268"/>
      <c r="K36" s="269">
        <f>VLOOKUP(A36,EQUIPOS!A6:D163,4,FALSE)</f>
        <v>20396.826535762633</v>
      </c>
      <c r="L36" s="270"/>
      <c r="M36" s="336">
        <v>1</v>
      </c>
      <c r="N36" s="272">
        <f>K36/M36</f>
        <v>20396.826535762633</v>
      </c>
    </row>
    <row r="37" spans="1:14">
      <c r="A37" s="113" t="s">
        <v>363</v>
      </c>
      <c r="B37" s="875" t="str">
        <f>VLOOKUP(A37,EQUIPOS!A7:D154,3,FALSE)</f>
        <v>Vibrador de concreto, Motor de 3 hp a 18.000 rpm Mangueras de 4 mt</v>
      </c>
      <c r="C37" s="876"/>
      <c r="D37" s="876"/>
      <c r="E37" s="876"/>
      <c r="F37" s="876"/>
      <c r="G37" s="876"/>
      <c r="H37" s="877"/>
      <c r="I37" s="421"/>
      <c r="J37" s="422"/>
      <c r="K37" s="269">
        <f>VLOOKUP(A37,EQUIPOS!A7:D164,4,FALSE)</f>
        <v>8328.9177570513002</v>
      </c>
      <c r="L37" s="335"/>
      <c r="M37" s="336">
        <v>1</v>
      </c>
      <c r="N37" s="272">
        <f>K37/M37</f>
        <v>8328.9177570513002</v>
      </c>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N81*M41</f>
        <v>3373.3390225900498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32099.083315403986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1" t="s">
        <v>757</v>
      </c>
      <c r="B48" s="43" t="str">
        <f>VLOOKUP(A48,MATERIALES!A5:D372,3,FALSE)</f>
        <v>Agregado para concreto hidráulico</v>
      </c>
      <c r="C48" s="281"/>
      <c r="D48" s="281"/>
      <c r="E48" s="281"/>
      <c r="F48" s="281"/>
      <c r="G48" s="281"/>
      <c r="H48" s="281"/>
      <c r="I48" s="281"/>
      <c r="J48" s="311" t="str">
        <f>VLOOKUP(A48,MATERIALES!A4:D639,2,FALSE)</f>
        <v>m3</v>
      </c>
      <c r="K48" s="282">
        <v>0.95</v>
      </c>
      <c r="L48" s="267"/>
      <c r="M48" s="402">
        <f>VLOOKUP(A48,MATERIALES!A5:D395,4,FALSE)</f>
        <v>68724.323392606486</v>
      </c>
      <c r="N48" s="272">
        <f>K48*M48</f>
        <v>65288.107222976156</v>
      </c>
    </row>
    <row r="49" spans="1:14">
      <c r="A49" s="161" t="s">
        <v>774</v>
      </c>
      <c r="B49" s="43" t="str">
        <f>VLOOKUP(A49,MATERIALES!A6:D372,3,FALSE)</f>
        <v>Agua</v>
      </c>
      <c r="C49" s="425"/>
      <c r="D49" s="425"/>
      <c r="E49" s="425"/>
      <c r="F49" s="425"/>
      <c r="G49" s="425"/>
      <c r="H49" s="425"/>
      <c r="I49" s="425"/>
      <c r="J49" s="312" t="str">
        <f>VLOOKUP(A49,MATERIALES!A5:D640,2,FALSE)</f>
        <v>lt</v>
      </c>
      <c r="K49" s="397">
        <v>170</v>
      </c>
      <c r="L49" s="421"/>
      <c r="M49" s="402">
        <f>VLOOKUP(A49,MATERIALES!A6:D396,4,FALSE)</f>
        <v>68.90267034712889</v>
      </c>
      <c r="N49" s="272">
        <f>K49*M49</f>
        <v>11713.453959011911</v>
      </c>
    </row>
    <row r="50" spans="1:14">
      <c r="A50" s="161" t="s">
        <v>802</v>
      </c>
      <c r="B50" s="43" t="str">
        <f>VLOOKUP(A50,MATERIALES!A6:D372,3,FALSE)</f>
        <v>Arena lavada</v>
      </c>
      <c r="C50" s="425"/>
      <c r="D50" s="425"/>
      <c r="E50" s="425"/>
      <c r="F50" s="425"/>
      <c r="G50" s="425"/>
      <c r="H50" s="425"/>
      <c r="I50" s="425"/>
      <c r="J50" s="312" t="str">
        <f>VLOOKUP(A50,MATERIALES!A6:D641,2,FALSE)</f>
        <v>m3</v>
      </c>
      <c r="K50" s="397">
        <v>0.55000000000000004</v>
      </c>
      <c r="L50" s="421"/>
      <c r="M50" s="402">
        <f>VLOOKUP(A50,MATERIALES!A6:D397,4,FALSE)</f>
        <v>48731.792951120959</v>
      </c>
      <c r="N50" s="272">
        <f>K50*M50</f>
        <v>26802.486123116531</v>
      </c>
    </row>
    <row r="51" spans="1:14">
      <c r="A51" s="161" t="s">
        <v>804</v>
      </c>
      <c r="B51" s="43" t="str">
        <f>VLOOKUP(A51,MATERIALES!A6:D372,3,FALSE)</f>
        <v>Cemento gris</v>
      </c>
      <c r="C51" s="425"/>
      <c r="D51" s="425"/>
      <c r="E51" s="425"/>
      <c r="F51" s="425"/>
      <c r="G51" s="425"/>
      <c r="H51" s="425"/>
      <c r="I51" s="425"/>
      <c r="J51" s="312" t="str">
        <f>VLOOKUP(A51,MATERIALES!A6:D642,2,FALSE)</f>
        <v>kg</v>
      </c>
      <c r="K51" s="397">
        <v>300</v>
      </c>
      <c r="L51" s="421"/>
      <c r="M51" s="402">
        <f>VLOOKUP(A51,MATERIALES!A6:D398,4,FALSE)</f>
        <v>466.49237696799548</v>
      </c>
      <c r="N51" s="272">
        <f>K51*M51</f>
        <v>139947.71309039864</v>
      </c>
    </row>
    <row r="52" spans="1:14">
      <c r="A52" s="161" t="s">
        <v>867</v>
      </c>
      <c r="B52" s="43" t="str">
        <f>VLOOKUP(A52,MATERIALES!A7:D372,3,FALSE)</f>
        <v>Formaleta (gaviones, juntas de bordillos, juntas de cunetas, muros, concretos clase D,E, F y G)</v>
      </c>
      <c r="C52" s="425"/>
      <c r="D52" s="425"/>
      <c r="E52" s="425"/>
      <c r="F52" s="425"/>
      <c r="G52" s="425"/>
      <c r="H52" s="425"/>
      <c r="I52" s="425"/>
      <c r="J52" s="312" t="str">
        <f>VLOOKUP(A52,MATERIALES!A6:D643,2,FALSE)</f>
        <v>m2</v>
      </c>
      <c r="K52" s="397">
        <v>3.1</v>
      </c>
      <c r="L52" s="421"/>
      <c r="M52" s="402">
        <f>VLOOKUP(A52,MATERIALES!A7:D399,4,FALSE)</f>
        <v>8089.1734987529335</v>
      </c>
      <c r="N52" s="272">
        <f>K52*M52</f>
        <v>25076.437846134093</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6" t="s">
        <v>953</v>
      </c>
      <c r="C59" s="827"/>
      <c r="D59" s="827"/>
      <c r="E59" s="827"/>
      <c r="F59" s="827"/>
      <c r="G59" s="827"/>
      <c r="H59" s="827"/>
      <c r="I59" s="827"/>
      <c r="J59" s="827"/>
      <c r="K59" s="827"/>
      <c r="L59" s="827"/>
      <c r="M59" s="828"/>
      <c r="N59" s="394">
        <f>SUM(N48:N58)</f>
        <v>268828.19824163732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2" t="s">
        <v>961</v>
      </c>
      <c r="M63" s="891"/>
      <c r="N63" s="76" t="s">
        <v>951</v>
      </c>
    </row>
    <row r="64" spans="1:14">
      <c r="A64" t="s">
        <v>1229</v>
      </c>
      <c r="B64" s="46" t="str">
        <f>VLOOKUP(A64,TRANSPORTE!A2:D117,3,FALSE)</f>
        <v>Transporte de arena</v>
      </c>
      <c r="C64" s="317"/>
      <c r="D64" s="317"/>
      <c r="E64" s="317"/>
      <c r="F64" s="317"/>
      <c r="G64" s="317"/>
      <c r="H64" s="311" t="s">
        <v>339</v>
      </c>
      <c r="I64" s="279">
        <v>0.55000000000000004</v>
      </c>
      <c r="J64" s="286">
        <v>1</v>
      </c>
      <c r="K64" s="279">
        <f>I64*J64</f>
        <v>0.55000000000000004</v>
      </c>
      <c r="L64" s="913">
        <f>VLOOKUP(A64,TRANSPORTE!A2:D117,4,FALSE)</f>
        <v>1139.1256047770109</v>
      </c>
      <c r="M64" s="914"/>
      <c r="N64" s="287">
        <f>K64*L64</f>
        <v>626.51908262735606</v>
      </c>
    </row>
    <row r="65" spans="1:15">
      <c r="A65" t="s">
        <v>1281</v>
      </c>
      <c r="B65" s="46" t="str">
        <f>VLOOKUP(A65,TRANSPORTE!A3:D117,3,FALSE)</f>
        <v>Transporte de material triturado</v>
      </c>
      <c r="C65" s="47"/>
      <c r="D65" s="47"/>
      <c r="E65" s="47"/>
      <c r="F65" s="47"/>
      <c r="G65" s="47"/>
      <c r="H65" s="311" t="s">
        <v>339</v>
      </c>
      <c r="I65" s="279">
        <v>0.95</v>
      </c>
      <c r="J65" s="286">
        <v>1</v>
      </c>
      <c r="K65" s="279">
        <f>I65*J65</f>
        <v>0.95</v>
      </c>
      <c r="L65" s="913">
        <f>VLOOKUP(A65,TRANSPORTE!A3:D117,4,FALSE)</f>
        <v>1139.1256047770109</v>
      </c>
      <c r="M65" s="914"/>
      <c r="N65" s="287">
        <f>K65*L65</f>
        <v>1082.1693245381603</v>
      </c>
    </row>
    <row r="66" spans="1:15">
      <c r="B66" s="46"/>
      <c r="C66" s="47"/>
      <c r="D66" s="47"/>
      <c r="E66" s="47"/>
      <c r="F66" s="47"/>
      <c r="G66" s="47"/>
      <c r="H66" s="311"/>
      <c r="I66" s="279"/>
      <c r="J66" s="286"/>
      <c r="K66" s="279"/>
      <c r="L66" s="913"/>
      <c r="M66" s="914"/>
      <c r="N66" s="287"/>
    </row>
    <row r="67" spans="1:15">
      <c r="B67" s="46"/>
      <c r="C67" s="47"/>
      <c r="D67" s="47"/>
      <c r="E67" s="47"/>
      <c r="F67" s="47"/>
      <c r="G67" s="47"/>
      <c r="H67" s="311"/>
      <c r="I67" s="279"/>
      <c r="J67" s="286"/>
      <c r="K67" s="279"/>
      <c r="L67" s="913"/>
      <c r="M67" s="914"/>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1708.6884071655163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1">
        <f>SUM(N75:N80)</f>
        <v>67466.780451800994</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N43+N59+N70+N81</f>
        <v>370102.75041600782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4"/>
      <c r="J87" s="334"/>
      <c r="K87" s="302" t="s">
        <v>970</v>
      </c>
      <c r="L87" s="873" t="s">
        <v>971</v>
      </c>
      <c r="M87" s="874"/>
      <c r="N87" s="303"/>
    </row>
    <row r="88" spans="1:14">
      <c r="B88" s="859" t="s">
        <v>972</v>
      </c>
      <c r="C88" s="860"/>
      <c r="D88" s="860"/>
      <c r="E88" s="860"/>
      <c r="F88" s="860"/>
      <c r="G88" s="860"/>
      <c r="H88" s="860"/>
      <c r="I88" s="87"/>
      <c r="J88" s="88"/>
      <c r="K88" s="304">
        <v>0.2</v>
      </c>
      <c r="L88" s="861">
        <f>N83*K88</f>
        <v>74020.550083201568</v>
      </c>
      <c r="M88" s="862"/>
      <c r="N88" s="51"/>
    </row>
    <row r="89" spans="1:14">
      <c r="B89" s="89" t="s">
        <v>973</v>
      </c>
      <c r="C89" s="90"/>
      <c r="D89" s="90"/>
      <c r="E89" s="90"/>
      <c r="F89" s="90"/>
      <c r="G89" s="90"/>
      <c r="H89" s="90"/>
      <c r="I89" s="87"/>
      <c r="J89" s="88"/>
      <c r="K89" s="304">
        <v>0.05</v>
      </c>
      <c r="L89" s="861">
        <f>N83*K89</f>
        <v>18505.137520800392</v>
      </c>
      <c r="M89" s="862"/>
      <c r="N89" s="51"/>
    </row>
    <row r="90" spans="1:14" ht="15.75" thickBot="1">
      <c r="B90" s="91" t="s">
        <v>974</v>
      </c>
      <c r="C90" s="92"/>
      <c r="D90" s="92"/>
      <c r="E90" s="92"/>
      <c r="F90" s="92"/>
      <c r="G90" s="92"/>
      <c r="H90" s="92"/>
      <c r="I90" s="93"/>
      <c r="J90" s="94"/>
      <c r="K90" s="305">
        <v>0.05</v>
      </c>
      <c r="L90" s="863">
        <f>N83*K90</f>
        <v>18505.137520800392</v>
      </c>
      <c r="M90" s="864"/>
      <c r="N90" s="51"/>
    </row>
    <row r="91" spans="1:14" ht="15.75" thickBot="1">
      <c r="B91" s="826" t="s">
        <v>953</v>
      </c>
      <c r="C91" s="827"/>
      <c r="D91" s="827"/>
      <c r="E91" s="827"/>
      <c r="F91" s="827"/>
      <c r="G91" s="827"/>
      <c r="H91" s="827"/>
      <c r="I91" s="827"/>
      <c r="J91" s="827"/>
      <c r="K91" s="827"/>
      <c r="L91" s="827"/>
      <c r="M91" s="828"/>
      <c r="N91" s="52">
        <f>L88+L89+L90</f>
        <v>111030.82512480234</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481133.57554081018</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70" t="s">
        <v>2218</v>
      </c>
      <c r="C110" s="971"/>
      <c r="D110" s="971"/>
      <c r="E110" s="971"/>
      <c r="F110" s="971"/>
      <c r="G110" s="971"/>
      <c r="H110" s="971"/>
      <c r="I110" s="971"/>
      <c r="J110" s="971"/>
      <c r="K110" s="971"/>
      <c r="L110" s="971"/>
      <c r="M110" s="971"/>
      <c r="N110" s="972"/>
    </row>
    <row r="111" spans="2:14" ht="15" customHeight="1">
      <c r="B111" s="970"/>
      <c r="C111" s="971"/>
      <c r="D111" s="971"/>
      <c r="E111" s="971"/>
      <c r="F111" s="971"/>
      <c r="G111" s="971"/>
      <c r="H111" s="971"/>
      <c r="I111" s="971"/>
      <c r="J111" s="971"/>
      <c r="K111" s="971"/>
      <c r="L111" s="971"/>
      <c r="M111" s="971"/>
      <c r="N111" s="972"/>
    </row>
    <row r="112" spans="2:14" ht="30" customHeight="1">
      <c r="B112" s="973" t="s">
        <v>2219</v>
      </c>
      <c r="C112" s="974"/>
      <c r="D112" s="974"/>
      <c r="E112" s="974"/>
      <c r="F112" s="974"/>
      <c r="G112" s="974"/>
      <c r="H112" s="974"/>
      <c r="I112" s="974"/>
      <c r="J112" s="974"/>
      <c r="K112" s="974"/>
      <c r="L112" s="974"/>
      <c r="M112" s="974"/>
      <c r="N112" s="975"/>
    </row>
    <row r="113" spans="2:14">
      <c r="B113" s="973"/>
      <c r="C113" s="974"/>
      <c r="D113" s="974"/>
      <c r="E113" s="974"/>
      <c r="F113" s="974"/>
      <c r="G113" s="974"/>
      <c r="H113" s="974"/>
      <c r="I113" s="974"/>
      <c r="J113" s="974"/>
      <c r="K113" s="974"/>
      <c r="L113" s="974"/>
      <c r="M113" s="974"/>
      <c r="N113" s="975"/>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6"/>
      <c r="K123" s="976"/>
      <c r="L123" s="976"/>
      <c r="M123" s="976"/>
      <c r="N123" s="977"/>
    </row>
    <row r="124" spans="2:14" ht="15.75" thickBot="1">
      <c r="B124" s="419" t="s">
        <v>2221</v>
      </c>
      <c r="C124" s="420"/>
      <c r="D124" s="420"/>
      <c r="E124" s="259"/>
      <c r="F124" s="259"/>
      <c r="G124" s="259"/>
      <c r="H124" s="259"/>
      <c r="I124" s="259"/>
      <c r="J124" s="978"/>
      <c r="K124" s="978"/>
      <c r="L124" s="978"/>
      <c r="M124" s="978"/>
      <c r="N124" s="979"/>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thickBo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1117</v>
      </c>
      <c r="C31" s="81" t="s">
        <v>2112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257</v>
      </c>
      <c r="B36" s="875" t="str">
        <f>VLOOKUP(A36,EQUIPOS!A6:D154,3,FALSE)</f>
        <v>Mezcladora de concreto 1 bulto</v>
      </c>
      <c r="C36" s="876"/>
      <c r="D36" s="876"/>
      <c r="E36" s="876"/>
      <c r="F36" s="876"/>
      <c r="G36" s="876"/>
      <c r="H36" s="877"/>
      <c r="I36" s="267"/>
      <c r="J36" s="268"/>
      <c r="K36" s="269">
        <f>VLOOKUP(A36,EQUIPOS!A6:D163,4,FALSE)</f>
        <v>20396.826535762633</v>
      </c>
      <c r="L36" s="270"/>
      <c r="M36" s="336">
        <v>1</v>
      </c>
      <c r="N36" s="272">
        <f>K36/M36</f>
        <v>20396.826535762633</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N81*M41</f>
        <v>3373.3390225900498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23770.165558352684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1" t="s">
        <v>757</v>
      </c>
      <c r="B48" s="43" t="str">
        <f>VLOOKUP(A48,MATERIALES!A5:D372,3,FALSE)</f>
        <v>Agregado para concreto hidráulico</v>
      </c>
      <c r="C48" s="281"/>
      <c r="D48" s="281"/>
      <c r="E48" s="281"/>
      <c r="F48" s="281"/>
      <c r="G48" s="281"/>
      <c r="H48" s="281"/>
      <c r="I48" s="281"/>
      <c r="J48" s="311" t="str">
        <f>VLOOKUP(A48,MATERIALES!A4:D639,2,FALSE)</f>
        <v>m3</v>
      </c>
      <c r="K48" s="282">
        <v>0.84</v>
      </c>
      <c r="L48" s="267"/>
      <c r="M48" s="402">
        <f>VLOOKUP(A48,MATERIALES!A5:D395,4,FALSE)</f>
        <v>68724.323392606486</v>
      </c>
      <c r="N48" s="272">
        <f>K48*M48</f>
        <v>57728.431649789447</v>
      </c>
    </row>
    <row r="49" spans="1:14">
      <c r="A49" s="161" t="s">
        <v>774</v>
      </c>
      <c r="B49" s="43" t="str">
        <f>VLOOKUP(A49,MATERIALES!A6:D372,3,FALSE)</f>
        <v>Agua</v>
      </c>
      <c r="C49" s="425"/>
      <c r="D49" s="425"/>
      <c r="E49" s="425"/>
      <c r="F49" s="425"/>
      <c r="G49" s="425"/>
      <c r="H49" s="425"/>
      <c r="I49" s="425"/>
      <c r="J49" s="312" t="str">
        <f>VLOOKUP(A49,MATERIALES!A5:D640,2,FALSE)</f>
        <v>lt</v>
      </c>
      <c r="K49" s="397">
        <v>185</v>
      </c>
      <c r="L49" s="421"/>
      <c r="M49" s="402">
        <f>VLOOKUP(A49,MATERIALES!A6:D396,4,FALSE)</f>
        <v>68.90267034712889</v>
      </c>
      <c r="N49" s="272">
        <f>K49*M49</f>
        <v>12746.994014218844</v>
      </c>
    </row>
    <row r="50" spans="1:14">
      <c r="A50" s="161" t="s">
        <v>802</v>
      </c>
      <c r="B50" s="43" t="str">
        <f>VLOOKUP(A50,MATERIALES!A6:D372,3,FALSE)</f>
        <v>Arena lavada</v>
      </c>
      <c r="C50" s="425"/>
      <c r="D50" s="425"/>
      <c r="E50" s="425"/>
      <c r="F50" s="425"/>
      <c r="G50" s="425"/>
      <c r="H50" s="425"/>
      <c r="I50" s="425"/>
      <c r="J50" s="312" t="str">
        <f>VLOOKUP(A50,MATERIALES!A6:D641,2,FALSE)</f>
        <v>m3</v>
      </c>
      <c r="K50" s="397">
        <v>0.63</v>
      </c>
      <c r="L50" s="421"/>
      <c r="M50" s="402">
        <f>VLOOKUP(A50,MATERIALES!A6:D397,4,FALSE)</f>
        <v>48731.792951120959</v>
      </c>
      <c r="N50" s="272">
        <f>K50*M50</f>
        <v>30701.029559206203</v>
      </c>
    </row>
    <row r="51" spans="1:14">
      <c r="A51" s="161" t="s">
        <v>804</v>
      </c>
      <c r="B51" s="43" t="str">
        <f>VLOOKUP(A51,MATERIALES!A6:D372,3,FALSE)</f>
        <v>Cemento gris</v>
      </c>
      <c r="C51" s="425"/>
      <c r="D51" s="425"/>
      <c r="E51" s="425"/>
      <c r="F51" s="425"/>
      <c r="G51" s="425"/>
      <c r="H51" s="425"/>
      <c r="I51" s="425"/>
      <c r="J51" s="312" t="str">
        <f>VLOOKUP(A51,MATERIALES!A6:D642,2,FALSE)</f>
        <v>kg</v>
      </c>
      <c r="K51" s="397">
        <v>260</v>
      </c>
      <c r="L51" s="421"/>
      <c r="M51" s="402">
        <f>VLOOKUP(A51,MATERIALES!A6:D398,4,FALSE)</f>
        <v>466.49237696799548</v>
      </c>
      <c r="N51" s="272">
        <f>K51*M51</f>
        <v>121288.01801167883</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6" t="s">
        <v>953</v>
      </c>
      <c r="C59" s="827"/>
      <c r="D59" s="827"/>
      <c r="E59" s="827"/>
      <c r="F59" s="827"/>
      <c r="G59" s="827"/>
      <c r="H59" s="827"/>
      <c r="I59" s="827"/>
      <c r="J59" s="827"/>
      <c r="K59" s="827"/>
      <c r="L59" s="827"/>
      <c r="M59" s="828"/>
      <c r="N59" s="394">
        <f>SUM(N48:N58)</f>
        <v>222464.47323489332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2" t="s">
        <v>961</v>
      </c>
      <c r="M63" s="891"/>
      <c r="N63" s="76" t="s">
        <v>951</v>
      </c>
    </row>
    <row r="64" spans="1:14">
      <c r="A64" t="s">
        <v>1229</v>
      </c>
      <c r="B64" s="46" t="str">
        <f>VLOOKUP(A64,TRANSPORTE!A2:D117,3,FALSE)</f>
        <v>Transporte de arena</v>
      </c>
      <c r="C64" s="317"/>
      <c r="D64" s="317"/>
      <c r="E64" s="317"/>
      <c r="F64" s="317"/>
      <c r="G64" s="317"/>
      <c r="H64" s="311" t="s">
        <v>339</v>
      </c>
      <c r="I64" s="279">
        <v>0.63</v>
      </c>
      <c r="J64" s="286">
        <v>1</v>
      </c>
      <c r="K64" s="279">
        <f>I64*J64</f>
        <v>0.63</v>
      </c>
      <c r="L64" s="913">
        <f>VLOOKUP(A64,TRANSPORTE!A2:D117,4,FALSE)</f>
        <v>1139.1256047770109</v>
      </c>
      <c r="M64" s="914"/>
      <c r="N64" s="287">
        <f>K64*L64</f>
        <v>717.64913100951685</v>
      </c>
    </row>
    <row r="65" spans="1:15">
      <c r="A65" t="s">
        <v>1281</v>
      </c>
      <c r="B65" s="46" t="str">
        <f>VLOOKUP(A65,TRANSPORTE!A3:D117,3,FALSE)</f>
        <v>Transporte de material triturado</v>
      </c>
      <c r="C65" s="47"/>
      <c r="D65" s="47"/>
      <c r="E65" s="47"/>
      <c r="F65" s="47"/>
      <c r="G65" s="47"/>
      <c r="H65" s="311" t="s">
        <v>339</v>
      </c>
      <c r="I65" s="279">
        <v>0.84</v>
      </c>
      <c r="J65" s="286">
        <v>1</v>
      </c>
      <c r="K65" s="279">
        <f>I65*J65</f>
        <v>0.84</v>
      </c>
      <c r="L65" s="913">
        <f>VLOOKUP(A65,TRANSPORTE!A3:D117,4,FALSE)</f>
        <v>1139.1256047770109</v>
      </c>
      <c r="M65" s="914"/>
      <c r="N65" s="287">
        <f>K65*L65</f>
        <v>956.86550801268913</v>
      </c>
    </row>
    <row r="66" spans="1:15">
      <c r="B66" s="46"/>
      <c r="C66" s="47"/>
      <c r="D66" s="47"/>
      <c r="E66" s="47"/>
      <c r="F66" s="47"/>
      <c r="G66" s="47"/>
      <c r="H66" s="311"/>
      <c r="I66" s="279"/>
      <c r="J66" s="286"/>
      <c r="K66" s="279"/>
      <c r="L66" s="913"/>
      <c r="M66" s="914"/>
      <c r="N66" s="287"/>
    </row>
    <row r="67" spans="1:15">
      <c r="B67" s="46"/>
      <c r="C67" s="47"/>
      <c r="D67" s="47"/>
      <c r="E67" s="47"/>
      <c r="F67" s="47"/>
      <c r="G67" s="47"/>
      <c r="H67" s="311"/>
      <c r="I67" s="279"/>
      <c r="J67" s="286"/>
      <c r="K67" s="279"/>
      <c r="L67" s="913"/>
      <c r="M67" s="914"/>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1674.514639022206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1">
        <f>SUM(N75:N80)</f>
        <v>67466.780451800994</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N43+N59+N70+N81</f>
        <v>315375.93388406921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4"/>
      <c r="J87" s="334"/>
      <c r="K87" s="302" t="s">
        <v>970</v>
      </c>
      <c r="L87" s="873" t="s">
        <v>971</v>
      </c>
      <c r="M87" s="874"/>
      <c r="N87" s="303"/>
    </row>
    <row r="88" spans="1:14">
      <c r="B88" s="859" t="s">
        <v>972</v>
      </c>
      <c r="C88" s="860"/>
      <c r="D88" s="860"/>
      <c r="E88" s="860"/>
      <c r="F88" s="860"/>
      <c r="G88" s="860"/>
      <c r="H88" s="860"/>
      <c r="I88" s="87"/>
      <c r="J88" s="88"/>
      <c r="K88" s="304">
        <v>0.2</v>
      </c>
      <c r="L88" s="861">
        <f>N83*K88</f>
        <v>63075.186776813847</v>
      </c>
      <c r="M88" s="862"/>
      <c r="N88" s="51"/>
    </row>
    <row r="89" spans="1:14">
      <c r="B89" s="89" t="s">
        <v>973</v>
      </c>
      <c r="C89" s="90"/>
      <c r="D89" s="90"/>
      <c r="E89" s="90"/>
      <c r="F89" s="90"/>
      <c r="G89" s="90"/>
      <c r="H89" s="90"/>
      <c r="I89" s="87"/>
      <c r="J89" s="88"/>
      <c r="K89" s="304">
        <v>0.05</v>
      </c>
      <c r="L89" s="861">
        <f>N83*K89</f>
        <v>15768.796694203462</v>
      </c>
      <c r="M89" s="862"/>
      <c r="N89" s="51"/>
    </row>
    <row r="90" spans="1:14" ht="15.75" thickBot="1">
      <c r="B90" s="91" t="s">
        <v>974</v>
      </c>
      <c r="C90" s="92"/>
      <c r="D90" s="92"/>
      <c r="E90" s="92"/>
      <c r="F90" s="92"/>
      <c r="G90" s="92"/>
      <c r="H90" s="92"/>
      <c r="I90" s="93"/>
      <c r="J90" s="94"/>
      <c r="K90" s="305">
        <v>0.05</v>
      </c>
      <c r="L90" s="863">
        <f>N83*K90</f>
        <v>15768.796694203462</v>
      </c>
      <c r="M90" s="864"/>
      <c r="N90" s="51"/>
    </row>
    <row r="91" spans="1:14" ht="15.75" thickBot="1">
      <c r="B91" s="826" t="s">
        <v>953</v>
      </c>
      <c r="C91" s="827"/>
      <c r="D91" s="827"/>
      <c r="E91" s="827"/>
      <c r="F91" s="827"/>
      <c r="G91" s="827"/>
      <c r="H91" s="827"/>
      <c r="I91" s="827"/>
      <c r="J91" s="827"/>
      <c r="K91" s="827"/>
      <c r="L91" s="827"/>
      <c r="M91" s="828"/>
      <c r="N91" s="52">
        <f>L88+L89+L90</f>
        <v>94612.780165220756</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409988.71404928993</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70" t="s">
        <v>2218</v>
      </c>
      <c r="C110" s="971"/>
      <c r="D110" s="971"/>
      <c r="E110" s="971"/>
      <c r="F110" s="971"/>
      <c r="G110" s="971"/>
      <c r="H110" s="971"/>
      <c r="I110" s="971"/>
      <c r="J110" s="971"/>
      <c r="K110" s="971"/>
      <c r="L110" s="971"/>
      <c r="M110" s="971"/>
      <c r="N110" s="972"/>
    </row>
    <row r="111" spans="2:14" ht="15" customHeight="1">
      <c r="B111" s="970"/>
      <c r="C111" s="971"/>
      <c r="D111" s="971"/>
      <c r="E111" s="971"/>
      <c r="F111" s="971"/>
      <c r="G111" s="971"/>
      <c r="H111" s="971"/>
      <c r="I111" s="971"/>
      <c r="J111" s="971"/>
      <c r="K111" s="971"/>
      <c r="L111" s="971"/>
      <c r="M111" s="971"/>
      <c r="N111" s="972"/>
    </row>
    <row r="112" spans="2:14" ht="30" customHeight="1">
      <c r="B112" s="973" t="s">
        <v>2219</v>
      </c>
      <c r="C112" s="974"/>
      <c r="D112" s="974"/>
      <c r="E112" s="974"/>
      <c r="F112" s="974"/>
      <c r="G112" s="974"/>
      <c r="H112" s="974"/>
      <c r="I112" s="974"/>
      <c r="J112" s="974"/>
      <c r="K112" s="974"/>
      <c r="L112" s="974"/>
      <c r="M112" s="974"/>
      <c r="N112" s="975"/>
    </row>
    <row r="113" spans="2:14">
      <c r="B113" s="973"/>
      <c r="C113" s="974"/>
      <c r="D113" s="974"/>
      <c r="E113" s="974"/>
      <c r="F113" s="974"/>
      <c r="G113" s="974"/>
      <c r="H113" s="974"/>
      <c r="I113" s="974"/>
      <c r="J113" s="974"/>
      <c r="K113" s="974"/>
      <c r="L113" s="974"/>
      <c r="M113" s="974"/>
      <c r="N113" s="975"/>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6"/>
      <c r="K123" s="976"/>
      <c r="L123" s="976"/>
      <c r="M123" s="976"/>
      <c r="N123" s="977"/>
    </row>
    <row r="124" spans="2:14" ht="15.75" thickBot="1">
      <c r="B124" s="419" t="s">
        <v>2221</v>
      </c>
      <c r="C124" s="420"/>
      <c r="D124" s="420"/>
      <c r="E124" s="259"/>
      <c r="F124" s="259"/>
      <c r="G124" s="259"/>
      <c r="H124" s="259"/>
      <c r="I124" s="259"/>
      <c r="J124" s="978"/>
      <c r="K124" s="978"/>
      <c r="L124" s="978"/>
      <c r="M124" s="978"/>
      <c r="N124" s="979"/>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1118</v>
      </c>
      <c r="C31" s="81" t="s">
        <v>2113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257</v>
      </c>
      <c r="B36" s="875" t="str">
        <f>VLOOKUP(A36,EQUIPOS!A6:D154,3,FALSE)</f>
        <v>Mezcladora de concreto 1 bulto</v>
      </c>
      <c r="C36" s="876"/>
      <c r="D36" s="876"/>
      <c r="E36" s="876"/>
      <c r="F36" s="876"/>
      <c r="G36" s="876"/>
      <c r="H36" s="877"/>
      <c r="I36" s="267"/>
      <c r="J36" s="268"/>
      <c r="K36" s="269">
        <f>VLOOKUP(A36,EQUIPOS!A6:D163,4,FALSE)</f>
        <v>20396.826535762633</v>
      </c>
      <c r="L36" s="270"/>
      <c r="M36" s="336">
        <v>1</v>
      </c>
      <c r="N36" s="272">
        <f>K36/M36</f>
        <v>20396.826535762633</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N81*M41</f>
        <v>2698.6712180720406</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23095.497753834672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1" t="s">
        <v>757</v>
      </c>
      <c r="B48" s="43" t="str">
        <f>VLOOKUP(A48,MATERIALES!A5:D372,3,FALSE)</f>
        <v>Agregado para concreto hidráulico</v>
      </c>
      <c r="C48" s="281"/>
      <c r="D48" s="281"/>
      <c r="E48" s="281"/>
      <c r="F48" s="281"/>
      <c r="G48" s="281"/>
      <c r="H48" s="281"/>
      <c r="I48" s="281"/>
      <c r="J48" s="311" t="str">
        <f>VLOOKUP(A48,MATERIALES!A4:D639,2,FALSE)</f>
        <v>m3</v>
      </c>
      <c r="K48" s="282">
        <v>0.504</v>
      </c>
      <c r="L48" s="267"/>
      <c r="M48" s="402">
        <f>VLOOKUP(A48,MATERIALES!A5:D395,4,FALSE)</f>
        <v>68724.323392606486</v>
      </c>
      <c r="N48" s="272">
        <f>K48*M48</f>
        <v>34637.058989873673</v>
      </c>
    </row>
    <row r="49" spans="1:14">
      <c r="A49" s="161" t="s">
        <v>774</v>
      </c>
      <c r="B49" s="43" t="str">
        <f>VLOOKUP(A49,MATERIALES!A6:D372,3,FALSE)</f>
        <v>Agua</v>
      </c>
      <c r="C49" s="425"/>
      <c r="D49" s="425"/>
      <c r="E49" s="425"/>
      <c r="F49" s="425"/>
      <c r="G49" s="425"/>
      <c r="H49" s="425"/>
      <c r="I49" s="425"/>
      <c r="J49" s="312" t="str">
        <f>VLOOKUP(A49,MATERIALES!A5:D640,2,FALSE)</f>
        <v>lt</v>
      </c>
      <c r="K49" s="397">
        <v>111</v>
      </c>
      <c r="L49" s="421"/>
      <c r="M49" s="402">
        <f>VLOOKUP(A49,MATERIALES!A6:D396,4,FALSE)</f>
        <v>68.90267034712889</v>
      </c>
      <c r="N49" s="272">
        <f>K49*M49</f>
        <v>7648.1964085313066</v>
      </c>
    </row>
    <row r="50" spans="1:14">
      <c r="A50" s="161" t="s">
        <v>598</v>
      </c>
      <c r="B50" s="43" t="str">
        <f>VLOOKUP(A50,MATERIALES!A6:D372,3,FALSE)</f>
        <v>Piedra para concreto ciclópeo (rajón o canto rodado)</v>
      </c>
      <c r="C50" s="425"/>
      <c r="D50" s="425"/>
      <c r="E50" s="425"/>
      <c r="F50" s="425"/>
      <c r="G50" s="425"/>
      <c r="H50" s="425"/>
      <c r="I50" s="425"/>
      <c r="J50" s="312" t="str">
        <f>VLOOKUP(A50,MATERIALES!A6:D641,2,FALSE)</f>
        <v>m3</v>
      </c>
      <c r="K50" s="397">
        <v>0.4</v>
      </c>
      <c r="L50" s="421"/>
      <c r="M50" s="402">
        <f>VLOOKUP(A50,MATERIALES!A6:D397,4,FALSE)</f>
        <v>34523.41796715837</v>
      </c>
      <c r="N50" s="272">
        <f>K50*M50</f>
        <v>13809.367186863348</v>
      </c>
    </row>
    <row r="51" spans="1:14">
      <c r="A51" s="161" t="s">
        <v>802</v>
      </c>
      <c r="B51" s="43" t="str">
        <f>VLOOKUP(A51,MATERIALES!A6:D372,3,FALSE)</f>
        <v>Arena lavada</v>
      </c>
      <c r="C51" s="425"/>
      <c r="D51" s="425"/>
      <c r="E51" s="425"/>
      <c r="F51" s="425"/>
      <c r="G51" s="425"/>
      <c r="H51" s="425"/>
      <c r="I51" s="425"/>
      <c r="J51" s="312" t="str">
        <f>VLOOKUP(A51,MATERIALES!A6:D642,2,FALSE)</f>
        <v>m3</v>
      </c>
      <c r="K51" s="397">
        <v>0.378</v>
      </c>
      <c r="L51" s="421"/>
      <c r="M51" s="402">
        <f>VLOOKUP(A51,MATERIALES!A6:D398,4,FALSE)</f>
        <v>48731.792951120959</v>
      </c>
      <c r="N51" s="272">
        <f>K51*M51</f>
        <v>18420.617735523723</v>
      </c>
    </row>
    <row r="52" spans="1:14">
      <c r="A52" s="161" t="s">
        <v>804</v>
      </c>
      <c r="B52" s="43" t="str">
        <f>VLOOKUP(A52,MATERIALES!A7:D372,3,FALSE)</f>
        <v>Cemento gris</v>
      </c>
      <c r="C52" s="425"/>
      <c r="D52" s="425"/>
      <c r="E52" s="425"/>
      <c r="F52" s="425"/>
      <c r="G52" s="425"/>
      <c r="H52" s="425"/>
      <c r="I52" s="425"/>
      <c r="J52" s="312" t="str">
        <f>VLOOKUP(A52,MATERIALES!A6:D643,2,FALSE)</f>
        <v>kg</v>
      </c>
      <c r="K52" s="397">
        <v>156</v>
      </c>
      <c r="L52" s="421"/>
      <c r="M52" s="402">
        <f>VLOOKUP(A52,MATERIALES!A7:D399,4,FALSE)</f>
        <v>466.49237696799548</v>
      </c>
      <c r="N52" s="272">
        <f>K52*M52</f>
        <v>72772.810807007292</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6" t="s">
        <v>953</v>
      </c>
      <c r="C59" s="827"/>
      <c r="D59" s="827"/>
      <c r="E59" s="827"/>
      <c r="F59" s="827"/>
      <c r="G59" s="827"/>
      <c r="H59" s="827"/>
      <c r="I59" s="827"/>
      <c r="J59" s="827"/>
      <c r="K59" s="827"/>
      <c r="L59" s="827"/>
      <c r="M59" s="828"/>
      <c r="N59" s="394">
        <f>SUM(N48:N58)</f>
        <v>147288.05112779932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2" t="s">
        <v>961</v>
      </c>
      <c r="M63" s="891"/>
      <c r="N63" s="76" t="s">
        <v>951</v>
      </c>
    </row>
    <row r="64" spans="1:14">
      <c r="A64" t="s">
        <v>1229</v>
      </c>
      <c r="B64" s="46" t="str">
        <f>VLOOKUP(A64,TRANSPORTE!A2:D117,3,FALSE)</f>
        <v>Transporte de arena</v>
      </c>
      <c r="C64" s="317"/>
      <c r="D64" s="317"/>
      <c r="E64" s="317"/>
      <c r="F64" s="317"/>
      <c r="G64" s="317"/>
      <c r="H64" s="311" t="s">
        <v>339</v>
      </c>
      <c r="I64" s="279">
        <v>0.378</v>
      </c>
      <c r="J64" s="286">
        <v>1</v>
      </c>
      <c r="K64" s="279">
        <f>I64*J64</f>
        <v>0.378</v>
      </c>
      <c r="L64" s="913">
        <f>VLOOKUP(A64,TRANSPORTE!A2:D117,4,FALSE)</f>
        <v>1139.1256047770109</v>
      </c>
      <c r="M64" s="914"/>
      <c r="N64" s="287">
        <f>K64*L64</f>
        <v>430.58947860571016</v>
      </c>
    </row>
    <row r="65" spans="1:15">
      <c r="A65" t="s">
        <v>1281</v>
      </c>
      <c r="B65" s="46" t="str">
        <f>VLOOKUP(A65,TRANSPORTE!A3:D117,3,FALSE)</f>
        <v>Transporte de material triturado</v>
      </c>
      <c r="C65" s="47"/>
      <c r="D65" s="47"/>
      <c r="E65" s="47"/>
      <c r="F65" s="47"/>
      <c r="G65" s="47"/>
      <c r="H65" s="311" t="s">
        <v>339</v>
      </c>
      <c r="I65" s="279">
        <v>0.504</v>
      </c>
      <c r="J65" s="286">
        <v>1</v>
      </c>
      <c r="K65" s="279">
        <f>I65*J65</f>
        <v>0.504</v>
      </c>
      <c r="L65" s="913">
        <f>VLOOKUP(A65,TRANSPORTE!A3:D117,4,FALSE)</f>
        <v>1139.1256047770109</v>
      </c>
      <c r="M65" s="914"/>
      <c r="N65" s="287">
        <f>K65*L65</f>
        <v>574.1193048076135</v>
      </c>
    </row>
    <row r="66" spans="1:15">
      <c r="A66" t="s">
        <v>1308</v>
      </c>
      <c r="B66" s="46" t="str">
        <f>VLOOKUP(A66,TRANSPORTE!A3:D117,3,FALSE)</f>
        <v>Transporte de piedra para Ciclópeo</v>
      </c>
      <c r="C66" s="47"/>
      <c r="D66" s="47"/>
      <c r="E66" s="47"/>
      <c r="F66" s="47"/>
      <c r="G66" s="47"/>
      <c r="H66" s="311" t="s">
        <v>339</v>
      </c>
      <c r="I66" s="279">
        <v>0.4</v>
      </c>
      <c r="J66" s="286">
        <v>1</v>
      </c>
      <c r="K66" s="279">
        <f>I66*J66</f>
        <v>0.4</v>
      </c>
      <c r="L66" s="913">
        <f>VLOOKUP(A66,TRANSPORTE!A3:D117,4,FALSE)</f>
        <v>1139.1256047770109</v>
      </c>
      <c r="M66" s="914"/>
      <c r="N66" s="287">
        <f>K66*L66</f>
        <v>455.65024191080443</v>
      </c>
    </row>
    <row r="67" spans="1:15">
      <c r="B67" s="46"/>
      <c r="C67" s="47"/>
      <c r="D67" s="47"/>
      <c r="E67" s="47"/>
      <c r="F67" s="47"/>
      <c r="G67" s="47"/>
      <c r="H67" s="311"/>
      <c r="I67" s="279"/>
      <c r="J67" s="286"/>
      <c r="K67" s="279"/>
      <c r="L67" s="913"/>
      <c r="M67" s="914"/>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1460.3590253241282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10</v>
      </c>
      <c r="N75" s="395">
        <f>K75/M75</f>
        <v>43304.800000000003</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10</v>
      </c>
      <c r="N76" s="395">
        <f>K76/M76</f>
        <v>10668.624361440798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1">
        <f>SUM(N75:N80)</f>
        <v>53973.424361440804</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N43+N59+N70+N81</f>
        <v>225817.33226839895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4"/>
      <c r="J87" s="334"/>
      <c r="K87" s="302" t="s">
        <v>970</v>
      </c>
      <c r="L87" s="873" t="s">
        <v>971</v>
      </c>
      <c r="M87" s="874"/>
      <c r="N87" s="303"/>
    </row>
    <row r="88" spans="1:14">
      <c r="B88" s="859" t="s">
        <v>972</v>
      </c>
      <c r="C88" s="860"/>
      <c r="D88" s="860"/>
      <c r="E88" s="860"/>
      <c r="F88" s="860"/>
      <c r="G88" s="860"/>
      <c r="H88" s="860"/>
      <c r="I88" s="87"/>
      <c r="J88" s="88"/>
      <c r="K88" s="304">
        <v>0.2</v>
      </c>
      <c r="L88" s="861">
        <f>N83*K88</f>
        <v>45163.466453679794</v>
      </c>
      <c r="M88" s="862"/>
      <c r="N88" s="51"/>
    </row>
    <row r="89" spans="1:14">
      <c r="B89" s="89" t="s">
        <v>973</v>
      </c>
      <c r="C89" s="90"/>
      <c r="D89" s="90"/>
      <c r="E89" s="90"/>
      <c r="F89" s="90"/>
      <c r="G89" s="90"/>
      <c r="H89" s="90"/>
      <c r="I89" s="87"/>
      <c r="J89" s="88"/>
      <c r="K89" s="304">
        <v>0.05</v>
      </c>
      <c r="L89" s="861">
        <f>N83*K89</f>
        <v>11290.866613419948</v>
      </c>
      <c r="M89" s="862"/>
      <c r="N89" s="51"/>
    </row>
    <row r="90" spans="1:14" ht="15.75" thickBot="1">
      <c r="B90" s="91" t="s">
        <v>974</v>
      </c>
      <c r="C90" s="92"/>
      <c r="D90" s="92"/>
      <c r="E90" s="92"/>
      <c r="F90" s="92"/>
      <c r="G90" s="92"/>
      <c r="H90" s="92"/>
      <c r="I90" s="93"/>
      <c r="J90" s="94"/>
      <c r="K90" s="305">
        <v>0.05</v>
      </c>
      <c r="L90" s="863">
        <f>N83*K90</f>
        <v>11290.866613419948</v>
      </c>
      <c r="M90" s="864"/>
      <c r="N90" s="51"/>
    </row>
    <row r="91" spans="1:14" ht="15.75" thickBot="1">
      <c r="B91" s="826" t="s">
        <v>953</v>
      </c>
      <c r="C91" s="827"/>
      <c r="D91" s="827"/>
      <c r="E91" s="827"/>
      <c r="F91" s="827"/>
      <c r="G91" s="827"/>
      <c r="H91" s="827"/>
      <c r="I91" s="827"/>
      <c r="J91" s="827"/>
      <c r="K91" s="827"/>
      <c r="L91" s="827"/>
      <c r="M91" s="828"/>
      <c r="N91" s="52">
        <f>L88+L89+L90</f>
        <v>67745.199680519683</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293562.53194891865</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70" t="s">
        <v>2218</v>
      </c>
      <c r="C110" s="971"/>
      <c r="D110" s="971"/>
      <c r="E110" s="971"/>
      <c r="F110" s="971"/>
      <c r="G110" s="971"/>
      <c r="H110" s="971"/>
      <c r="I110" s="971"/>
      <c r="J110" s="971"/>
      <c r="K110" s="971"/>
      <c r="L110" s="971"/>
      <c r="M110" s="971"/>
      <c r="N110" s="972"/>
    </row>
    <row r="111" spans="2:14" ht="15" customHeight="1">
      <c r="B111" s="970"/>
      <c r="C111" s="971"/>
      <c r="D111" s="971"/>
      <c r="E111" s="971"/>
      <c r="F111" s="971"/>
      <c r="G111" s="971"/>
      <c r="H111" s="971"/>
      <c r="I111" s="971"/>
      <c r="J111" s="971"/>
      <c r="K111" s="971"/>
      <c r="L111" s="971"/>
      <c r="M111" s="971"/>
      <c r="N111" s="972"/>
    </row>
    <row r="112" spans="2:14" ht="30" customHeight="1">
      <c r="B112" s="973" t="s">
        <v>2219</v>
      </c>
      <c r="C112" s="974"/>
      <c r="D112" s="974"/>
      <c r="E112" s="974"/>
      <c r="F112" s="974"/>
      <c r="G112" s="974"/>
      <c r="H112" s="974"/>
      <c r="I112" s="974"/>
      <c r="J112" s="974"/>
      <c r="K112" s="974"/>
      <c r="L112" s="974"/>
      <c r="M112" s="974"/>
      <c r="N112" s="975"/>
    </row>
    <row r="113" spans="2:14">
      <c r="B113" s="973"/>
      <c r="C113" s="974"/>
      <c r="D113" s="974"/>
      <c r="E113" s="974"/>
      <c r="F113" s="974"/>
      <c r="G113" s="974"/>
      <c r="H113" s="974"/>
      <c r="I113" s="974"/>
      <c r="J113" s="974"/>
      <c r="K113" s="974"/>
      <c r="L113" s="974"/>
      <c r="M113" s="974"/>
      <c r="N113" s="975"/>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6"/>
      <c r="K123" s="976"/>
      <c r="L123" s="976"/>
      <c r="M123" s="976"/>
      <c r="N123" s="977"/>
    </row>
    <row r="124" spans="2:14" ht="15.75" thickBot="1">
      <c r="B124" s="419" t="s">
        <v>2221</v>
      </c>
      <c r="C124" s="420"/>
      <c r="D124" s="420"/>
      <c r="E124" s="259"/>
      <c r="F124" s="259"/>
      <c r="G124" s="259"/>
      <c r="H124" s="259"/>
      <c r="I124" s="259"/>
      <c r="J124" s="978"/>
      <c r="K124" s="978"/>
      <c r="L124" s="978"/>
      <c r="M124" s="978"/>
      <c r="N124" s="979"/>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1119</v>
      </c>
      <c r="C31" s="81" t="s">
        <v>2232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363</v>
      </c>
      <c r="B36" s="875" t="str">
        <f>VLOOKUP(A36,EQUIPOS!A6:D154,3,FALSE)</f>
        <v>Vibrador de concreto, Motor de 3 hp a 18.000 rpm Mangueras de 4 mt</v>
      </c>
      <c r="C36" s="876"/>
      <c r="D36" s="876"/>
      <c r="E36" s="876"/>
      <c r="F36" s="876"/>
      <c r="G36" s="876"/>
      <c r="H36" s="877"/>
      <c r="I36" s="267"/>
      <c r="J36" s="268"/>
      <c r="K36" s="269">
        <f>VLOOKUP(A36,EQUIPOS!A6:D163,4,FALSE)</f>
        <v>8328.9177570513002</v>
      </c>
      <c r="L36" s="270"/>
      <c r="M36" s="336">
        <v>1</v>
      </c>
      <c r="N36" s="272">
        <f>K36/M36</f>
        <v>8328.9177570513002</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0.02</v>
      </c>
      <c r="N41" s="344">
        <f>N78*M41</f>
        <v>1582.8190800847531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9911.7368371360535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1" t="s">
        <v>745</v>
      </c>
      <c r="B48" s="43" t="str">
        <f>VLOOKUP(A48,MATERIALES!A5:D372,3,FALSE)</f>
        <v>Acero PDR-60</v>
      </c>
      <c r="C48" s="281"/>
      <c r="D48" s="281"/>
      <c r="E48" s="281"/>
      <c r="F48" s="281"/>
      <c r="G48" s="281"/>
      <c r="H48" s="281"/>
      <c r="I48" s="281"/>
      <c r="J48" s="311" t="str">
        <f>VLOOKUP(A48,MATERIALES!A4:D639,2,FALSE)</f>
        <v>kg</v>
      </c>
      <c r="K48" s="282">
        <v>34.112000000000002</v>
      </c>
      <c r="L48" s="267"/>
      <c r="M48" s="402">
        <f>VLOOKUP(A48,MATERIALES!A5:D395,4,FALSE)</f>
        <v>3246.9058349731663</v>
      </c>
      <c r="N48" s="272">
        <f>K48*M48</f>
        <v>110758.45184260466</v>
      </c>
    </row>
    <row r="49" spans="1:14">
      <c r="A49" s="161" t="s">
        <v>608</v>
      </c>
      <c r="B49" s="43" t="str">
        <f>VLOOKUP(A49,MATERIALES!A6:D372,3,FALSE)</f>
        <v>Pintura anticorrosiva</v>
      </c>
      <c r="C49" s="425"/>
      <c r="D49" s="425"/>
      <c r="E49" s="425"/>
      <c r="F49" s="425"/>
      <c r="G49" s="425"/>
      <c r="H49" s="425"/>
      <c r="I49" s="425"/>
      <c r="J49" s="312" t="str">
        <f>VLOOKUP(A49,MATERIALES!A5:D640,2,FALSE)</f>
        <v>gal</v>
      </c>
      <c r="K49" s="397">
        <v>0.15</v>
      </c>
      <c r="L49" s="421"/>
      <c r="M49" s="402">
        <f>VLOOKUP(A49,MATERIALES!A6:D396,4,FALSE)</f>
        <v>45483.006754379559</v>
      </c>
      <c r="N49" s="272">
        <f>K49*M49</f>
        <v>6822.4510131569341</v>
      </c>
    </row>
    <row r="50" spans="1:14">
      <c r="A50" s="161" t="s">
        <v>832</v>
      </c>
      <c r="B50" s="43" t="str">
        <f>VLOOKUP(A50,MATERIALES!A6:D372,3,FALSE)</f>
        <v>Concreto Resistencia  21 (Mpa)</v>
      </c>
      <c r="C50" s="425"/>
      <c r="D50" s="425"/>
      <c r="E50" s="425"/>
      <c r="F50" s="425"/>
      <c r="G50" s="425"/>
      <c r="H50" s="425"/>
      <c r="I50" s="425"/>
      <c r="J50" s="312" t="str">
        <f>VLOOKUP(A50,MATERIALES!A6:D641,2,FALSE)</f>
        <v>m3</v>
      </c>
      <c r="K50" s="397">
        <v>0.126</v>
      </c>
      <c r="L50" s="421"/>
      <c r="M50" s="402">
        <f>VLOOKUP(A50,MATERIALES!A6:D397,4,FALSE)</f>
        <v>397352.15952215204</v>
      </c>
      <c r="N50" s="272">
        <f>K50*M50</f>
        <v>50066.372099791159</v>
      </c>
    </row>
    <row r="51" spans="1:14">
      <c r="A51" s="161" t="s">
        <v>869</v>
      </c>
      <c r="B51" s="43" t="str">
        <f>VLOOKUP(A51,MATERIALES!A6:D372,3,FALSE)</f>
        <v>Formaleta para baranda de concreto</v>
      </c>
      <c r="C51" s="425"/>
      <c r="D51" s="425"/>
      <c r="E51" s="425"/>
      <c r="F51" s="425"/>
      <c r="G51" s="425"/>
      <c r="H51" s="425"/>
      <c r="I51" s="425"/>
      <c r="J51" s="312" t="str">
        <f>VLOOKUP(A51,MATERIALES!A6:D642,2,FALSE)</f>
        <v>m</v>
      </c>
      <c r="K51" s="397">
        <v>1</v>
      </c>
      <c r="L51" s="421"/>
      <c r="M51" s="402">
        <f>VLOOKUP(A51,MATERIALES!A6:D398,4,FALSE)</f>
        <v>32849.613098264272</v>
      </c>
      <c r="N51" s="272">
        <f>K51*M51</f>
        <v>32849.613098264272</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6" t="s">
        <v>953</v>
      </c>
      <c r="C56" s="827"/>
      <c r="D56" s="827"/>
      <c r="E56" s="827"/>
      <c r="F56" s="827"/>
      <c r="G56" s="827"/>
      <c r="H56" s="827"/>
      <c r="I56" s="827"/>
      <c r="J56" s="827"/>
      <c r="K56" s="827"/>
      <c r="L56" s="827"/>
      <c r="M56" s="828"/>
      <c r="N56" s="394">
        <f>SUM(N48:N55)</f>
        <v>200496.88805381703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2" t="s">
        <v>961</v>
      </c>
      <c r="M60" s="891"/>
      <c r="N60" s="76" t="s">
        <v>951</v>
      </c>
    </row>
    <row r="61" spans="1:14">
      <c r="A61" t="s">
        <v>1239</v>
      </c>
      <c r="B61" s="46" t="str">
        <f>VLOOKUP(A61,TRANSPORTE!A3:D117,3,FALSE)</f>
        <v>Transporte de concreto</v>
      </c>
      <c r="C61" s="317"/>
      <c r="D61" s="317"/>
      <c r="E61" s="317"/>
      <c r="F61" s="317"/>
      <c r="G61" s="317"/>
      <c r="H61" s="311" t="s">
        <v>339</v>
      </c>
      <c r="I61" s="279">
        <v>0.126</v>
      </c>
      <c r="J61" s="286">
        <v>1</v>
      </c>
      <c r="K61" s="279">
        <f>I61*J61</f>
        <v>0.126</v>
      </c>
      <c r="L61" s="913">
        <f>VLOOKUP(A61,TRANSPORTE!A3:D117,4,FALSE)</f>
        <v>1139.1256047770109</v>
      </c>
      <c r="M61" s="914"/>
      <c r="N61" s="287">
        <f>K61*L61</f>
        <v>143.52982620190338</v>
      </c>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311"/>
      <c r="I64" s="279"/>
      <c r="J64" s="286"/>
      <c r="K64" s="279"/>
      <c r="L64" s="913"/>
      <c r="M64" s="914"/>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f>N61+N62+N63+N64+N65</f>
        <v>143.52982620190338</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980"/>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2"/>
      <c r="C77" s="903"/>
      <c r="D77" s="903"/>
      <c r="E77" s="903"/>
      <c r="F77" s="903"/>
      <c r="G77" s="903"/>
      <c r="H77" s="903"/>
      <c r="I77" s="126"/>
      <c r="J77" s="126"/>
      <c r="K77" s="126"/>
      <c r="L77" s="916"/>
      <c r="M77" s="916"/>
      <c r="N77" s="45"/>
    </row>
    <row r="78" spans="1:15" ht="15.75" thickBot="1">
      <c r="B78" s="915" t="s">
        <v>953</v>
      </c>
      <c r="C78" s="869"/>
      <c r="D78" s="869"/>
      <c r="E78" s="869"/>
      <c r="F78" s="869"/>
      <c r="G78" s="869"/>
      <c r="H78" s="869"/>
      <c r="I78" s="869"/>
      <c r="J78" s="869"/>
      <c r="K78" s="869"/>
      <c r="L78" s="869"/>
      <c r="M78" s="870"/>
      <c r="N78" s="301">
        <f>SUM(N72:N77)</f>
        <v>79140.954004237647</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289693.10872139264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4"/>
      <c r="J84" s="334"/>
      <c r="K84" s="302" t="s">
        <v>970</v>
      </c>
      <c r="L84" s="873" t="s">
        <v>971</v>
      </c>
      <c r="M84" s="874"/>
      <c r="N84" s="303"/>
    </row>
    <row r="85" spans="1:14">
      <c r="B85" s="859" t="s">
        <v>972</v>
      </c>
      <c r="C85" s="860"/>
      <c r="D85" s="860"/>
      <c r="E85" s="860"/>
      <c r="F85" s="860"/>
      <c r="G85" s="860"/>
      <c r="H85" s="860"/>
      <c r="I85" s="87"/>
      <c r="J85" s="88"/>
      <c r="K85" s="304">
        <v>0.2</v>
      </c>
      <c r="L85" s="861">
        <f>N80*K85</f>
        <v>57938.621744278527</v>
      </c>
      <c r="M85" s="862"/>
      <c r="N85" s="51"/>
    </row>
    <row r="86" spans="1:14">
      <c r="B86" s="89" t="s">
        <v>973</v>
      </c>
      <c r="C86" s="90"/>
      <c r="D86" s="90"/>
      <c r="E86" s="90"/>
      <c r="F86" s="90"/>
      <c r="G86" s="90"/>
      <c r="H86" s="90"/>
      <c r="I86" s="87"/>
      <c r="J86" s="88"/>
      <c r="K86" s="304">
        <v>0.05</v>
      </c>
      <c r="L86" s="861">
        <f>N80*K86</f>
        <v>14484.655436069632</v>
      </c>
      <c r="M86" s="862"/>
      <c r="N86" s="51"/>
    </row>
    <row r="87" spans="1:14" ht="15.75" thickBot="1">
      <c r="B87" s="91" t="s">
        <v>974</v>
      </c>
      <c r="C87" s="92"/>
      <c r="D87" s="92"/>
      <c r="E87" s="92"/>
      <c r="F87" s="92"/>
      <c r="G87" s="92"/>
      <c r="H87" s="92"/>
      <c r="I87" s="93"/>
      <c r="J87" s="94"/>
      <c r="K87" s="305">
        <v>0.05</v>
      </c>
      <c r="L87" s="863">
        <f>N80*K87</f>
        <v>14484.655436069632</v>
      </c>
      <c r="M87" s="864"/>
      <c r="N87" s="51"/>
    </row>
    <row r="88" spans="1:14" ht="15.75" thickBot="1">
      <c r="B88" s="826" t="s">
        <v>953</v>
      </c>
      <c r="C88" s="827"/>
      <c r="D88" s="827"/>
      <c r="E88" s="827"/>
      <c r="F88" s="827"/>
      <c r="G88" s="827"/>
      <c r="H88" s="827"/>
      <c r="I88" s="827"/>
      <c r="J88" s="827"/>
      <c r="K88" s="827"/>
      <c r="L88" s="827"/>
      <c r="M88" s="828"/>
      <c r="N88" s="52">
        <f>L85+L86+L87</f>
        <v>86907.932616417791</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8">
        <f>N80+N88</f>
        <v>376601.04133781046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6"/>
      <c r="K120" s="976"/>
      <c r="L120" s="976"/>
      <c r="M120" s="976"/>
      <c r="N120" s="977"/>
    </row>
    <row r="121" spans="2:14" ht="15.75" thickBot="1">
      <c r="B121" s="419" t="s">
        <v>2221</v>
      </c>
      <c r="C121" s="420"/>
      <c r="D121" s="420"/>
      <c r="E121" s="259"/>
      <c r="F121" s="259"/>
      <c r="G121" s="259"/>
      <c r="H121" s="259"/>
      <c r="I121" s="259"/>
      <c r="J121" s="978"/>
      <c r="K121" s="978"/>
      <c r="L121" s="978"/>
      <c r="M121" s="978"/>
      <c r="N121" s="97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1659</v>
      </c>
      <c r="C31" s="81" t="s">
        <v>1660</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363</v>
      </c>
      <c r="B36" s="875" t="str">
        <f>VLOOKUP(A36,EQUIPOS!A6:D154,3,FALSE)</f>
        <v>Vibrador de concreto, Motor de 3 hp a 18.000 rpm Mangueras de 4 mt</v>
      </c>
      <c r="C36" s="876"/>
      <c r="D36" s="876"/>
      <c r="E36" s="876"/>
      <c r="F36" s="876"/>
      <c r="G36" s="876"/>
      <c r="H36" s="877"/>
      <c r="I36" s="267"/>
      <c r="J36" s="268"/>
      <c r="K36" s="269">
        <f>VLOOKUP(A36,EQUIPOS!A6:D163,4,FALSE)</f>
        <v>8328.9177570513002</v>
      </c>
      <c r="L36" s="270"/>
      <c r="M36" s="336">
        <v>1</v>
      </c>
      <c r="N36" s="272">
        <f>K36/M36</f>
        <v>8328.9177570513002</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0.02</v>
      </c>
      <c r="N41" s="344">
        <f>N78*M41</f>
        <v>1582.8190800847531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9911.7368371360535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1" t="s">
        <v>745</v>
      </c>
      <c r="B48" s="43" t="str">
        <f>VLOOKUP(A48,MATERIALES!A5:D372,3,FALSE)</f>
        <v>Acero PDR-60</v>
      </c>
      <c r="C48" s="281"/>
      <c r="D48" s="281"/>
      <c r="E48" s="281"/>
      <c r="F48" s="281"/>
      <c r="G48" s="281"/>
      <c r="H48" s="281"/>
      <c r="I48" s="281"/>
      <c r="J48" s="311" t="str">
        <f>VLOOKUP(A48,MATERIALES!A4:D639,2,FALSE)</f>
        <v>kg</v>
      </c>
      <c r="K48" s="282">
        <v>34.112000000000002</v>
      </c>
      <c r="L48" s="267"/>
      <c r="M48" s="402">
        <f>VLOOKUP(A48,MATERIALES!A5:D395,4,FALSE)</f>
        <v>3246.9058349731663</v>
      </c>
      <c r="N48" s="272">
        <f>K48*M48</f>
        <v>110758.45184260466</v>
      </c>
    </row>
    <row r="49" spans="1:14">
      <c r="A49" s="161" t="s">
        <v>608</v>
      </c>
      <c r="B49" s="43" t="str">
        <f>VLOOKUP(A49,MATERIALES!A6:D372,3,FALSE)</f>
        <v>Pintura anticorrosiva</v>
      </c>
      <c r="C49" s="425"/>
      <c r="D49" s="425"/>
      <c r="E49" s="425"/>
      <c r="F49" s="425"/>
      <c r="G49" s="425"/>
      <c r="H49" s="425"/>
      <c r="I49" s="425"/>
      <c r="J49" s="312" t="str">
        <f>VLOOKUP(A49,MATERIALES!A5:D640,2,FALSE)</f>
        <v>gal</v>
      </c>
      <c r="K49" s="397">
        <v>0.15</v>
      </c>
      <c r="L49" s="421"/>
      <c r="M49" s="402">
        <f>VLOOKUP(A49,MATERIALES!A6:D396,4,FALSE)</f>
        <v>45483.006754379559</v>
      </c>
      <c r="N49" s="272">
        <f>K49*M49</f>
        <v>6822.4510131569341</v>
      </c>
    </row>
    <row r="50" spans="1:14">
      <c r="A50" s="161" t="s">
        <v>1661</v>
      </c>
      <c r="B50" s="43" t="str">
        <f>VLOOKUP(A50,MATERIALES!A6:D372,3,FALSE)</f>
        <v>Concreto Resistencia  28 (Mpa)</v>
      </c>
      <c r="C50" s="425"/>
      <c r="D50" s="425"/>
      <c r="E50" s="425"/>
      <c r="F50" s="425"/>
      <c r="G50" s="425"/>
      <c r="H50" s="425"/>
      <c r="I50" s="425"/>
      <c r="J50" s="312" t="str">
        <f>VLOOKUP(A50,MATERIALES!A6:D641,2,FALSE)</f>
        <v>m3</v>
      </c>
      <c r="K50" s="397">
        <v>0.126</v>
      </c>
      <c r="L50" s="421"/>
      <c r="M50" s="402">
        <f>VLOOKUP(A50,MATERIALES!A6:D397,4,FALSE)</f>
        <v>441620.53515855898</v>
      </c>
      <c r="N50" s="272">
        <f>K50*M50</f>
        <v>55644.187429978432</v>
      </c>
    </row>
    <row r="51" spans="1:14">
      <c r="A51" s="161" t="s">
        <v>869</v>
      </c>
      <c r="B51" s="43" t="str">
        <f>VLOOKUP(A51,MATERIALES!A6:D372,3,FALSE)</f>
        <v>Formaleta para baranda de concreto</v>
      </c>
      <c r="C51" s="425"/>
      <c r="D51" s="425"/>
      <c r="E51" s="425"/>
      <c r="F51" s="425"/>
      <c r="G51" s="425"/>
      <c r="H51" s="425"/>
      <c r="I51" s="425"/>
      <c r="J51" s="312" t="str">
        <f>VLOOKUP(A51,MATERIALES!A6:D642,2,FALSE)</f>
        <v>m</v>
      </c>
      <c r="K51" s="397">
        <v>1</v>
      </c>
      <c r="L51" s="421"/>
      <c r="M51" s="402">
        <f>VLOOKUP(A51,MATERIALES!A6:D398,4,FALSE)</f>
        <v>32849.613098264272</v>
      </c>
      <c r="N51" s="272">
        <f>K51*M51</f>
        <v>32849.613098264272</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6" t="s">
        <v>953</v>
      </c>
      <c r="C56" s="827"/>
      <c r="D56" s="827"/>
      <c r="E56" s="827"/>
      <c r="F56" s="827"/>
      <c r="G56" s="827"/>
      <c r="H56" s="827"/>
      <c r="I56" s="827"/>
      <c r="J56" s="827"/>
      <c r="K56" s="827"/>
      <c r="L56" s="827"/>
      <c r="M56" s="828"/>
      <c r="N56" s="394">
        <f>SUM(N48:N55)</f>
        <v>206074.7033840043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2" t="s">
        <v>961</v>
      </c>
      <c r="M60" s="891"/>
      <c r="N60" s="76" t="s">
        <v>951</v>
      </c>
    </row>
    <row r="61" spans="1:14">
      <c r="A61" t="s">
        <v>1239</v>
      </c>
      <c r="B61" s="46" t="str">
        <f>VLOOKUP(A61,TRANSPORTE!A3:D117,3,FALSE)</f>
        <v>Transporte de concreto</v>
      </c>
      <c r="C61" s="317"/>
      <c r="D61" s="317"/>
      <c r="E61" s="317"/>
      <c r="F61" s="317"/>
      <c r="G61" s="317"/>
      <c r="H61" s="311" t="s">
        <v>339</v>
      </c>
      <c r="I61" s="413">
        <v>0.126</v>
      </c>
      <c r="J61" s="286">
        <v>1</v>
      </c>
      <c r="K61" s="413">
        <f>I61*J61</f>
        <v>0.126</v>
      </c>
      <c r="L61" s="913">
        <f>VLOOKUP(A61,TRANSPORTE!A3:D117,4,FALSE)</f>
        <v>1139.1256047770109</v>
      </c>
      <c r="M61" s="914"/>
      <c r="N61" s="287">
        <f>K61*L61</f>
        <v>143.52982620190338</v>
      </c>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311"/>
      <c r="I64" s="279"/>
      <c r="J64" s="286"/>
      <c r="K64" s="279"/>
      <c r="L64" s="913"/>
      <c r="M64" s="914"/>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f>N61+N62+N63+N64+N65</f>
        <v>143.52982620190338</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980"/>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2"/>
      <c r="C77" s="903"/>
      <c r="D77" s="903"/>
      <c r="E77" s="903"/>
      <c r="F77" s="903"/>
      <c r="G77" s="903"/>
      <c r="H77" s="903"/>
      <c r="I77" s="126"/>
      <c r="J77" s="126"/>
      <c r="K77" s="126"/>
      <c r="L77" s="916"/>
      <c r="M77" s="916"/>
      <c r="N77" s="127"/>
    </row>
    <row r="78" spans="1:15" ht="15.75" thickBot="1">
      <c r="B78" s="915" t="s">
        <v>953</v>
      </c>
      <c r="C78" s="869"/>
      <c r="D78" s="869"/>
      <c r="E78" s="869"/>
      <c r="F78" s="869"/>
      <c r="G78" s="869"/>
      <c r="H78" s="869"/>
      <c r="I78" s="869"/>
      <c r="J78" s="869"/>
      <c r="K78" s="869"/>
      <c r="L78" s="869"/>
      <c r="M78" s="870"/>
      <c r="N78" s="460">
        <f>SUM(N72:N77)</f>
        <v>79140.954004237647</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295270.9240515799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4"/>
      <c r="J84" s="334"/>
      <c r="K84" s="302" t="s">
        <v>970</v>
      </c>
      <c r="L84" s="873" t="s">
        <v>971</v>
      </c>
      <c r="M84" s="874"/>
      <c r="N84" s="303"/>
    </row>
    <row r="85" spans="1:14">
      <c r="B85" s="859" t="s">
        <v>972</v>
      </c>
      <c r="C85" s="860"/>
      <c r="D85" s="860"/>
      <c r="E85" s="860"/>
      <c r="F85" s="860"/>
      <c r="G85" s="860"/>
      <c r="H85" s="860"/>
      <c r="I85" s="87"/>
      <c r="J85" s="88"/>
      <c r="K85" s="304">
        <v>0.2</v>
      </c>
      <c r="L85" s="861">
        <f>N80*K85</f>
        <v>59054.184810315986</v>
      </c>
      <c r="M85" s="862"/>
      <c r="N85" s="51"/>
    </row>
    <row r="86" spans="1:14">
      <c r="B86" s="89" t="s">
        <v>973</v>
      </c>
      <c r="C86" s="90"/>
      <c r="D86" s="90"/>
      <c r="E86" s="90"/>
      <c r="F86" s="90"/>
      <c r="G86" s="90"/>
      <c r="H86" s="90"/>
      <c r="I86" s="87"/>
      <c r="J86" s="88"/>
      <c r="K86" s="304">
        <v>0.05</v>
      </c>
      <c r="L86" s="861">
        <f>N80*K86</f>
        <v>14763.546202578997</v>
      </c>
      <c r="M86" s="862"/>
      <c r="N86" s="51"/>
    </row>
    <row r="87" spans="1:14" ht="15.75" thickBot="1">
      <c r="B87" s="91" t="s">
        <v>974</v>
      </c>
      <c r="C87" s="92"/>
      <c r="D87" s="92"/>
      <c r="E87" s="92"/>
      <c r="F87" s="92"/>
      <c r="G87" s="92"/>
      <c r="H87" s="92"/>
      <c r="I87" s="93"/>
      <c r="J87" s="94"/>
      <c r="K87" s="305">
        <v>0.05</v>
      </c>
      <c r="L87" s="863">
        <f>N80*K87</f>
        <v>14763.546202578997</v>
      </c>
      <c r="M87" s="864"/>
      <c r="N87" s="51"/>
    </row>
    <row r="88" spans="1:14" ht="15.75" thickBot="1">
      <c r="B88" s="826" t="s">
        <v>953</v>
      </c>
      <c r="C88" s="827"/>
      <c r="D88" s="827"/>
      <c r="E88" s="827"/>
      <c r="F88" s="827"/>
      <c r="G88" s="827"/>
      <c r="H88" s="827"/>
      <c r="I88" s="827"/>
      <c r="J88" s="827"/>
      <c r="K88" s="827"/>
      <c r="L88" s="827"/>
      <c r="M88" s="828"/>
      <c r="N88" s="52">
        <f>L85+L86+L87</f>
        <v>88581.277215473965</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8">
        <f>N80+N88</f>
        <v>383852.20126705384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6"/>
      <c r="K120" s="976"/>
      <c r="L120" s="976"/>
      <c r="M120" s="976"/>
      <c r="N120" s="977"/>
    </row>
    <row r="121" spans="2:14" ht="15.75" thickBot="1">
      <c r="B121" s="419" t="s">
        <v>2221</v>
      </c>
      <c r="C121" s="420"/>
      <c r="D121" s="420"/>
      <c r="E121" s="259"/>
      <c r="F121" s="259"/>
      <c r="G121" s="259"/>
      <c r="H121" s="259"/>
      <c r="I121" s="259"/>
      <c r="J121" s="978"/>
      <c r="K121" s="978"/>
      <c r="L121" s="978"/>
      <c r="M121" s="978"/>
      <c r="N121" s="97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20"/>
      <c r="C1" s="932"/>
      <c r="D1" s="933"/>
      <c r="E1" s="933"/>
      <c r="F1" s="933"/>
      <c r="G1" s="933"/>
      <c r="H1" s="933"/>
      <c r="I1" s="933"/>
      <c r="J1" s="934"/>
      <c r="K1" s="935" t="s">
        <v>933</v>
      </c>
      <c r="L1" s="937" t="s">
        <v>2198</v>
      </c>
      <c r="M1" s="938"/>
      <c r="N1" s="939"/>
    </row>
    <row r="2" spans="2:14" ht="22.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1662</v>
      </c>
      <c r="C31" s="81" t="s">
        <v>2121</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156</v>
      </c>
      <c r="B36" s="875" t="str">
        <f>VLOOKUP(A36,EQUIPOS!A6:D154,3,FALSE)</f>
        <v>Cizalla manual de 90 cm.</v>
      </c>
      <c r="C36" s="876"/>
      <c r="D36" s="876"/>
      <c r="E36" s="876"/>
      <c r="F36" s="876"/>
      <c r="G36" s="876"/>
      <c r="H36" s="877"/>
      <c r="I36" s="267"/>
      <c r="J36" s="268"/>
      <c r="K36" s="269">
        <f>VLOOKUP(A36,EQUIPOS!A6:D163,4,FALSE)</f>
        <v>768.9178136125646</v>
      </c>
      <c r="L36" s="270"/>
      <c r="M36" s="336">
        <v>37.5</v>
      </c>
      <c r="N36" s="272">
        <f>K36/M36</f>
        <v>20.504475029668388</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0.02</v>
      </c>
      <c r="N41" s="344">
        <f>N78*M41</f>
        <v>16.081724361440799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36.58619939110919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1" t="s">
        <v>745</v>
      </c>
      <c r="B48" s="43" t="str">
        <f>VLOOKUP(A48,MATERIALES!A5:D372,3,FALSE)</f>
        <v>Acero PDR-60</v>
      </c>
      <c r="C48" s="281"/>
      <c r="D48" s="281"/>
      <c r="E48" s="281"/>
      <c r="F48" s="281"/>
      <c r="G48" s="281"/>
      <c r="H48" s="281"/>
      <c r="I48" s="268"/>
      <c r="J48" s="224" t="str">
        <f>VLOOKUP(A48,MATERIALES!A4:D639,2,FALSE)</f>
        <v>kg</v>
      </c>
      <c r="K48" s="282">
        <v>1.05</v>
      </c>
      <c r="L48" s="267"/>
      <c r="M48" s="402">
        <f>VLOOKUP(A48,MATERIALES!A5:D395,4,FALSE)</f>
        <v>3246.9058349731663</v>
      </c>
      <c r="N48" s="272">
        <f>K48*M48</f>
        <v>3409.2511267218247</v>
      </c>
    </row>
    <row r="49" spans="1:14">
      <c r="A49" s="161" t="s">
        <v>898</v>
      </c>
      <c r="B49" s="43" t="str">
        <f>VLOOKUP(A49,MATERIALES!A6:D372,3,FALSE)</f>
        <v>Alambre Negro Para Amarre</v>
      </c>
      <c r="C49" s="425"/>
      <c r="D49" s="425"/>
      <c r="E49" s="425"/>
      <c r="F49" s="425"/>
      <c r="G49" s="425"/>
      <c r="H49" s="425"/>
      <c r="I49" s="425"/>
      <c r="J49" s="311" t="str">
        <f>VLOOKUP(A49,MATERIALES!A5:D640,2,FALSE)</f>
        <v>kg</v>
      </c>
      <c r="K49" s="397">
        <v>0.03</v>
      </c>
      <c r="L49" s="421"/>
      <c r="M49" s="402">
        <f>VLOOKUP(A49,MATERIALES!A6:D396,4,FALSE)</f>
        <v>5136.9696273261407</v>
      </c>
      <c r="N49" s="272">
        <f>K49*M49</f>
        <v>154.1090888197842</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6" t="s">
        <v>953</v>
      </c>
      <c r="C56" s="827"/>
      <c r="D56" s="827"/>
      <c r="E56" s="827"/>
      <c r="F56" s="827"/>
      <c r="G56" s="827"/>
      <c r="H56" s="827"/>
      <c r="I56" s="827"/>
      <c r="J56" s="827"/>
      <c r="K56" s="827"/>
      <c r="L56" s="827"/>
      <c r="M56" s="828"/>
      <c r="N56" s="394">
        <f>SUM(N48:N55)</f>
        <v>3563.3602155416088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2" t="s">
        <v>961</v>
      </c>
      <c r="M60" s="891"/>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913">
        <f>VLOOKUP(A61,TRANSPORTE!A3:D117,4,FALSE)</f>
        <v>0.40828874723190356</v>
      </c>
      <c r="M61" s="914"/>
      <c r="N61" s="287">
        <f>K61*L61</f>
        <v>0.42870318459349877</v>
      </c>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311"/>
      <c r="I64" s="279"/>
      <c r="J64" s="286"/>
      <c r="K64" s="279"/>
      <c r="L64" s="913"/>
      <c r="M64" s="914"/>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f>N61+N62+N63+N64+N65</f>
        <v>0.42870318459349877</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868"/>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2"/>
      <c r="C77" s="903"/>
      <c r="D77" s="903"/>
      <c r="E77" s="903"/>
      <c r="F77" s="903"/>
      <c r="G77" s="903"/>
      <c r="H77" s="903"/>
      <c r="I77" s="126"/>
      <c r="J77" s="126"/>
      <c r="K77" s="126"/>
      <c r="L77" s="916"/>
      <c r="M77" s="916"/>
      <c r="N77" s="45"/>
    </row>
    <row r="78" spans="1:15" ht="15.75" thickBot="1">
      <c r="B78" s="915" t="s">
        <v>953</v>
      </c>
      <c r="C78" s="869"/>
      <c r="D78" s="869"/>
      <c r="E78" s="869"/>
      <c r="F78" s="869"/>
      <c r="G78" s="869"/>
      <c r="H78" s="869"/>
      <c r="I78" s="869"/>
      <c r="J78" s="869"/>
      <c r="K78" s="869"/>
      <c r="L78" s="869"/>
      <c r="M78" s="870"/>
      <c r="N78" s="301">
        <f>SUM(N72:N77)</f>
        <v>804.08621807203986</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4404.4613361893516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4"/>
      <c r="J84" s="334"/>
      <c r="K84" s="302" t="s">
        <v>970</v>
      </c>
      <c r="L84" s="873" t="s">
        <v>971</v>
      </c>
      <c r="M84" s="874"/>
      <c r="N84" s="303"/>
    </row>
    <row r="85" spans="1:14">
      <c r="B85" s="859" t="s">
        <v>972</v>
      </c>
      <c r="C85" s="860"/>
      <c r="D85" s="860"/>
      <c r="E85" s="860"/>
      <c r="F85" s="860"/>
      <c r="G85" s="860"/>
      <c r="H85" s="860"/>
      <c r="I85" s="87"/>
      <c r="J85" s="88"/>
      <c r="K85" s="304">
        <v>0.2</v>
      </c>
      <c r="L85" s="861">
        <f>N80*K85</f>
        <v>880.89226723787033</v>
      </c>
      <c r="M85" s="862"/>
      <c r="N85" s="51"/>
    </row>
    <row r="86" spans="1:14">
      <c r="B86" s="89" t="s">
        <v>973</v>
      </c>
      <c r="C86" s="90"/>
      <c r="D86" s="90"/>
      <c r="E86" s="90"/>
      <c r="F86" s="90"/>
      <c r="G86" s="90"/>
      <c r="H86" s="90"/>
      <c r="I86" s="87"/>
      <c r="J86" s="88"/>
      <c r="K86" s="304">
        <v>0.05</v>
      </c>
      <c r="L86" s="861">
        <f>N80*K86</f>
        <v>220.22306680946758</v>
      </c>
      <c r="M86" s="862"/>
      <c r="N86" s="51"/>
    </row>
    <row r="87" spans="1:14" ht="15.75" thickBot="1">
      <c r="B87" s="91" t="s">
        <v>974</v>
      </c>
      <c r="C87" s="92"/>
      <c r="D87" s="92"/>
      <c r="E87" s="92"/>
      <c r="F87" s="92"/>
      <c r="G87" s="92"/>
      <c r="H87" s="92"/>
      <c r="I87" s="93"/>
      <c r="J87" s="94"/>
      <c r="K87" s="305">
        <v>0.05</v>
      </c>
      <c r="L87" s="863">
        <f>N80*K87</f>
        <v>220.22306680946758</v>
      </c>
      <c r="M87" s="864"/>
      <c r="N87" s="51"/>
    </row>
    <row r="88" spans="1:14" ht="15.75" thickBot="1">
      <c r="B88" s="826" t="s">
        <v>953</v>
      </c>
      <c r="C88" s="827"/>
      <c r="D88" s="827"/>
      <c r="E88" s="827"/>
      <c r="F88" s="827"/>
      <c r="G88" s="827"/>
      <c r="H88" s="827"/>
      <c r="I88" s="827"/>
      <c r="J88" s="827"/>
      <c r="K88" s="827"/>
      <c r="L88" s="827"/>
      <c r="M88" s="828"/>
      <c r="N88" s="52">
        <f>L85+L86+L87</f>
        <v>1321.3384008568055</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8">
        <f>N80+N88</f>
        <v>5725.7997370461571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6"/>
      <c r="K120" s="976"/>
      <c r="L120" s="976"/>
      <c r="M120" s="976"/>
      <c r="N120" s="977"/>
    </row>
    <row r="121" spans="2:14" ht="15.75" thickBot="1">
      <c r="B121" s="419" t="s">
        <v>2221</v>
      </c>
      <c r="C121" s="420"/>
      <c r="D121" s="420"/>
      <c r="E121" s="259"/>
      <c r="F121" s="259"/>
      <c r="G121" s="259"/>
      <c r="H121" s="259"/>
      <c r="I121" s="259"/>
      <c r="J121" s="978"/>
      <c r="K121" s="978"/>
      <c r="L121" s="978"/>
      <c r="M121" s="978"/>
      <c r="N121" s="97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1663</v>
      </c>
      <c r="C31" s="81" t="s">
        <v>2122</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156</v>
      </c>
      <c r="B36" s="875" t="str">
        <f>VLOOKUP(A36,EQUIPOS!A6:D154,3,FALSE)</f>
        <v>Cizalla manual de 90 cm.</v>
      </c>
      <c r="C36" s="876"/>
      <c r="D36" s="876"/>
      <c r="E36" s="876"/>
      <c r="F36" s="876"/>
      <c r="G36" s="876"/>
      <c r="H36" s="877"/>
      <c r="I36" s="267"/>
      <c r="J36" s="268"/>
      <c r="K36" s="269">
        <f>VLOOKUP(A36,EQUIPOS!A6:D163,4,FALSE)</f>
        <v>768.9178136125646</v>
      </c>
      <c r="L36" s="270"/>
      <c r="M36" s="336">
        <v>37.5</v>
      </c>
      <c r="N36" s="272">
        <f>K36/M36</f>
        <v>20.504475029668388</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0.02</v>
      </c>
      <c r="N41" s="344">
        <f>N78*M41</f>
        <v>16.081724361440799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36.58619939110919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1" t="s">
        <v>743</v>
      </c>
      <c r="B48" s="43" t="str">
        <f>VLOOKUP(A48,MATERIALES!A5:D372,3,FALSE)</f>
        <v>Acero A-40</v>
      </c>
      <c r="C48" s="281"/>
      <c r="D48" s="281"/>
      <c r="E48" s="281"/>
      <c r="F48" s="281"/>
      <c r="G48" s="281"/>
      <c r="H48" s="281"/>
      <c r="I48" s="281"/>
      <c r="J48" s="311" t="str">
        <f>VLOOKUP(A48,MATERIALES!A4:D639,2,FALSE)</f>
        <v>kg</v>
      </c>
      <c r="K48" s="282">
        <v>1.05</v>
      </c>
      <c r="L48" s="267"/>
      <c r="M48" s="402">
        <f>VLOOKUP(A48,MATERIALES!A5:D395,4,FALSE)</f>
        <v>3697.4232949351635</v>
      </c>
      <c r="N48" s="272">
        <f>K48*M48</f>
        <v>3882.294459681922</v>
      </c>
    </row>
    <row r="49" spans="1:14">
      <c r="A49" s="161" t="s">
        <v>898</v>
      </c>
      <c r="B49" s="43" t="str">
        <f>VLOOKUP(A49,MATERIALES!A6:D372,3,FALSE)</f>
        <v>Alambre Negro Para Amarre</v>
      </c>
      <c r="C49" s="425"/>
      <c r="D49" s="425"/>
      <c r="E49" s="425"/>
      <c r="F49" s="425"/>
      <c r="G49" s="425"/>
      <c r="H49" s="425"/>
      <c r="I49" s="425"/>
      <c r="J49" s="312" t="str">
        <f>VLOOKUP(A49,MATERIALES!A5:D640,2,FALSE)</f>
        <v>kg</v>
      </c>
      <c r="K49" s="397">
        <v>0.03</v>
      </c>
      <c r="L49" s="421"/>
      <c r="M49" s="402">
        <f>VLOOKUP(A49,MATERIALES!A6:D396,4,FALSE)</f>
        <v>5136.9696273261407</v>
      </c>
      <c r="N49" s="272">
        <f>K49*M49</f>
        <v>154.1090888197842</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6" t="s">
        <v>953</v>
      </c>
      <c r="C56" s="827"/>
      <c r="D56" s="827"/>
      <c r="E56" s="827"/>
      <c r="F56" s="827"/>
      <c r="G56" s="827"/>
      <c r="H56" s="827"/>
      <c r="I56" s="827"/>
      <c r="J56" s="827"/>
      <c r="K56" s="827"/>
      <c r="L56" s="827"/>
      <c r="M56" s="828"/>
      <c r="N56" s="394">
        <f>SUM(N48:N55)</f>
        <v>4036.4035485017062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2" t="s">
        <v>961</v>
      </c>
      <c r="M60" s="891"/>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913">
        <f>VLOOKUP(A61,TRANSPORTE!A3:D117,4,FALSE)</f>
        <v>0.40828874723190356</v>
      </c>
      <c r="M61" s="914"/>
      <c r="N61" s="287">
        <f>K61*L61</f>
        <v>0.42870318459349877</v>
      </c>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311"/>
      <c r="I64" s="279"/>
      <c r="J64" s="286"/>
      <c r="K64" s="279"/>
      <c r="L64" s="913"/>
      <c r="M64" s="914"/>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f>N61+N62+N63+N64+N65</f>
        <v>0.42870318459349877</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868"/>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2"/>
      <c r="C77" s="903"/>
      <c r="D77" s="903"/>
      <c r="E77" s="903"/>
      <c r="F77" s="903"/>
      <c r="G77" s="903"/>
      <c r="H77" s="903"/>
      <c r="I77" s="126"/>
      <c r="J77" s="126"/>
      <c r="K77" s="126"/>
      <c r="L77" s="916"/>
      <c r="M77" s="916"/>
      <c r="N77" s="45"/>
    </row>
    <row r="78" spans="1:15" ht="15.75" thickBot="1">
      <c r="B78" s="915" t="s">
        <v>953</v>
      </c>
      <c r="C78" s="869"/>
      <c r="D78" s="869"/>
      <c r="E78" s="869"/>
      <c r="F78" s="869"/>
      <c r="G78" s="869"/>
      <c r="H78" s="869"/>
      <c r="I78" s="869"/>
      <c r="J78" s="869"/>
      <c r="K78" s="869"/>
      <c r="L78" s="869"/>
      <c r="M78" s="870"/>
      <c r="N78" s="301">
        <f>SUM(N72:N77)</f>
        <v>804.08621807203986</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4877.504669149449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4"/>
      <c r="J84" s="334"/>
      <c r="K84" s="302" t="s">
        <v>970</v>
      </c>
      <c r="L84" s="873" t="s">
        <v>971</v>
      </c>
      <c r="M84" s="874"/>
      <c r="N84" s="303"/>
    </row>
    <row r="85" spans="1:14">
      <c r="B85" s="859" t="s">
        <v>972</v>
      </c>
      <c r="C85" s="860"/>
      <c r="D85" s="860"/>
      <c r="E85" s="860"/>
      <c r="F85" s="860"/>
      <c r="G85" s="860"/>
      <c r="H85" s="860"/>
      <c r="I85" s="87"/>
      <c r="J85" s="88"/>
      <c r="K85" s="304">
        <v>0.2</v>
      </c>
      <c r="L85" s="861">
        <f>N80*K85</f>
        <v>975.50093382988985</v>
      </c>
      <c r="M85" s="862"/>
      <c r="N85" s="51"/>
    </row>
    <row r="86" spans="1:14">
      <c r="B86" s="89" t="s">
        <v>973</v>
      </c>
      <c r="C86" s="90"/>
      <c r="D86" s="90"/>
      <c r="E86" s="90"/>
      <c r="F86" s="90"/>
      <c r="G86" s="90"/>
      <c r="H86" s="90"/>
      <c r="I86" s="87"/>
      <c r="J86" s="88"/>
      <c r="K86" s="304">
        <v>0.05</v>
      </c>
      <c r="L86" s="861">
        <f>N80*K86</f>
        <v>243.87523345747246</v>
      </c>
      <c r="M86" s="862"/>
      <c r="N86" s="51"/>
    </row>
    <row r="87" spans="1:14" ht="15.75" thickBot="1">
      <c r="B87" s="91" t="s">
        <v>974</v>
      </c>
      <c r="C87" s="92"/>
      <c r="D87" s="92"/>
      <c r="E87" s="92"/>
      <c r="F87" s="92"/>
      <c r="G87" s="92"/>
      <c r="H87" s="92"/>
      <c r="I87" s="93"/>
      <c r="J87" s="94"/>
      <c r="K87" s="305">
        <v>0.05</v>
      </c>
      <c r="L87" s="863">
        <f>N80*K87</f>
        <v>243.87523345747246</v>
      </c>
      <c r="M87" s="864"/>
      <c r="N87" s="51"/>
    </row>
    <row r="88" spans="1:14" ht="15.75" thickBot="1">
      <c r="B88" s="826" t="s">
        <v>953</v>
      </c>
      <c r="C88" s="827"/>
      <c r="D88" s="827"/>
      <c r="E88" s="827"/>
      <c r="F88" s="827"/>
      <c r="G88" s="827"/>
      <c r="H88" s="827"/>
      <c r="I88" s="827"/>
      <c r="J88" s="827"/>
      <c r="K88" s="827"/>
      <c r="L88" s="827"/>
      <c r="M88" s="828"/>
      <c r="N88" s="52">
        <f>L85+L86+L87</f>
        <v>1463.2514007448347</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8">
        <f>N80+N88</f>
        <v>6340.7560698942834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6"/>
      <c r="K120" s="976"/>
      <c r="L120" s="976"/>
      <c r="M120" s="976"/>
      <c r="N120" s="977"/>
    </row>
    <row r="121" spans="2:14" ht="15.75" thickBot="1">
      <c r="B121" s="419" t="s">
        <v>2221</v>
      </c>
      <c r="C121" s="420"/>
      <c r="D121" s="420"/>
      <c r="E121" s="259"/>
      <c r="F121" s="259"/>
      <c r="G121" s="259"/>
      <c r="H121" s="259"/>
      <c r="I121" s="259"/>
      <c r="J121" s="978"/>
      <c r="K121" s="978"/>
      <c r="L121" s="978"/>
      <c r="M121" s="978"/>
      <c r="N121" s="97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thickBo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1120</v>
      </c>
      <c r="C31" s="81" t="s">
        <v>2123</v>
      </c>
      <c r="D31" s="82"/>
      <c r="E31" s="82"/>
      <c r="F31" s="82"/>
      <c r="G31" s="82"/>
      <c r="H31" s="82"/>
      <c r="I31" s="82"/>
      <c r="J31" s="82"/>
      <c r="K31" s="453"/>
      <c r="L31" s="306" t="s">
        <v>1664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123</v>
      </c>
      <c r="B36" s="875" t="str">
        <f>VLOOKUP(A36,EQUIPOS!A6:D154,3,FALSE)</f>
        <v>Bomba de inyección de lechada</v>
      </c>
      <c r="C36" s="876"/>
      <c r="D36" s="876"/>
      <c r="E36" s="876"/>
      <c r="F36" s="876"/>
      <c r="G36" s="876"/>
      <c r="H36" s="877"/>
      <c r="I36" s="267"/>
      <c r="J36" s="268"/>
      <c r="K36" s="269">
        <f>VLOOKUP(A36,EQUIPOS!A6:D163,4,FALSE)</f>
        <v>18510.414833033141</v>
      </c>
      <c r="L36" s="270"/>
      <c r="M36" s="336">
        <v>670</v>
      </c>
      <c r="N36" s="272">
        <f>K36/M36</f>
        <v>27.627484825422599</v>
      </c>
    </row>
    <row r="37" spans="1:14">
      <c r="A37" s="113" t="s">
        <v>125</v>
      </c>
      <c r="B37" s="875" t="str">
        <f>VLOOKUP(A37,EQUIPOS!A7:D154,3,FALSE)</f>
        <v>Bomba para gato de tensionamiento</v>
      </c>
      <c r="C37" s="876"/>
      <c r="D37" s="876"/>
      <c r="E37" s="876"/>
      <c r="F37" s="876"/>
      <c r="G37" s="876"/>
      <c r="H37" s="877"/>
      <c r="I37" s="421"/>
      <c r="J37" s="422"/>
      <c r="K37" s="269">
        <f>VLOOKUP(A37,EQUIPOS!A7:D164,4,FALSE)</f>
        <v>58575.133817253685</v>
      </c>
      <c r="L37" s="335"/>
      <c r="M37" s="336">
        <v>670</v>
      </c>
      <c r="N37" s="272">
        <f>K37/M37</f>
        <v>87.425572861572661</v>
      </c>
    </row>
    <row r="38" spans="1:14">
      <c r="A38" s="113" t="s">
        <v>240</v>
      </c>
      <c r="B38" s="875" t="str">
        <f>VLOOKUP(A38,EQUIPOS!A8:D154,3,FALSE)</f>
        <v>Gato para tensionamiento, fuerza Max 200 ton, área de tensión 314 cm2.</v>
      </c>
      <c r="C38" s="876"/>
      <c r="D38" s="876"/>
      <c r="E38" s="876"/>
      <c r="F38" s="876"/>
      <c r="G38" s="876"/>
      <c r="H38" s="877"/>
      <c r="I38" s="328"/>
      <c r="J38" s="330"/>
      <c r="K38" s="269">
        <f>VLOOKUP(A38,EQUIPOS!A8:D165,4,FALSE)</f>
        <v>165246.58948784904</v>
      </c>
      <c r="L38" s="423"/>
      <c r="M38" s="424">
        <v>670</v>
      </c>
      <c r="N38" s="272">
        <f>K38/M38</f>
        <v>246.63670072813289</v>
      </c>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0.02</v>
      </c>
      <c r="N41" s="344">
        <f>N78*M41</f>
        <v>6.4163654810271034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368.10612389615528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1" t="s">
        <v>432</v>
      </c>
      <c r="B48" s="43" t="str">
        <f>VLOOKUP(A48,MATERIALES!A5:D372,3,FALSE)</f>
        <v>Anclajes o Cuñas para el tensionamiento</v>
      </c>
      <c r="C48" s="281"/>
      <c r="D48" s="281"/>
      <c r="E48" s="281"/>
      <c r="F48" s="281"/>
      <c r="G48" s="281"/>
      <c r="H48" s="281"/>
      <c r="I48" s="281"/>
      <c r="J48" s="311" t="str">
        <f>VLOOKUP(A48,MATERIALES!A4:D639,2,FALSE)</f>
        <v>u</v>
      </c>
      <c r="K48" s="282">
        <v>4.0000000000000001E-3</v>
      </c>
      <c r="L48" s="267"/>
      <c r="M48" s="402">
        <f>VLOOKUP(A48,MATERIALES!A5:D395,4,FALSE)</f>
        <v>17499.158186006214</v>
      </c>
      <c r="N48" s="272">
        <f t="shared" ref="N48:N53" si="0">K48*M48</f>
        <v>69.996632744024865</v>
      </c>
    </row>
    <row r="49" spans="1:14">
      <c r="A49" s="161" t="s">
        <v>445</v>
      </c>
      <c r="B49" s="43" t="str">
        <f>VLOOKUP(A49,MATERIALES!A6:D372,3,FALSE)</f>
        <v>Ductos para tensionimiento</v>
      </c>
      <c r="C49" s="425"/>
      <c r="D49" s="425"/>
      <c r="E49" s="425"/>
      <c r="F49" s="425"/>
      <c r="G49" s="425"/>
      <c r="H49" s="425"/>
      <c r="I49" s="425"/>
      <c r="J49" s="312" t="str">
        <f>VLOOKUP(A49,MATERIALES!A5:D640,2,FALSE)</f>
        <v>m</v>
      </c>
      <c r="K49" s="397">
        <v>4.0000000000000001E-3</v>
      </c>
      <c r="L49" s="421"/>
      <c r="M49" s="402">
        <f>VLOOKUP(A49,MATERIALES!A6:D396,4,FALSE)</f>
        <v>13438.140799854664</v>
      </c>
      <c r="N49" s="272">
        <f t="shared" si="0"/>
        <v>53.75256319941866</v>
      </c>
    </row>
    <row r="50" spans="1:14">
      <c r="A50" s="161" t="s">
        <v>483</v>
      </c>
      <c r="B50" s="43" t="str">
        <f>VLOOKUP(A50,MATERIALES!A6:D372,3,FALSE)</f>
        <v>Lechada para ductos (tensionamiento)</v>
      </c>
      <c r="C50" s="425"/>
      <c r="D50" s="425"/>
      <c r="E50" s="425"/>
      <c r="F50" s="425"/>
      <c r="G50" s="425"/>
      <c r="H50" s="425"/>
      <c r="I50" s="425"/>
      <c r="J50" s="312" t="str">
        <f>VLOOKUP(A50,MATERIALES!A6:D641,2,FALSE)</f>
        <v>lt</v>
      </c>
      <c r="K50" s="397">
        <v>0.02</v>
      </c>
      <c r="L50" s="421"/>
      <c r="M50" s="402">
        <f>VLOOKUP(A50,MATERIALES!A6:D397,4,FALSE)</f>
        <v>1186.1859710528806</v>
      </c>
      <c r="N50" s="272">
        <f t="shared" si="0"/>
        <v>23.723719421057613</v>
      </c>
    </row>
    <row r="51" spans="1:14">
      <c r="A51" s="161" t="s">
        <v>691</v>
      </c>
      <c r="B51" s="43" t="str">
        <f>VLOOKUP(A51,MATERIALES!A6:D372,3,FALSE)</f>
        <v>Torón de tensionmiento 1/2´´ o 5/8´´</v>
      </c>
      <c r="C51" s="425"/>
      <c r="D51" s="425"/>
      <c r="E51" s="425"/>
      <c r="F51" s="425"/>
      <c r="G51" s="425"/>
      <c r="H51" s="425"/>
      <c r="I51" s="425"/>
      <c r="J51" s="312" t="str">
        <f>VLOOKUP(A51,MATERIALES!A6:D642,2,FALSE)</f>
        <v>kg</v>
      </c>
      <c r="K51" s="397">
        <v>8.5000000000000006E-2</v>
      </c>
      <c r="L51" s="421"/>
      <c r="M51" s="402">
        <f>VLOOKUP(A51,MATERIALES!A6:D398,4,FALSE)</f>
        <v>6319.9649324551156</v>
      </c>
      <c r="N51" s="272">
        <f t="shared" si="0"/>
        <v>537.1970192586848</v>
      </c>
    </row>
    <row r="52" spans="1:14">
      <c r="A52" s="161" t="s">
        <v>702</v>
      </c>
      <c r="B52" s="43" t="str">
        <f>VLOOKUP(A52,MATERIALES!A7:D372,3,FALSE)</f>
        <v>Trompetas de 12 torones (tensionamiento)</v>
      </c>
      <c r="C52" s="425"/>
      <c r="D52" s="425"/>
      <c r="E52" s="425"/>
      <c r="F52" s="425"/>
      <c r="G52" s="425"/>
      <c r="H52" s="425"/>
      <c r="I52" s="425"/>
      <c r="J52" s="312" t="str">
        <f>VLOOKUP(A52,MATERIALES!A6:D643,2,FALSE)</f>
        <v>kg</v>
      </c>
      <c r="K52" s="397">
        <v>1E-3</v>
      </c>
      <c r="L52" s="421"/>
      <c r="M52" s="402">
        <f>VLOOKUP(A52,MATERIALES!A7:D399,4,FALSE)</f>
        <v>63643.806538019569</v>
      </c>
      <c r="N52" s="272">
        <f t="shared" si="0"/>
        <v>63.643806538019568</v>
      </c>
    </row>
    <row r="53" spans="1:14">
      <c r="A53" s="161" t="s">
        <v>898</v>
      </c>
      <c r="B53" s="43" t="str">
        <f>VLOOKUP(A53,MATERIALES!A8:D372,3,FALSE)</f>
        <v>Alambre Negro Para Amarre</v>
      </c>
      <c r="C53" s="425"/>
      <c r="D53" s="425"/>
      <c r="E53" s="425"/>
      <c r="F53" s="425"/>
      <c r="G53" s="425"/>
      <c r="H53" s="425"/>
      <c r="I53" s="425"/>
      <c r="J53" s="312" t="str">
        <f>VLOOKUP(A53,MATERIALES!A7:D644,2,FALSE)</f>
        <v>kg</v>
      </c>
      <c r="K53" s="397">
        <v>0.02</v>
      </c>
      <c r="L53" s="421"/>
      <c r="M53" s="402">
        <f>VLOOKUP(A53,MATERIALES!A8:D400,4,FALSE)</f>
        <v>5136.9696273261407</v>
      </c>
      <c r="N53" s="272">
        <f t="shared" si="0"/>
        <v>102.73939254652282</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6" t="s">
        <v>953</v>
      </c>
      <c r="C56" s="827"/>
      <c r="D56" s="827"/>
      <c r="E56" s="827"/>
      <c r="F56" s="827"/>
      <c r="G56" s="827"/>
      <c r="H56" s="827"/>
      <c r="I56" s="827"/>
      <c r="J56" s="827"/>
      <c r="K56" s="827"/>
      <c r="L56" s="827"/>
      <c r="M56" s="828"/>
      <c r="N56" s="394">
        <f>SUM(N48:N55)</f>
        <v>851.05313370772842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2" t="s">
        <v>961</v>
      </c>
      <c r="M60" s="891"/>
      <c r="N60" s="76" t="s">
        <v>951</v>
      </c>
    </row>
    <row r="61" spans="1:14">
      <c r="B61" s="46"/>
      <c r="C61" s="317"/>
      <c r="D61" s="317"/>
      <c r="E61" s="317"/>
      <c r="F61" s="317"/>
      <c r="G61" s="31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311"/>
      <c r="I64" s="279"/>
      <c r="J64" s="286"/>
      <c r="K64" s="279"/>
      <c r="L64" s="913"/>
      <c r="M64" s="914"/>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868"/>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2"/>
      <c r="C77" s="903"/>
      <c r="D77" s="903"/>
      <c r="E77" s="903"/>
      <c r="F77" s="903"/>
      <c r="G77" s="903"/>
      <c r="H77" s="903"/>
      <c r="I77" s="126"/>
      <c r="J77" s="126"/>
      <c r="K77" s="126"/>
      <c r="L77" s="916"/>
      <c r="M77" s="916"/>
      <c r="N77" s="127"/>
    </row>
    <row r="78" spans="1:15" ht="15.75" thickBot="1">
      <c r="B78" s="915" t="s">
        <v>953</v>
      </c>
      <c r="C78" s="869"/>
      <c r="D78" s="869"/>
      <c r="E78" s="869"/>
      <c r="F78" s="869"/>
      <c r="G78" s="869"/>
      <c r="H78" s="869"/>
      <c r="I78" s="869"/>
      <c r="J78" s="869"/>
      <c r="K78" s="869"/>
      <c r="L78" s="869"/>
      <c r="M78" s="870"/>
      <c r="N78" s="460">
        <f>SUM(N72:N77)</f>
        <v>320.81827405135516</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1539.9775316552391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4"/>
      <c r="J84" s="334"/>
      <c r="K84" s="302" t="s">
        <v>970</v>
      </c>
      <c r="L84" s="873" t="s">
        <v>971</v>
      </c>
      <c r="M84" s="874"/>
      <c r="N84" s="303"/>
    </row>
    <row r="85" spans="1:14">
      <c r="B85" s="859" t="s">
        <v>972</v>
      </c>
      <c r="C85" s="860"/>
      <c r="D85" s="860"/>
      <c r="E85" s="860"/>
      <c r="F85" s="860"/>
      <c r="G85" s="860"/>
      <c r="H85" s="860"/>
      <c r="I85" s="87"/>
      <c r="J85" s="88"/>
      <c r="K85" s="304">
        <v>0.2</v>
      </c>
      <c r="L85" s="861">
        <f>N80*K85</f>
        <v>307.99550633104786</v>
      </c>
      <c r="M85" s="862"/>
      <c r="N85" s="51"/>
    </row>
    <row r="86" spans="1:14">
      <c r="B86" s="89" t="s">
        <v>973</v>
      </c>
      <c r="C86" s="90"/>
      <c r="D86" s="90"/>
      <c r="E86" s="90"/>
      <c r="F86" s="90"/>
      <c r="G86" s="90"/>
      <c r="H86" s="90"/>
      <c r="I86" s="87"/>
      <c r="J86" s="88"/>
      <c r="K86" s="304">
        <v>0.05</v>
      </c>
      <c r="L86" s="861">
        <f>N80*K86</f>
        <v>76.998876582761966</v>
      </c>
      <c r="M86" s="862"/>
      <c r="N86" s="51"/>
    </row>
    <row r="87" spans="1:14" ht="15.75" thickBot="1">
      <c r="B87" s="91" t="s">
        <v>974</v>
      </c>
      <c r="C87" s="92"/>
      <c r="D87" s="92"/>
      <c r="E87" s="92"/>
      <c r="F87" s="92"/>
      <c r="G87" s="92"/>
      <c r="H87" s="92"/>
      <c r="I87" s="93"/>
      <c r="J87" s="94"/>
      <c r="K87" s="305">
        <v>0.05</v>
      </c>
      <c r="L87" s="863">
        <f>N80*K87</f>
        <v>76.998876582761966</v>
      </c>
      <c r="M87" s="864"/>
      <c r="N87" s="51"/>
    </row>
    <row r="88" spans="1:14" ht="15.75" thickBot="1">
      <c r="B88" s="826" t="s">
        <v>953</v>
      </c>
      <c r="C88" s="827"/>
      <c r="D88" s="827"/>
      <c r="E88" s="827"/>
      <c r="F88" s="827"/>
      <c r="G88" s="827"/>
      <c r="H88" s="827"/>
      <c r="I88" s="827"/>
      <c r="J88" s="827"/>
      <c r="K88" s="827"/>
      <c r="L88" s="827"/>
      <c r="M88" s="828"/>
      <c r="N88" s="52">
        <f>L85+L86+L87</f>
        <v>461.9932594965718</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8">
        <f>N80+N88</f>
        <v>2001.9707911518108</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6"/>
      <c r="K120" s="976"/>
      <c r="L120" s="976"/>
      <c r="M120" s="976"/>
      <c r="N120" s="977"/>
    </row>
    <row r="121" spans="2:14" ht="15.75" thickBot="1">
      <c r="B121" s="419" t="s">
        <v>2221</v>
      </c>
      <c r="C121" s="420"/>
      <c r="D121" s="420"/>
      <c r="E121" s="259"/>
      <c r="F121" s="259"/>
      <c r="G121" s="259"/>
      <c r="H121" s="259"/>
      <c r="I121" s="259"/>
      <c r="J121" s="978"/>
      <c r="K121" s="978"/>
      <c r="L121" s="978"/>
      <c r="M121" s="978"/>
      <c r="N121" s="97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P121"/>
  <sheetViews>
    <sheetView topLeftCell="A25" zoomScale="75" zoomScaleNormal="75" workbookViewId="0">
      <selection activeCell="G51" sqref="G51"/>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1121</v>
      </c>
      <c r="C31" s="81" t="s">
        <v>2123</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6" t="s">
        <v>944</v>
      </c>
      <c r="C35" s="897"/>
      <c r="D35" s="897"/>
      <c r="E35" s="897"/>
      <c r="F35" s="897"/>
      <c r="G35" s="897"/>
      <c r="H35" s="898"/>
      <c r="I35" s="899" t="s">
        <v>948</v>
      </c>
      <c r="J35" s="900"/>
      <c r="K35" s="69" t="s">
        <v>949</v>
      </c>
      <c r="L35" s="901" t="s">
        <v>950</v>
      </c>
      <c r="M35" s="898"/>
      <c r="N35" s="70" t="s">
        <v>951</v>
      </c>
    </row>
    <row r="36" spans="1:16">
      <c r="A36" s="113" t="s">
        <v>123</v>
      </c>
      <c r="B36" s="875" t="str">
        <f>VLOOKUP(A36,EQUIPOS!A6:D154,3,FALSE)</f>
        <v>Bomba de inyección de lechada</v>
      </c>
      <c r="C36" s="876"/>
      <c r="D36" s="876"/>
      <c r="E36" s="876"/>
      <c r="F36" s="876"/>
      <c r="G36" s="876"/>
      <c r="H36" s="877"/>
      <c r="I36" s="267"/>
      <c r="J36" s="268"/>
      <c r="K36" s="269">
        <f>VLOOKUP(A36,EQUIPOS!A6:D163,4,FALSE)</f>
        <v>18510.414833033141</v>
      </c>
      <c r="L36" s="270"/>
      <c r="M36" s="336">
        <v>670</v>
      </c>
      <c r="N36" s="272">
        <f>K36/M36</f>
        <v>27.627484825422599</v>
      </c>
    </row>
    <row r="37" spans="1:16">
      <c r="A37" s="113" t="s">
        <v>125</v>
      </c>
      <c r="B37" s="875" t="str">
        <f>VLOOKUP(A37,EQUIPOS!A7:D154,3,FALSE)</f>
        <v>Bomba para gato de tensionamiento</v>
      </c>
      <c r="C37" s="876"/>
      <c r="D37" s="876"/>
      <c r="E37" s="876"/>
      <c r="F37" s="876"/>
      <c r="G37" s="876"/>
      <c r="H37" s="877"/>
      <c r="I37" s="421"/>
      <c r="J37" s="422"/>
      <c r="K37" s="269">
        <f>VLOOKUP(A37,EQUIPOS!A7:D164,4,FALSE)</f>
        <v>58575.133817253685</v>
      </c>
      <c r="L37" s="335"/>
      <c r="M37" s="336">
        <v>670</v>
      </c>
      <c r="N37" s="272">
        <f>K37/M37</f>
        <v>87.425572861572661</v>
      </c>
    </row>
    <row r="38" spans="1:16">
      <c r="A38" s="113" t="s">
        <v>240</v>
      </c>
      <c r="B38" s="875" t="str">
        <f>VLOOKUP(A38,EQUIPOS!A8:D154,3,FALSE)</f>
        <v>Gato para tensionamiento, fuerza Max 200 ton, área de tensión 314 cm2.</v>
      </c>
      <c r="C38" s="876"/>
      <c r="D38" s="876"/>
      <c r="E38" s="876"/>
      <c r="F38" s="876"/>
      <c r="G38" s="876"/>
      <c r="H38" s="877"/>
      <c r="I38" s="328"/>
      <c r="J38" s="330"/>
      <c r="K38" s="269">
        <f>VLOOKUP(A38,EQUIPOS!A8:D165,4,FALSE)</f>
        <v>165246.58948784904</v>
      </c>
      <c r="L38" s="423"/>
      <c r="M38" s="424">
        <v>670</v>
      </c>
      <c r="N38" s="272">
        <f>K38/M38</f>
        <v>246.63670072813289</v>
      </c>
    </row>
    <row r="39" spans="1:16">
      <c r="B39" s="875"/>
      <c r="C39" s="876"/>
      <c r="D39" s="876"/>
      <c r="E39" s="876"/>
      <c r="F39" s="876"/>
      <c r="G39" s="876"/>
      <c r="H39" s="877"/>
      <c r="I39" s="36"/>
      <c r="J39" s="37"/>
      <c r="K39" s="269"/>
      <c r="L39" s="276"/>
      <c r="M39" s="336"/>
      <c r="N39" s="272"/>
    </row>
    <row r="40" spans="1:16">
      <c r="B40" s="320"/>
      <c r="C40" s="321"/>
      <c r="D40" s="321"/>
      <c r="E40" s="321"/>
      <c r="F40" s="323"/>
      <c r="G40" s="323"/>
      <c r="H40" s="125"/>
      <c r="I40" s="36"/>
      <c r="J40" s="37"/>
      <c r="K40" s="269"/>
      <c r="L40" s="276"/>
      <c r="M40" s="277"/>
      <c r="N40" s="273"/>
    </row>
    <row r="41" spans="1:16">
      <c r="B41" s="883" t="s">
        <v>952</v>
      </c>
      <c r="C41" s="884"/>
      <c r="D41" s="884"/>
      <c r="E41" s="38"/>
      <c r="F41" s="39"/>
      <c r="G41" s="39"/>
      <c r="H41" s="40"/>
      <c r="I41" s="36"/>
      <c r="J41" s="37"/>
      <c r="K41" s="279"/>
      <c r="L41" s="276"/>
      <c r="M41" s="401">
        <v>0.02</v>
      </c>
      <c r="N41" s="344">
        <f>N78*M41</f>
        <v>6.4163654810271034</v>
      </c>
    </row>
    <row r="42" spans="1:16" ht="15.75" thickBot="1">
      <c r="B42" s="875"/>
      <c r="C42" s="876"/>
      <c r="D42" s="876"/>
      <c r="E42" s="876"/>
      <c r="F42" s="876"/>
      <c r="G42" s="876"/>
      <c r="H42" s="877"/>
      <c r="I42" s="885"/>
      <c r="J42" s="886"/>
      <c r="K42" s="41"/>
      <c r="L42" s="887"/>
      <c r="M42" s="888"/>
      <c r="N42" s="105"/>
    </row>
    <row r="43" spans="1:16" ht="15.75" thickBot="1">
      <c r="B43" s="826" t="s">
        <v>953</v>
      </c>
      <c r="C43" s="827"/>
      <c r="D43" s="827"/>
      <c r="E43" s="827"/>
      <c r="F43" s="827"/>
      <c r="G43" s="827"/>
      <c r="H43" s="827"/>
      <c r="I43" s="827"/>
      <c r="J43" s="827"/>
      <c r="K43" s="827"/>
      <c r="L43" s="827"/>
      <c r="M43" s="828"/>
      <c r="N43" s="394">
        <f>SUM(N36:N42)</f>
        <v>368.10612389615528</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71" t="s">
        <v>944</v>
      </c>
      <c r="C47" s="872"/>
      <c r="D47" s="872"/>
      <c r="E47" s="872"/>
      <c r="F47" s="872"/>
      <c r="G47" s="872"/>
      <c r="H47" s="872"/>
      <c r="I47" s="906"/>
      <c r="J47" s="315" t="s">
        <v>945</v>
      </c>
      <c r="K47" s="85" t="s">
        <v>946</v>
      </c>
      <c r="L47" s="907" t="s">
        <v>955</v>
      </c>
      <c r="M47" s="906"/>
      <c r="N47" s="86" t="s">
        <v>951</v>
      </c>
    </row>
    <row r="48" spans="1:16">
      <c r="A48" s="161" t="s">
        <v>432</v>
      </c>
      <c r="B48" s="43" t="str">
        <f>VLOOKUP(A48,MATERIALES!A5:D372,3,FALSE)</f>
        <v>Anclajes o Cuñas para el tensionamiento</v>
      </c>
      <c r="C48" s="281"/>
      <c r="D48" s="281"/>
      <c r="E48" s="281"/>
      <c r="F48" s="281"/>
      <c r="G48" s="281"/>
      <c r="H48" s="281"/>
      <c r="I48" s="281"/>
      <c r="J48" s="311" t="str">
        <f>VLOOKUP(A48,MATERIALES!A4:D639,2,FALSE)</f>
        <v>u</v>
      </c>
      <c r="K48" s="282">
        <v>4.0000000000000001E-3</v>
      </c>
      <c r="L48" s="267"/>
      <c r="M48" s="402">
        <f>VLOOKUP(A48,MATERIALES!A5:D395,4,FALSE)</f>
        <v>17499.158186006214</v>
      </c>
      <c r="N48" s="272">
        <f t="shared" ref="N48:N53" si="0">K48*M48</f>
        <v>69.996632744024865</v>
      </c>
      <c r="O48">
        <v>13832</v>
      </c>
      <c r="P48" s="646">
        <f>+M48/O48</f>
        <v>1.2651213263451573</v>
      </c>
    </row>
    <row r="49" spans="1:16">
      <c r="A49" s="161" t="s">
        <v>445</v>
      </c>
      <c r="B49" s="43" t="str">
        <f>VLOOKUP(A49,MATERIALES!A6:D372,3,FALSE)</f>
        <v>Ductos para tensionimiento</v>
      </c>
      <c r="C49" s="425"/>
      <c r="D49" s="425"/>
      <c r="E49" s="425"/>
      <c r="F49" s="425"/>
      <c r="G49" s="425"/>
      <c r="H49" s="425"/>
      <c r="I49" s="425"/>
      <c r="J49" s="312" t="str">
        <f>VLOOKUP(A49,MATERIALES!A5:D640,2,FALSE)</f>
        <v>m</v>
      </c>
      <c r="K49" s="397">
        <v>4.0000000000000001E-3</v>
      </c>
      <c r="L49" s="421"/>
      <c r="M49" s="402">
        <f>VLOOKUP(A49,MATERIALES!A6:D396,4,FALSE)</f>
        <v>13438.140799854664</v>
      </c>
      <c r="N49" s="272">
        <f t="shared" si="0"/>
        <v>53.75256319941866</v>
      </c>
      <c r="O49">
        <v>12688</v>
      </c>
      <c r="P49" s="646">
        <f t="shared" ref="P49:P53" si="1">+M49/O49</f>
        <v>1.059122068084384</v>
      </c>
    </row>
    <row r="50" spans="1:16">
      <c r="A50" s="161" t="s">
        <v>483</v>
      </c>
      <c r="B50" s="43" t="str">
        <f>VLOOKUP(A50,MATERIALES!A6:D372,3,FALSE)</f>
        <v>Lechada para ductos (tensionamiento)</v>
      </c>
      <c r="C50" s="425"/>
      <c r="D50" s="425"/>
      <c r="E50" s="425"/>
      <c r="F50" s="425"/>
      <c r="G50" s="425"/>
      <c r="H50" s="425"/>
      <c r="I50" s="425"/>
      <c r="J50" s="312" t="str">
        <f>VLOOKUP(A50,MATERIALES!A6:D641,2,FALSE)</f>
        <v>lt</v>
      </c>
      <c r="K50" s="397">
        <v>0.02</v>
      </c>
      <c r="L50" s="421"/>
      <c r="M50" s="402">
        <f>VLOOKUP(A50,MATERIALES!A6:D397,4,FALSE)</f>
        <v>1186.1859710528806</v>
      </c>
      <c r="N50" s="272">
        <f t="shared" si="0"/>
        <v>23.723719421057613</v>
      </c>
      <c r="O50">
        <v>1210</v>
      </c>
      <c r="P50" s="646">
        <f t="shared" si="1"/>
        <v>0.98031898434122366</v>
      </c>
    </row>
    <row r="51" spans="1:16">
      <c r="A51" s="161" t="s">
        <v>691</v>
      </c>
      <c r="B51" s="43" t="str">
        <f>VLOOKUP(A51,MATERIALES!A6:D372,3,FALSE)</f>
        <v>Torón de tensionmiento 1/2´´ o 5/8´´</v>
      </c>
      <c r="C51" s="425"/>
      <c r="D51" s="425"/>
      <c r="E51" s="425"/>
      <c r="F51" s="425"/>
      <c r="G51" s="425"/>
      <c r="H51" s="425"/>
      <c r="I51" s="425"/>
      <c r="J51" s="312" t="str">
        <f>VLOOKUP(A51,MATERIALES!A6:D642,2,FALSE)</f>
        <v>kg</v>
      </c>
      <c r="K51" s="397">
        <v>5.53</v>
      </c>
      <c r="L51" s="421"/>
      <c r="M51" s="402">
        <f>VLOOKUP(A51,MATERIALES!A6:D398,4,FALSE)</f>
        <v>6319.9649324551156</v>
      </c>
      <c r="N51" s="272">
        <f t="shared" si="0"/>
        <v>34949.406076476793</v>
      </c>
      <c r="O51">
        <v>5467.8441139037959</v>
      </c>
      <c r="P51" s="646">
        <f t="shared" si="1"/>
        <v>1.1558421931569924</v>
      </c>
    </row>
    <row r="52" spans="1:16">
      <c r="A52" s="161" t="s">
        <v>702</v>
      </c>
      <c r="B52" s="43" t="str">
        <f>VLOOKUP(A52,MATERIALES!A7:D372,3,FALSE)</f>
        <v>Trompetas de 12 torones (tensionamiento)</v>
      </c>
      <c r="C52" s="425"/>
      <c r="D52" s="425"/>
      <c r="E52" s="425"/>
      <c r="F52" s="425"/>
      <c r="G52" s="425"/>
      <c r="H52" s="425"/>
      <c r="I52" s="425"/>
      <c r="J52" s="312" t="str">
        <f>VLOOKUP(A52,MATERIALES!A6:D643,2,FALSE)</f>
        <v>kg</v>
      </c>
      <c r="K52" s="397">
        <v>1E-3</v>
      </c>
      <c r="L52" s="421"/>
      <c r="M52" s="402">
        <f>VLOOKUP(A52,MATERIALES!A7:D399,4,FALSE)</f>
        <v>63643.806538019569</v>
      </c>
      <c r="N52" s="272">
        <f t="shared" si="0"/>
        <v>63.643806538019568</v>
      </c>
      <c r="O52">
        <v>56000</v>
      </c>
      <c r="P52" s="646">
        <f t="shared" si="1"/>
        <v>1.1364965453217781</v>
      </c>
    </row>
    <row r="53" spans="1:16">
      <c r="A53" s="161" t="s">
        <v>898</v>
      </c>
      <c r="B53" s="648" t="str">
        <f>VLOOKUP(A53,MATERIALES!A8:D372,3,FALSE)</f>
        <v>Alambre Negro Para Amarre</v>
      </c>
      <c r="C53" s="649"/>
      <c r="D53" s="425"/>
      <c r="E53" s="425"/>
      <c r="F53" s="425"/>
      <c r="G53" s="425"/>
      <c r="H53" s="425"/>
      <c r="I53" s="425"/>
      <c r="J53" s="312" t="str">
        <f>VLOOKUP(A53,MATERIALES!A7:D644,2,FALSE)</f>
        <v>kg</v>
      </c>
      <c r="K53" s="397">
        <v>0.02</v>
      </c>
      <c r="L53" s="421"/>
      <c r="M53" s="647">
        <f>VLOOKUP(A53,MATERIALES!A8:D400,4,FALSE)</f>
        <v>5136.9696273261407</v>
      </c>
      <c r="N53" s="272">
        <f t="shared" si="0"/>
        <v>102.73939254652282</v>
      </c>
      <c r="O53">
        <v>3688.4</v>
      </c>
      <c r="P53" s="646">
        <f t="shared" si="1"/>
        <v>1.3927365869553574</v>
      </c>
    </row>
    <row r="54" spans="1:16">
      <c r="A54" s="161"/>
      <c r="B54" s="43"/>
      <c r="C54" s="425"/>
      <c r="D54" s="425"/>
      <c r="E54" s="425"/>
      <c r="F54" s="425"/>
      <c r="G54" s="425"/>
      <c r="H54" s="425"/>
      <c r="I54" s="425"/>
      <c r="J54" s="311"/>
      <c r="K54" s="397"/>
      <c r="L54" s="421"/>
      <c r="M54" s="402"/>
      <c r="N54" s="272"/>
    </row>
    <row r="55" spans="1:16" ht="15.75" thickBot="1">
      <c r="B55" s="43"/>
      <c r="C55" s="310"/>
      <c r="D55" s="310"/>
      <c r="E55" s="310"/>
      <c r="F55" s="310"/>
      <c r="G55" s="310"/>
      <c r="H55" s="310"/>
      <c r="I55" s="310"/>
      <c r="J55" s="435"/>
      <c r="K55" s="126"/>
      <c r="L55" s="325"/>
      <c r="M55" s="402"/>
      <c r="N55" s="272"/>
    </row>
    <row r="56" spans="1:16" ht="15.75" thickBot="1">
      <c r="B56" s="826" t="s">
        <v>953</v>
      </c>
      <c r="C56" s="827"/>
      <c r="D56" s="827"/>
      <c r="E56" s="827"/>
      <c r="F56" s="827"/>
      <c r="G56" s="827"/>
      <c r="H56" s="827"/>
      <c r="I56" s="827"/>
      <c r="J56" s="827"/>
      <c r="K56" s="827"/>
      <c r="L56" s="827"/>
      <c r="M56" s="828"/>
      <c r="N56" s="394">
        <f>SUM(N48:N55)</f>
        <v>35263.262190925838</v>
      </c>
    </row>
    <row r="57" spans="1:16">
      <c r="B57" s="33"/>
      <c r="C57" s="34"/>
      <c r="D57" s="34"/>
      <c r="E57" s="34"/>
      <c r="F57" s="34"/>
      <c r="G57" s="34"/>
      <c r="H57" s="34"/>
      <c r="I57" s="34"/>
      <c r="J57" s="34"/>
      <c r="K57" s="34"/>
      <c r="L57" s="34"/>
      <c r="M57" s="34"/>
      <c r="N57" s="35"/>
    </row>
    <row r="58" spans="1:16">
      <c r="B58" s="64" t="s">
        <v>956</v>
      </c>
      <c r="C58" s="65"/>
      <c r="D58" s="65"/>
      <c r="E58" s="65"/>
      <c r="F58" s="65"/>
      <c r="G58" s="65"/>
      <c r="H58" s="65"/>
      <c r="I58" s="65"/>
      <c r="J58" s="65"/>
      <c r="K58" s="65"/>
      <c r="L58" s="65"/>
      <c r="M58" s="65"/>
      <c r="N58" s="66"/>
    </row>
    <row r="59" spans="1:16" ht="15.75" thickBot="1">
      <c r="B59" s="68"/>
      <c r="C59" s="61"/>
      <c r="D59" s="61"/>
      <c r="E59" s="61"/>
      <c r="F59" s="61"/>
      <c r="G59" s="61"/>
      <c r="H59" s="61"/>
      <c r="I59" s="61"/>
      <c r="J59" s="61"/>
      <c r="K59" s="61"/>
      <c r="L59" s="61"/>
      <c r="M59" s="61"/>
      <c r="N59" s="63"/>
    </row>
    <row r="60" spans="1:16" ht="25.5">
      <c r="B60" s="313" t="s">
        <v>957</v>
      </c>
      <c r="C60" s="314"/>
      <c r="D60" s="314"/>
      <c r="E60" s="314"/>
      <c r="F60" s="314"/>
      <c r="G60" s="314"/>
      <c r="H60" s="73" t="s">
        <v>945</v>
      </c>
      <c r="I60" s="74" t="s">
        <v>958</v>
      </c>
      <c r="J60" s="75" t="s">
        <v>959</v>
      </c>
      <c r="K60" s="73" t="s">
        <v>960</v>
      </c>
      <c r="L60" s="912" t="s">
        <v>961</v>
      </c>
      <c r="M60" s="891"/>
      <c r="N60" s="76" t="s">
        <v>951</v>
      </c>
    </row>
    <row r="61" spans="1:16">
      <c r="B61" s="46"/>
      <c r="C61" s="317"/>
      <c r="D61" s="317"/>
      <c r="E61" s="317"/>
      <c r="F61" s="317"/>
      <c r="G61" s="317"/>
      <c r="H61" s="311"/>
      <c r="I61" s="279"/>
      <c r="J61" s="286"/>
      <c r="K61" s="279"/>
      <c r="L61" s="913"/>
      <c r="M61" s="914"/>
      <c r="N61" s="287"/>
    </row>
    <row r="62" spans="1:16">
      <c r="B62" s="46"/>
      <c r="C62" s="47"/>
      <c r="D62" s="47"/>
      <c r="E62" s="47"/>
      <c r="F62" s="47"/>
      <c r="G62" s="47"/>
      <c r="H62" s="311"/>
      <c r="I62" s="279"/>
      <c r="J62" s="286"/>
      <c r="K62" s="279"/>
      <c r="L62" s="913"/>
      <c r="M62" s="914"/>
      <c r="N62" s="287"/>
    </row>
    <row r="63" spans="1:16">
      <c r="B63" s="46"/>
      <c r="C63" s="47"/>
      <c r="D63" s="47"/>
      <c r="E63" s="47"/>
      <c r="F63" s="47"/>
      <c r="G63" s="47"/>
      <c r="H63" s="311"/>
      <c r="I63" s="279"/>
      <c r="J63" s="286"/>
      <c r="K63" s="279"/>
      <c r="L63" s="913"/>
      <c r="M63" s="914"/>
      <c r="N63" s="287"/>
    </row>
    <row r="64" spans="1:16">
      <c r="B64" s="46"/>
      <c r="C64" s="47"/>
      <c r="D64" s="47"/>
      <c r="E64" s="47"/>
      <c r="F64" s="47"/>
      <c r="G64" s="47"/>
      <c r="H64" s="311"/>
      <c r="I64" s="279"/>
      <c r="J64" s="286"/>
      <c r="K64" s="279"/>
      <c r="L64" s="913"/>
      <c r="M64" s="914"/>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868"/>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2"/>
      <c r="C77" s="903"/>
      <c r="D77" s="903"/>
      <c r="E77" s="903"/>
      <c r="F77" s="903"/>
      <c r="G77" s="903"/>
      <c r="H77" s="903"/>
      <c r="I77" s="126"/>
      <c r="J77" s="126"/>
      <c r="K77" s="126"/>
      <c r="L77" s="916"/>
      <c r="M77" s="916"/>
      <c r="N77" s="45"/>
    </row>
    <row r="78" spans="1:15" ht="15.75" thickBot="1">
      <c r="B78" s="915" t="s">
        <v>953</v>
      </c>
      <c r="C78" s="869"/>
      <c r="D78" s="869"/>
      <c r="E78" s="869"/>
      <c r="F78" s="869"/>
      <c r="G78" s="869"/>
      <c r="H78" s="869"/>
      <c r="I78" s="869"/>
      <c r="J78" s="869"/>
      <c r="K78" s="869"/>
      <c r="L78" s="869"/>
      <c r="M78" s="870"/>
      <c r="N78" s="301">
        <f>SUM(N72:N77)</f>
        <v>320.81827405135516</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35952.186588873352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4"/>
      <c r="J84" s="334"/>
      <c r="K84" s="302" t="s">
        <v>970</v>
      </c>
      <c r="L84" s="873" t="s">
        <v>971</v>
      </c>
      <c r="M84" s="874"/>
      <c r="N84" s="303"/>
    </row>
    <row r="85" spans="1:14">
      <c r="B85" s="859" t="s">
        <v>972</v>
      </c>
      <c r="C85" s="860"/>
      <c r="D85" s="860"/>
      <c r="E85" s="860"/>
      <c r="F85" s="860"/>
      <c r="G85" s="860"/>
      <c r="H85" s="860"/>
      <c r="I85" s="87"/>
      <c r="J85" s="88"/>
      <c r="K85" s="304">
        <v>0.2</v>
      </c>
      <c r="L85" s="861">
        <f>N80*K85</f>
        <v>7190.4373177746711</v>
      </c>
      <c r="M85" s="862"/>
      <c r="N85" s="51"/>
    </row>
    <row r="86" spans="1:14">
      <c r="B86" s="89" t="s">
        <v>973</v>
      </c>
      <c r="C86" s="90"/>
      <c r="D86" s="90"/>
      <c r="E86" s="90"/>
      <c r="F86" s="90"/>
      <c r="G86" s="90"/>
      <c r="H86" s="90"/>
      <c r="I86" s="87"/>
      <c r="J86" s="88"/>
      <c r="K86" s="304">
        <v>0.05</v>
      </c>
      <c r="L86" s="861">
        <f>N80*K86</f>
        <v>1797.6093294436678</v>
      </c>
      <c r="M86" s="862"/>
      <c r="N86" s="51"/>
    </row>
    <row r="87" spans="1:14" ht="15.75" thickBot="1">
      <c r="B87" s="91" t="s">
        <v>974</v>
      </c>
      <c r="C87" s="92"/>
      <c r="D87" s="92"/>
      <c r="E87" s="92"/>
      <c r="F87" s="92"/>
      <c r="G87" s="92"/>
      <c r="H87" s="92"/>
      <c r="I87" s="93"/>
      <c r="J87" s="94"/>
      <c r="K87" s="305">
        <v>0.05</v>
      </c>
      <c r="L87" s="863">
        <f>N80*K87</f>
        <v>1797.6093294436678</v>
      </c>
      <c r="M87" s="864"/>
      <c r="N87" s="51"/>
    </row>
    <row r="88" spans="1:14" ht="15.75" thickBot="1">
      <c r="B88" s="826" t="s">
        <v>953</v>
      </c>
      <c r="C88" s="827"/>
      <c r="D88" s="827"/>
      <c r="E88" s="827"/>
      <c r="F88" s="827"/>
      <c r="G88" s="827"/>
      <c r="H88" s="827"/>
      <c r="I88" s="827"/>
      <c r="J88" s="827"/>
      <c r="K88" s="827"/>
      <c r="L88" s="827"/>
      <c r="M88" s="828"/>
      <c r="N88" s="52">
        <f>L85+L86+L87</f>
        <v>10785.655976662008</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8">
        <f>N80+N88</f>
        <v>46737.842565535364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6"/>
      <c r="K120" s="976"/>
      <c r="L120" s="976"/>
      <c r="M120" s="976"/>
      <c r="N120" s="977"/>
    </row>
    <row r="121" spans="2:14" ht="15.75" thickBot="1">
      <c r="B121" s="419" t="s">
        <v>2221</v>
      </c>
      <c r="C121" s="420"/>
      <c r="D121" s="420"/>
      <c r="E121" s="259"/>
      <c r="F121" s="259"/>
      <c r="G121" s="259"/>
      <c r="H121" s="259"/>
      <c r="I121" s="259"/>
      <c r="J121" s="978"/>
      <c r="K121" s="978"/>
      <c r="L121" s="978"/>
      <c r="M121" s="978"/>
      <c r="N121" s="97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20"/>
      <c r="C1" s="932"/>
      <c r="D1" s="933"/>
      <c r="E1" s="933"/>
      <c r="F1" s="933"/>
      <c r="G1" s="933"/>
      <c r="H1" s="933"/>
      <c r="I1" s="933"/>
      <c r="J1" s="934"/>
      <c r="K1" s="985" t="s">
        <v>933</v>
      </c>
      <c r="L1" s="937" t="s">
        <v>2198</v>
      </c>
      <c r="M1" s="938"/>
      <c r="N1" s="939"/>
    </row>
    <row r="2" spans="2:14">
      <c r="B2" s="921"/>
      <c r="C2" s="943" t="s">
        <v>934</v>
      </c>
      <c r="D2" s="944"/>
      <c r="E2" s="944"/>
      <c r="F2" s="944"/>
      <c r="G2" s="944"/>
      <c r="H2" s="944"/>
      <c r="I2" s="944"/>
      <c r="J2" s="945"/>
      <c r="K2" s="984"/>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84"/>
      <c r="L4" s="940"/>
      <c r="M4" s="941"/>
      <c r="N4" s="94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986" t="s">
        <v>945</v>
      </c>
      <c r="M30" s="803"/>
      <c r="N30" s="71" t="s">
        <v>946</v>
      </c>
    </row>
    <row r="31" spans="1:14" ht="15.75" customHeight="1" thickBot="1">
      <c r="A31" t="s">
        <v>1845</v>
      </c>
      <c r="B31" s="80" t="s">
        <v>1122</v>
      </c>
      <c r="C31" s="81" t="s">
        <v>2124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901" t="s">
        <v>948</v>
      </c>
      <c r="J35" s="898"/>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961"/>
      <c r="D41" s="961"/>
      <c r="E41" s="38"/>
      <c r="F41" s="39"/>
      <c r="G41" s="39"/>
      <c r="H41" s="40"/>
      <c r="I41" s="36"/>
      <c r="J41" s="37"/>
      <c r="K41" s="279"/>
      <c r="L41" s="276"/>
      <c r="M41" s="401">
        <v>0.01</v>
      </c>
      <c r="N41" s="344">
        <f>N78*M41</f>
        <v>16.915937500000002</v>
      </c>
    </row>
    <row r="42" spans="1:14" ht="15.75" thickBot="1">
      <c r="B42" s="962"/>
      <c r="C42" s="963"/>
      <c r="D42" s="963"/>
      <c r="E42" s="963"/>
      <c r="F42" s="963"/>
      <c r="G42" s="963"/>
      <c r="H42" s="964"/>
      <c r="I42" s="885"/>
      <c r="J42" s="886"/>
      <c r="K42" s="41"/>
      <c r="L42" s="887"/>
      <c r="M42" s="965"/>
      <c r="N42" s="105"/>
    </row>
    <row r="43" spans="1:14" ht="15.75" thickBot="1">
      <c r="B43" s="826" t="s">
        <v>953</v>
      </c>
      <c r="C43" s="827"/>
      <c r="D43" s="827"/>
      <c r="E43" s="827"/>
      <c r="F43" s="827"/>
      <c r="G43" s="827"/>
      <c r="H43" s="827"/>
      <c r="I43" s="827"/>
      <c r="J43" s="827"/>
      <c r="K43" s="827"/>
      <c r="L43" s="827"/>
      <c r="M43" s="828"/>
      <c r="N43" s="394">
        <f>SUM(N36:N42)</f>
        <v>16.915937500000002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1" t="s">
        <v>917</v>
      </c>
      <c r="B48" s="43" t="str">
        <f>VLOOKUP(A48,MATERIALES!A5:D372,3,FALSE)</f>
        <v>Almohadillas de neopreno dureza 60 (35cm*45cm*5cm con 2 laminas de 3mm)</v>
      </c>
      <c r="C48" s="281"/>
      <c r="D48" s="281"/>
      <c r="E48" s="281"/>
      <c r="F48" s="281"/>
      <c r="G48" s="281"/>
      <c r="H48" s="281"/>
      <c r="I48" s="268"/>
      <c r="J48" s="224" t="str">
        <f>VLOOKUP(A48,MATERIALES!A4:D639,2,FALSE)</f>
        <v>u</v>
      </c>
      <c r="K48" s="282">
        <v>1</v>
      </c>
      <c r="L48" s="267"/>
      <c r="M48" s="402">
        <f>VLOOKUP(A48,MATERIALES!A5:D395,4,FALSE)</f>
        <v>432451.17979697947</v>
      </c>
      <c r="N48" s="272">
        <f>K48*M48</f>
        <v>432451.17979697947</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6" t="s">
        <v>953</v>
      </c>
      <c r="C56" s="827"/>
      <c r="D56" s="827"/>
      <c r="E56" s="827"/>
      <c r="F56" s="827"/>
      <c r="G56" s="827"/>
      <c r="H56" s="827"/>
      <c r="I56" s="827"/>
      <c r="J56" s="827"/>
      <c r="K56" s="827"/>
      <c r="L56" s="827"/>
      <c r="M56" s="828"/>
      <c r="N56" s="394">
        <f>SUM(N48:N55)</f>
        <v>432451.17979697947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2" t="s">
        <v>961</v>
      </c>
      <c r="M60" s="891"/>
      <c r="N60" s="76" t="s">
        <v>951</v>
      </c>
    </row>
    <row r="61" spans="1:14">
      <c r="B61" s="46"/>
      <c r="C61" s="317"/>
      <c r="D61" s="317"/>
      <c r="E61" s="317"/>
      <c r="F61" s="317"/>
      <c r="G61" s="31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311"/>
      <c r="I64" s="279"/>
      <c r="J64" s="286"/>
      <c r="K64" s="279"/>
      <c r="L64" s="913"/>
      <c r="M64" s="914"/>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987"/>
      <c r="I71" s="73" t="s">
        <v>964</v>
      </c>
      <c r="J71" s="75" t="s">
        <v>1410</v>
      </c>
      <c r="K71" s="74" t="s">
        <v>966</v>
      </c>
      <c r="L71" s="867" t="s">
        <v>950</v>
      </c>
      <c r="M71" s="980"/>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32</v>
      </c>
      <c r="N72" s="395">
        <f>K72/M72</f>
        <v>1691.59375</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2"/>
      <c r="C77" s="903"/>
      <c r="D77" s="903"/>
      <c r="E77" s="903"/>
      <c r="F77" s="903"/>
      <c r="G77" s="903"/>
      <c r="H77" s="886"/>
      <c r="I77" s="126"/>
      <c r="J77" s="126"/>
      <c r="K77" s="126"/>
      <c r="L77" s="988"/>
      <c r="M77" s="888"/>
      <c r="N77" s="127"/>
    </row>
    <row r="78" spans="1:15" ht="15.75" thickBot="1">
      <c r="B78" s="915" t="s">
        <v>953</v>
      </c>
      <c r="C78" s="869"/>
      <c r="D78" s="869"/>
      <c r="E78" s="869"/>
      <c r="F78" s="869"/>
      <c r="G78" s="869"/>
      <c r="H78" s="869"/>
      <c r="I78" s="869"/>
      <c r="J78" s="869"/>
      <c r="K78" s="869"/>
      <c r="L78" s="869"/>
      <c r="M78" s="870"/>
      <c r="N78" s="460">
        <f>SUM(N72:N77)</f>
        <v>1691.59375</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434159.68948447949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4"/>
      <c r="J84" s="334"/>
      <c r="K84" s="302" t="s">
        <v>970</v>
      </c>
      <c r="L84" s="873" t="s">
        <v>971</v>
      </c>
      <c r="M84" s="874"/>
      <c r="N84" s="303"/>
    </row>
    <row r="85" spans="1:14">
      <c r="B85" s="859" t="s">
        <v>972</v>
      </c>
      <c r="C85" s="860"/>
      <c r="D85" s="860"/>
      <c r="E85" s="860"/>
      <c r="F85" s="860"/>
      <c r="G85" s="860"/>
      <c r="H85" s="860"/>
      <c r="I85" s="87"/>
      <c r="J85" s="88"/>
      <c r="K85" s="304">
        <v>0.2</v>
      </c>
      <c r="L85" s="861">
        <f>N80*K85</f>
        <v>86831.937896895906</v>
      </c>
      <c r="M85" s="862"/>
      <c r="N85" s="51"/>
    </row>
    <row r="86" spans="1:14">
      <c r="B86" s="89" t="s">
        <v>973</v>
      </c>
      <c r="C86" s="90"/>
      <c r="D86" s="90"/>
      <c r="E86" s="90"/>
      <c r="F86" s="90"/>
      <c r="G86" s="90"/>
      <c r="H86" s="90"/>
      <c r="I86" s="87"/>
      <c r="J86" s="88"/>
      <c r="K86" s="304">
        <v>0.05</v>
      </c>
      <c r="L86" s="861">
        <f>N80*K86</f>
        <v>21707.984474223977</v>
      </c>
      <c r="M86" s="862"/>
      <c r="N86" s="51"/>
    </row>
    <row r="87" spans="1:14" ht="15.75" thickBot="1">
      <c r="B87" s="91" t="s">
        <v>974</v>
      </c>
      <c r="C87" s="92"/>
      <c r="D87" s="92"/>
      <c r="E87" s="92"/>
      <c r="F87" s="92"/>
      <c r="G87" s="92"/>
      <c r="H87" s="92"/>
      <c r="I87" s="93"/>
      <c r="J87" s="94"/>
      <c r="K87" s="305">
        <v>0.05</v>
      </c>
      <c r="L87" s="863">
        <f>N80*K87</f>
        <v>21707.984474223977</v>
      </c>
      <c r="M87" s="864"/>
      <c r="N87" s="51"/>
    </row>
    <row r="88" spans="1:14" ht="15.75" thickBot="1">
      <c r="B88" s="826" t="s">
        <v>953</v>
      </c>
      <c r="C88" s="827"/>
      <c r="D88" s="827"/>
      <c r="E88" s="827"/>
      <c r="F88" s="827"/>
      <c r="G88" s="827"/>
      <c r="H88" s="827"/>
      <c r="I88" s="827"/>
      <c r="J88" s="827"/>
      <c r="K88" s="827"/>
      <c r="L88" s="827"/>
      <c r="M88" s="828"/>
      <c r="N88" s="52">
        <f>L85+L86+L87</f>
        <v>130247.90684534387</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8">
        <f>N80+N88</f>
        <v>564407.59632982337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ht="15" customHeight="1">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6"/>
      <c r="K120" s="976"/>
      <c r="L120" s="976"/>
      <c r="M120" s="976"/>
      <c r="N120" s="977"/>
    </row>
    <row r="121" spans="2:14" ht="15.75" thickBot="1">
      <c r="B121" s="419" t="s">
        <v>2221</v>
      </c>
      <c r="C121" s="420"/>
      <c r="D121" s="420"/>
      <c r="E121" s="259"/>
      <c r="F121" s="259"/>
      <c r="G121" s="259"/>
      <c r="H121" s="259"/>
      <c r="I121" s="259"/>
      <c r="J121" s="978"/>
      <c r="K121" s="978"/>
      <c r="L121" s="978"/>
      <c r="M121" s="978"/>
      <c r="N121" s="97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1123</v>
      </c>
      <c r="C31" s="81" t="s">
        <v>2125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N78*M41</f>
        <v>54.131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54.131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1" t="s">
        <v>413</v>
      </c>
      <c r="B48" s="43" t="str">
        <f>VLOOKUP(A48,MATERIALES!A5:D372,3,FALSE)</f>
        <v>Cinta Sika PVC 0,22</v>
      </c>
      <c r="C48" s="281"/>
      <c r="D48" s="281"/>
      <c r="E48" s="281"/>
      <c r="F48" s="281"/>
      <c r="G48" s="281"/>
      <c r="H48" s="281"/>
      <c r="I48" s="268"/>
      <c r="J48" s="224" t="str">
        <f>VLOOKUP(A48,MATERIALES!A4:D639,2,FALSE)</f>
        <v>m</v>
      </c>
      <c r="K48" s="282">
        <v>1.05</v>
      </c>
      <c r="L48" s="267"/>
      <c r="M48" s="402">
        <f>VLOOKUP(A48,MATERIALES!A5:D395,4,FALSE)</f>
        <v>36521.595407225104</v>
      </c>
      <c r="N48" s="272">
        <f>K48*M48</f>
        <v>38347.675177586359</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6" t="s">
        <v>953</v>
      </c>
      <c r="C56" s="827"/>
      <c r="D56" s="827"/>
      <c r="E56" s="827"/>
      <c r="F56" s="827"/>
      <c r="G56" s="827"/>
      <c r="H56" s="827"/>
      <c r="I56" s="827"/>
      <c r="J56" s="827"/>
      <c r="K56" s="827"/>
      <c r="L56" s="827"/>
      <c r="M56" s="828"/>
      <c r="N56" s="394">
        <f>SUM(N48:N55)</f>
        <v>38347.675177586359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2" t="s">
        <v>961</v>
      </c>
      <c r="M60" s="891"/>
      <c r="N60" s="76" t="s">
        <v>951</v>
      </c>
    </row>
    <row r="61" spans="1:14">
      <c r="B61" s="46"/>
      <c r="C61" s="317"/>
      <c r="D61" s="317"/>
      <c r="E61" s="317"/>
      <c r="F61" s="317"/>
      <c r="G61" s="31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311"/>
      <c r="I64" s="279"/>
      <c r="J64" s="286"/>
      <c r="K64" s="279"/>
      <c r="L64" s="913"/>
      <c r="M64" s="914"/>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980"/>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1">
        <v>100</v>
      </c>
      <c r="N72" s="395">
        <f>K72/M72</f>
        <v>1082.6199999999999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2"/>
      <c r="C77" s="903"/>
      <c r="D77" s="903"/>
      <c r="E77" s="903"/>
      <c r="F77" s="903"/>
      <c r="G77" s="903"/>
      <c r="H77" s="903"/>
      <c r="I77" s="126"/>
      <c r="J77" s="126"/>
      <c r="K77" s="126"/>
      <c r="L77" s="916"/>
      <c r="M77" s="916"/>
      <c r="N77" s="45"/>
    </row>
    <row r="78" spans="1:15" ht="15.75" thickBot="1">
      <c r="B78" s="915" t="s">
        <v>953</v>
      </c>
      <c r="C78" s="869"/>
      <c r="D78" s="869"/>
      <c r="E78" s="869"/>
      <c r="F78" s="869"/>
      <c r="G78" s="869"/>
      <c r="H78" s="869"/>
      <c r="I78" s="869"/>
      <c r="J78" s="869"/>
      <c r="K78" s="869"/>
      <c r="L78" s="869"/>
      <c r="M78" s="870"/>
      <c r="N78" s="301">
        <f>SUM(N72:N77)</f>
        <v>1082.6199999999999</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39484.426177586363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4"/>
      <c r="J84" s="334"/>
      <c r="K84" s="302" t="s">
        <v>970</v>
      </c>
      <c r="L84" s="873" t="s">
        <v>971</v>
      </c>
      <c r="M84" s="874"/>
      <c r="N84" s="303"/>
    </row>
    <row r="85" spans="1:14">
      <c r="B85" s="859" t="s">
        <v>972</v>
      </c>
      <c r="C85" s="860"/>
      <c r="D85" s="860"/>
      <c r="E85" s="860"/>
      <c r="F85" s="860"/>
      <c r="G85" s="860"/>
      <c r="H85" s="860"/>
      <c r="I85" s="87"/>
      <c r="J85" s="88"/>
      <c r="K85" s="304">
        <v>0.2</v>
      </c>
      <c r="L85" s="861">
        <f>N80*K85</f>
        <v>7896.885235517273</v>
      </c>
      <c r="M85" s="862"/>
      <c r="N85" s="51"/>
    </row>
    <row r="86" spans="1:14">
      <c r="B86" s="89" t="s">
        <v>973</v>
      </c>
      <c r="C86" s="90"/>
      <c r="D86" s="90"/>
      <c r="E86" s="90"/>
      <c r="F86" s="90"/>
      <c r="G86" s="90"/>
      <c r="H86" s="90"/>
      <c r="I86" s="87"/>
      <c r="J86" s="88"/>
      <c r="K86" s="304">
        <v>0.05</v>
      </c>
      <c r="L86" s="861">
        <f>N80*K86</f>
        <v>1974.2213088793183</v>
      </c>
      <c r="M86" s="862"/>
      <c r="N86" s="51"/>
    </row>
    <row r="87" spans="1:14" ht="15.75" thickBot="1">
      <c r="B87" s="91" t="s">
        <v>974</v>
      </c>
      <c r="C87" s="92"/>
      <c r="D87" s="92"/>
      <c r="E87" s="92"/>
      <c r="F87" s="92"/>
      <c r="G87" s="92"/>
      <c r="H87" s="92"/>
      <c r="I87" s="93"/>
      <c r="J87" s="94"/>
      <c r="K87" s="305">
        <v>0.05</v>
      </c>
      <c r="L87" s="863">
        <f>N80*K87</f>
        <v>1974.2213088793183</v>
      </c>
      <c r="M87" s="864"/>
      <c r="N87" s="51"/>
    </row>
    <row r="88" spans="1:14" ht="15.75" thickBot="1">
      <c r="B88" s="826" t="s">
        <v>953</v>
      </c>
      <c r="C88" s="827"/>
      <c r="D88" s="827"/>
      <c r="E88" s="827"/>
      <c r="F88" s="827"/>
      <c r="G88" s="827"/>
      <c r="H88" s="827"/>
      <c r="I88" s="827"/>
      <c r="J88" s="827"/>
      <c r="K88" s="827"/>
      <c r="L88" s="827"/>
      <c r="M88" s="828"/>
      <c r="N88" s="52">
        <f>L85+L86+L87</f>
        <v>11845.327853275909</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8">
        <f>N80+N88</f>
        <v>51329.75403086227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6"/>
      <c r="K120" s="976"/>
      <c r="L120" s="976"/>
      <c r="M120" s="976"/>
      <c r="N120" s="977"/>
    </row>
    <row r="121" spans="2:14" ht="15.75" thickBot="1">
      <c r="B121" s="419" t="s">
        <v>2221</v>
      </c>
      <c r="C121" s="420"/>
      <c r="D121" s="420"/>
      <c r="E121" s="259"/>
      <c r="F121" s="259"/>
      <c r="G121" s="259"/>
      <c r="H121" s="259"/>
      <c r="I121" s="259"/>
      <c r="J121" s="978"/>
      <c r="K121" s="978"/>
      <c r="L121" s="978"/>
      <c r="M121" s="978"/>
      <c r="N121" s="97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2" zoomScale="75" zoomScaleNormal="75" workbookViewId="0">
      <selection activeCell="A82" sqref="A82"/>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1124</v>
      </c>
      <c r="C31" s="81" t="s">
        <v>2126</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190</v>
      </c>
      <c r="B36" s="875" t="str">
        <f>VLOOKUP(A36,EQUIPOS!A6:D154,3,FALSE)</f>
        <v>Diferencial de 3 ton</v>
      </c>
      <c r="C36" s="876"/>
      <c r="D36" s="876"/>
      <c r="E36" s="876"/>
      <c r="F36" s="876"/>
      <c r="G36" s="876"/>
      <c r="H36" s="877"/>
      <c r="I36" s="267"/>
      <c r="J36" s="268"/>
      <c r="K36" s="269">
        <f>VLOOKUP(A36,EQUIPOS!A6:D163,4,FALSE)</f>
        <v>6599.3652882987708</v>
      </c>
      <c r="L36" s="270"/>
      <c r="M36" s="336">
        <v>40</v>
      </c>
      <c r="N36" s="272">
        <f>K36/M36</f>
        <v>164.98413220746926</v>
      </c>
    </row>
    <row r="37" spans="1:14">
      <c r="A37" s="113" t="s">
        <v>195</v>
      </c>
      <c r="B37" s="875" t="str">
        <f>VLOOKUP(A37,EQUIPOS!A7:D154,3,FALSE)</f>
        <v xml:space="preserve">Equipo de oxicorte, Capacidad de corte: hasta 6´´ (152mm) </v>
      </c>
      <c r="C37" s="876"/>
      <c r="D37" s="876"/>
      <c r="E37" s="876"/>
      <c r="F37" s="876"/>
      <c r="G37" s="876"/>
      <c r="H37" s="877"/>
      <c r="I37" s="421"/>
      <c r="J37" s="422"/>
      <c r="K37" s="269">
        <f>VLOOKUP(A37,EQUIPOS!A7:D164,4,FALSE)</f>
        <v>16673.213870374853</v>
      </c>
      <c r="L37" s="335"/>
      <c r="M37" s="336">
        <v>40</v>
      </c>
      <c r="N37" s="272">
        <f t="shared" ref="N37:N43" si="0">K37/M37</f>
        <v>416.83034675937131</v>
      </c>
    </row>
    <row r="38" spans="1:14">
      <c r="A38" s="113" t="s">
        <v>204</v>
      </c>
      <c r="B38" s="875" t="str">
        <f>VLOOKUP(A38,EQUIPOS!A8:D154,3,FALSE)</f>
        <v xml:space="preserve">Equipo de soldadura 250 AMP
</v>
      </c>
      <c r="C38" s="876"/>
      <c r="D38" s="876"/>
      <c r="E38" s="876"/>
      <c r="F38" s="876"/>
      <c r="G38" s="876"/>
      <c r="H38" s="877"/>
      <c r="I38" s="421"/>
      <c r="J38" s="422"/>
      <c r="K38" s="269">
        <f>VLOOKUP(A38,EQUIPOS!A8:D165,4,FALSE)</f>
        <v>16015.020221922496</v>
      </c>
      <c r="L38" s="335"/>
      <c r="M38" s="336">
        <v>40</v>
      </c>
      <c r="N38" s="272">
        <f t="shared" si="0"/>
        <v>400.37550554806239</v>
      </c>
    </row>
    <row r="39" spans="1:14">
      <c r="A39" s="113" t="s">
        <v>208</v>
      </c>
      <c r="B39" s="875" t="str">
        <f>VLOOKUP(A39,EQUIPOS!A9:D154,3,FALSE)</f>
        <v>Equipo de soldadura 400</v>
      </c>
      <c r="C39" s="876"/>
      <c r="D39" s="876"/>
      <c r="E39" s="876"/>
      <c r="F39" s="876"/>
      <c r="G39" s="876"/>
      <c r="H39" s="877"/>
      <c r="I39" s="421"/>
      <c r="J39" s="422"/>
      <c r="K39" s="269">
        <f>VLOOKUP(A39,EQUIPOS!A9:D166,4,FALSE)</f>
        <v>19841.155262458618</v>
      </c>
      <c r="L39" s="335"/>
      <c r="M39" s="336">
        <v>40</v>
      </c>
      <c r="N39" s="272">
        <f t="shared" si="0"/>
        <v>496.02888156146548</v>
      </c>
    </row>
    <row r="40" spans="1:14">
      <c r="A40" s="113" t="s">
        <v>210</v>
      </c>
      <c r="B40" s="875" t="str">
        <f>VLOOKUP(A40,EQUIPOS!A10:D154,3,FALSE)</f>
        <v>Equipo de soldadura 600</v>
      </c>
      <c r="C40" s="876"/>
      <c r="D40" s="876"/>
      <c r="E40" s="876"/>
      <c r="F40" s="876"/>
      <c r="G40" s="876"/>
      <c r="H40" s="877"/>
      <c r="I40" s="421"/>
      <c r="J40" s="422"/>
      <c r="K40" s="269">
        <f>VLOOKUP(A40,EQUIPOS!A10:D167,4,FALSE)</f>
        <v>20161.025072921442</v>
      </c>
      <c r="L40" s="335"/>
      <c r="M40" s="336">
        <v>40</v>
      </c>
      <c r="N40" s="272">
        <f t="shared" si="0"/>
        <v>504.02562682303608</v>
      </c>
    </row>
    <row r="41" spans="1:14">
      <c r="A41" s="113" t="s">
        <v>202</v>
      </c>
      <c r="B41" s="875" t="str">
        <f>VLOOKUP(A41,EQUIPOS!A11:D155,3,FALSE)</f>
        <v xml:space="preserve">Equipo de rayos X y/o ultrasonido
</v>
      </c>
      <c r="C41" s="876"/>
      <c r="D41" s="876"/>
      <c r="E41" s="876"/>
      <c r="F41" s="876"/>
      <c r="G41" s="876"/>
      <c r="H41" s="877"/>
      <c r="I41" s="421"/>
      <c r="J41" s="422"/>
      <c r="K41" s="269">
        <f>VLOOKUP(A41,EQUIPOS!A11:D168,4,FALSE)</f>
        <v>69114.433982503237</v>
      </c>
      <c r="L41" s="335"/>
      <c r="M41" s="336">
        <v>4000</v>
      </c>
      <c r="N41" s="272">
        <f t="shared" si="0"/>
        <v>17.278608495625811</v>
      </c>
    </row>
    <row r="42" spans="1:14">
      <c r="A42" s="113" t="s">
        <v>294</v>
      </c>
      <c r="B42" s="875" t="str">
        <f>VLOOKUP(A42,EQUIPOS!A12:D156,3,FALSE)</f>
        <v>Puente grúa</v>
      </c>
      <c r="C42" s="876"/>
      <c r="D42" s="876"/>
      <c r="E42" s="876"/>
      <c r="F42" s="876"/>
      <c r="G42" s="876"/>
      <c r="H42" s="877"/>
      <c r="I42" s="421"/>
      <c r="J42" s="422"/>
      <c r="K42" s="269">
        <f>VLOOKUP(A42,EQUIPOS!A12:D169,4,FALSE)</f>
        <v>818482.25587803056</v>
      </c>
      <c r="L42" s="335"/>
      <c r="M42" s="336">
        <v>40000</v>
      </c>
      <c r="N42" s="272">
        <f t="shared" si="0"/>
        <v>20.462056396950764</v>
      </c>
    </row>
    <row r="43" spans="1:14">
      <c r="A43" s="113" t="s">
        <v>334</v>
      </c>
      <c r="B43" s="875" t="str">
        <f>VLOOKUP(A43,EQUIPOS!A13:D157,3,FALSE)</f>
        <v>Taladro industrial</v>
      </c>
      <c r="C43" s="876"/>
      <c r="D43" s="876"/>
      <c r="E43" s="876"/>
      <c r="F43" s="876"/>
      <c r="G43" s="876"/>
      <c r="H43" s="877"/>
      <c r="I43" s="421"/>
      <c r="J43" s="422"/>
      <c r="K43" s="269">
        <f>VLOOKUP(A43,EQUIPOS!A13:D170,4,FALSE)</f>
        <v>4016.8266583120376</v>
      </c>
      <c r="L43" s="335"/>
      <c r="M43" s="336">
        <v>40</v>
      </c>
      <c r="N43" s="272">
        <f t="shared" si="0"/>
        <v>100.42066645780093</v>
      </c>
    </row>
    <row r="44" spans="1:14">
      <c r="B44" s="875"/>
      <c r="C44" s="876"/>
      <c r="D44" s="876"/>
      <c r="E44" s="876"/>
      <c r="F44" s="876"/>
      <c r="G44" s="876"/>
      <c r="H44" s="877"/>
      <c r="I44" s="36"/>
      <c r="J44" s="37"/>
      <c r="K44" s="269"/>
      <c r="L44" s="276"/>
      <c r="M44" s="336"/>
      <c r="N44" s="272"/>
    </row>
    <row r="45" spans="1:14">
      <c r="B45" s="320"/>
      <c r="C45" s="321"/>
      <c r="D45" s="321"/>
      <c r="E45" s="321"/>
      <c r="F45" s="323"/>
      <c r="G45" s="323"/>
      <c r="H45" s="125"/>
      <c r="I45" s="36"/>
      <c r="J45" s="37"/>
      <c r="K45" s="269"/>
      <c r="L45" s="276"/>
      <c r="M45" s="277"/>
      <c r="N45" s="273"/>
    </row>
    <row r="46" spans="1:14">
      <c r="B46" s="883" t="s">
        <v>952</v>
      </c>
      <c r="C46" s="884"/>
      <c r="D46" s="884"/>
      <c r="E46" s="38"/>
      <c r="F46" s="39"/>
      <c r="G46" s="39"/>
      <c r="H46" s="40"/>
      <c r="I46" s="36"/>
      <c r="J46" s="37"/>
      <c r="K46" s="279"/>
      <c r="L46" s="276"/>
      <c r="M46" s="401">
        <v>0.1</v>
      </c>
      <c r="N46" s="344">
        <f>N83*M46</f>
        <v>201.60799618480041</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4">
        <f>SUM(N36:N46)</f>
        <v>2322.0138204345826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5" t="s">
        <v>945</v>
      </c>
      <c r="K52" s="85" t="s">
        <v>946</v>
      </c>
      <c r="L52" s="907" t="s">
        <v>955</v>
      </c>
      <c r="M52" s="906"/>
      <c r="N52" s="86" t="s">
        <v>951</v>
      </c>
    </row>
    <row r="53" spans="1:14">
      <c r="A53" s="161" t="s">
        <v>460</v>
      </c>
      <c r="B53" s="43" t="str">
        <f>VLOOKUP(A53,MATERIALES!A5:D372,3,FALSE)</f>
        <v>Fundente</v>
      </c>
      <c r="C53" s="281"/>
      <c r="D53" s="281"/>
      <c r="E53" s="281"/>
      <c r="F53" s="281"/>
      <c r="G53" s="281"/>
      <c r="H53" s="281"/>
      <c r="I53" s="281"/>
      <c r="J53" s="311" t="str">
        <f>VLOOKUP(A53,MATERIALES!A7:D644,2,FALSE)</f>
        <v>kg</v>
      </c>
      <c r="K53" s="282">
        <v>5.0000000000000001E-3</v>
      </c>
      <c r="L53" s="267"/>
      <c r="M53" s="402">
        <f>VLOOKUP(A53,MATERIALES!A5:D395,4,FALSE)</f>
        <v>36613.818981382035</v>
      </c>
      <c r="N53" s="272">
        <f t="shared" ref="N53:N58" si="1">K53*M53</f>
        <v>183.06909490691018</v>
      </c>
    </row>
    <row r="54" spans="1:14">
      <c r="A54" s="161" t="s">
        <v>462</v>
      </c>
      <c r="B54" s="43" t="str">
        <f>VLOOKUP(A54,MATERIALES!A6:D372,3,FALSE)</f>
        <v>Gas propano</v>
      </c>
      <c r="C54" s="425"/>
      <c r="D54" s="425"/>
      <c r="E54" s="425"/>
      <c r="F54" s="425"/>
      <c r="G54" s="425"/>
      <c r="H54" s="425"/>
      <c r="I54" s="425"/>
      <c r="J54" s="312" t="str">
        <f>VLOOKUP(A54,MATERIALES!A8:D645,2,FALSE)</f>
        <v>kg</v>
      </c>
      <c r="K54" s="397">
        <v>5.0000000000000001E-3</v>
      </c>
      <c r="L54" s="421"/>
      <c r="M54" s="402">
        <f>VLOOKUP(A54,MATERIALES!A6:D396,4,FALSE)</f>
        <v>2290.8107797535495</v>
      </c>
      <c r="N54" s="272">
        <f t="shared" si="1"/>
        <v>11.454053898767748</v>
      </c>
    </row>
    <row r="55" spans="1:14">
      <c r="A55" s="161" t="s">
        <v>591</v>
      </c>
      <c r="B55" s="43" t="str">
        <f>VLOOKUP(A55,MATERIALES!A6:D372,3,FALSE)</f>
        <v>Oxigeno industrial</v>
      </c>
      <c r="C55" s="425"/>
      <c r="D55" s="425"/>
      <c r="E55" s="425"/>
      <c r="F55" s="425"/>
      <c r="G55" s="425"/>
      <c r="H55" s="425"/>
      <c r="I55" s="425"/>
      <c r="J55" s="312" t="str">
        <f>VLOOKUP(A55,MATERIALES!A9:D646,2,FALSE)</f>
        <v>kg</v>
      </c>
      <c r="K55" s="397">
        <v>5.0000000000000001E-3</v>
      </c>
      <c r="L55" s="421"/>
      <c r="M55" s="402">
        <f>VLOOKUP(A55,MATERIALES!A6:D397,4,FALSE)</f>
        <v>10665.07332865329</v>
      </c>
      <c r="N55" s="272">
        <f t="shared" si="1"/>
        <v>53.325366643266456</v>
      </c>
    </row>
    <row r="56" spans="1:14">
      <c r="A56" s="161" t="s">
        <v>662</v>
      </c>
      <c r="B56" s="43" t="str">
        <f>VLOOKUP(A56,MATERIALES!A6:D372,3,FALSE)</f>
        <v>Soldadura 7018</v>
      </c>
      <c r="C56" s="425"/>
      <c r="D56" s="425"/>
      <c r="E56" s="425"/>
      <c r="F56" s="425"/>
      <c r="G56" s="425"/>
      <c r="H56" s="425"/>
      <c r="I56" s="425"/>
      <c r="J56" s="312" t="str">
        <f>VLOOKUP(A56,MATERIALES!A10:D647,2,FALSE)</f>
        <v>kg</v>
      </c>
      <c r="K56" s="397">
        <v>0.01</v>
      </c>
      <c r="L56" s="421"/>
      <c r="M56" s="402">
        <f>VLOOKUP(A56,MATERIALES!A6:D398,4,FALSE)</f>
        <v>6497.5723934827947</v>
      </c>
      <c r="N56" s="272">
        <f t="shared" si="1"/>
        <v>64.975723934827954</v>
      </c>
    </row>
    <row r="57" spans="1:14">
      <c r="A57" s="161" t="s">
        <v>665</v>
      </c>
      <c r="B57" s="43" t="str">
        <f>VLOOKUP(A57,MATERIALES!A7:D372,3,FALSE)</f>
        <v>Soldadura L-70</v>
      </c>
      <c r="C57" s="425"/>
      <c r="D57" s="425"/>
      <c r="E57" s="425"/>
      <c r="F57" s="425"/>
      <c r="G57" s="425"/>
      <c r="H57" s="425"/>
      <c r="I57" s="425"/>
      <c r="J57" s="312" t="str">
        <f>VLOOKUP(A57,MATERIALES!A11:D648,2,FALSE)</f>
        <v>kg</v>
      </c>
      <c r="K57" s="397">
        <v>0.01</v>
      </c>
      <c r="L57" s="421"/>
      <c r="M57" s="402">
        <f>VLOOKUP(A57,MATERIALES!A7:D399,4,FALSE)</f>
        <v>19454.933982782411</v>
      </c>
      <c r="N57" s="272">
        <f t="shared" si="1"/>
        <v>194.54933982782413</v>
      </c>
    </row>
    <row r="58" spans="1:14">
      <c r="A58" s="161" t="s">
        <v>742</v>
      </c>
      <c r="B58" s="43" t="str">
        <f>VLOOKUP(A58,MATERIALES!A1:D372,3,FALSE)</f>
        <v>Acero A-36 para estructura metálica</v>
      </c>
      <c r="C58" s="425"/>
      <c r="D58" s="425"/>
      <c r="E58" s="425"/>
      <c r="F58" s="425"/>
      <c r="G58" s="425"/>
      <c r="H58" s="425"/>
      <c r="I58" s="425"/>
      <c r="J58" s="312" t="str">
        <f>VLOOKUP(A58,MATERIALES!A1:D649,2,FALSE)</f>
        <v>kg</v>
      </c>
      <c r="K58" s="397">
        <v>1</v>
      </c>
      <c r="L58" s="421"/>
      <c r="M58" s="402">
        <f>VLOOKUP(A58,MATERIALES!A1:D400,4,FALSE)</f>
        <v>3023.349590461105</v>
      </c>
      <c r="N58" s="272">
        <f t="shared" si="1"/>
        <v>3023.349590461105</v>
      </c>
    </row>
    <row r="59" spans="1:14">
      <c r="A59" s="161"/>
      <c r="B59" s="43"/>
      <c r="C59" s="425"/>
      <c r="D59" s="425"/>
      <c r="E59" s="425"/>
      <c r="F59" s="425"/>
      <c r="G59" s="425"/>
      <c r="H59" s="425"/>
      <c r="I59" s="425"/>
      <c r="J59" s="311"/>
      <c r="K59" s="397"/>
      <c r="L59" s="421"/>
      <c r="M59" s="402"/>
      <c r="N59" s="272"/>
    </row>
    <row r="60" spans="1:14" ht="15.75" thickBot="1">
      <c r="B60" s="43"/>
      <c r="C60" s="310"/>
      <c r="D60" s="310"/>
      <c r="E60" s="310"/>
      <c r="F60" s="310"/>
      <c r="G60" s="310"/>
      <c r="H60" s="310"/>
      <c r="I60" s="310"/>
      <c r="J60" s="435"/>
      <c r="K60" s="126"/>
      <c r="L60" s="325"/>
      <c r="M60" s="402"/>
      <c r="N60" s="272"/>
    </row>
    <row r="61" spans="1:14" ht="15.75" thickBot="1">
      <c r="B61" s="826" t="s">
        <v>953</v>
      </c>
      <c r="C61" s="827"/>
      <c r="D61" s="827"/>
      <c r="E61" s="827"/>
      <c r="F61" s="827"/>
      <c r="G61" s="827"/>
      <c r="H61" s="827"/>
      <c r="I61" s="827"/>
      <c r="J61" s="827"/>
      <c r="K61" s="827"/>
      <c r="L61" s="827"/>
      <c r="M61" s="828"/>
      <c r="N61" s="394">
        <f>SUM(N53:N60)</f>
        <v>3530.7231696727013</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12" t="s">
        <v>961</v>
      </c>
      <c r="M65" s="891"/>
      <c r="N65" s="76" t="s">
        <v>951</v>
      </c>
    </row>
    <row r="66" spans="1:15">
      <c r="B66" s="46"/>
      <c r="C66" s="317"/>
      <c r="D66" s="317"/>
      <c r="E66" s="317"/>
      <c r="F66" s="317"/>
      <c r="G66" s="317"/>
      <c r="H66" s="311"/>
      <c r="I66" s="279"/>
      <c r="J66" s="286"/>
      <c r="K66" s="279"/>
      <c r="L66" s="913"/>
      <c r="M66" s="914"/>
      <c r="N66" s="287"/>
    </row>
    <row r="67" spans="1:15">
      <c r="B67" s="46"/>
      <c r="C67" s="47"/>
      <c r="D67" s="47"/>
      <c r="E67" s="47"/>
      <c r="F67" s="47"/>
      <c r="G67" s="47"/>
      <c r="H67" s="311"/>
      <c r="I67" s="279"/>
      <c r="J67" s="286"/>
      <c r="K67" s="279"/>
      <c r="L67" s="913"/>
      <c r="M67" s="914"/>
      <c r="N67" s="287"/>
    </row>
    <row r="68" spans="1:15">
      <c r="B68" s="46"/>
      <c r="C68" s="47"/>
      <c r="D68" s="47"/>
      <c r="E68" s="47"/>
      <c r="F68" s="47"/>
      <c r="G68" s="47"/>
      <c r="H68" s="311"/>
      <c r="I68" s="279"/>
      <c r="J68" s="286"/>
      <c r="K68" s="279"/>
      <c r="L68" s="913"/>
      <c r="M68" s="914"/>
      <c r="N68" s="287"/>
    </row>
    <row r="69" spans="1:15">
      <c r="B69" s="46"/>
      <c r="C69" s="47"/>
      <c r="D69" s="47"/>
      <c r="E69" s="47"/>
      <c r="F69" s="47"/>
      <c r="G69" s="47"/>
      <c r="H69" s="311"/>
      <c r="I69" s="279"/>
      <c r="J69" s="286"/>
      <c r="K69" s="279"/>
      <c r="L69" s="913"/>
      <c r="M69" s="914"/>
      <c r="N69" s="287"/>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904"/>
      <c r="M71" s="905"/>
      <c r="N71" s="127"/>
    </row>
    <row r="72" spans="1:15" ht="15.75" thickBot="1">
      <c r="B72" s="915" t="s">
        <v>953</v>
      </c>
      <c r="C72" s="869"/>
      <c r="D72" s="869"/>
      <c r="E72" s="869"/>
      <c r="F72" s="869"/>
      <c r="G72" s="869"/>
      <c r="H72" s="869"/>
      <c r="I72" s="869"/>
      <c r="J72" s="869"/>
      <c r="K72" s="869"/>
      <c r="L72" s="869"/>
      <c r="M72" s="870"/>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5" t="s">
        <v>963</v>
      </c>
      <c r="C76" s="866"/>
      <c r="D76" s="866"/>
      <c r="E76" s="866"/>
      <c r="F76" s="866"/>
      <c r="G76" s="866"/>
      <c r="H76" s="866"/>
      <c r="I76" s="73" t="s">
        <v>964</v>
      </c>
      <c r="J76" s="75" t="s">
        <v>1410</v>
      </c>
      <c r="K76" s="74" t="s">
        <v>966</v>
      </c>
      <c r="L76" s="867" t="s">
        <v>950</v>
      </c>
      <c r="M76" s="868"/>
      <c r="N76" s="98" t="s">
        <v>951</v>
      </c>
    </row>
    <row r="77" spans="1:15">
      <c r="A77" s="162" t="s">
        <v>2</v>
      </c>
      <c r="B77" s="49" t="str">
        <f>VLOOKUP(A77,'MANO DE OBRA'!A8:D68,3,FALSE)</f>
        <v>Soldador (2)</v>
      </c>
      <c r="C77" s="47"/>
      <c r="D77" s="47"/>
      <c r="E77" s="47"/>
      <c r="F77" s="47"/>
      <c r="G77" s="47"/>
      <c r="H77" s="47"/>
      <c r="I77" s="292">
        <f t="shared" ref="I77:I80" si="2">K77/J77*100</f>
        <v>115336.47958314378</v>
      </c>
      <c r="J77" s="293">
        <v>185</v>
      </c>
      <c r="K77" s="294">
        <f>VLOOKUP(A77,'MANO DE OBRA'!A8:D99,4,FALSE)</f>
        <v>213372.48722881597</v>
      </c>
      <c r="L77" s="50"/>
      <c r="M77" s="434">
        <v>320</v>
      </c>
      <c r="N77" s="395">
        <f t="shared" ref="N77:N80" si="3">K77/M77</f>
        <v>666.78902259004985</v>
      </c>
      <c r="O77" s="106"/>
    </row>
    <row r="78" spans="1:15">
      <c r="A78" s="162" t="s">
        <v>4</v>
      </c>
      <c r="B78" s="49" t="str">
        <f>VLOOKUP(A78,'MANO DE OBRA'!A8:D69,3,FALSE)</f>
        <v>Inspector de fabricación y montaje</v>
      </c>
      <c r="C78" s="47"/>
      <c r="D78" s="47"/>
      <c r="E78" s="47"/>
      <c r="F78" s="47"/>
      <c r="G78" s="47"/>
      <c r="H78" s="47"/>
      <c r="I78" s="292">
        <f t="shared" si="2"/>
        <v>87942.625377371514</v>
      </c>
      <c r="J78" s="293">
        <v>185</v>
      </c>
      <c r="K78" s="294">
        <f>VLOOKUP(A78,'MANO DE OBRA'!A8:D100,4,FALSE)</f>
        <v>162693.85694813728</v>
      </c>
      <c r="L78" s="50"/>
      <c r="M78" s="434">
        <v>320</v>
      </c>
      <c r="N78" s="395">
        <f t="shared" si="3"/>
        <v>508.41830296292903</v>
      </c>
    </row>
    <row r="79" spans="1:15">
      <c r="A79" t="s">
        <v>9</v>
      </c>
      <c r="B79" s="49" t="str">
        <f>VLOOKUP(A79,'MANO DE OBRA'!A9:D70,3,FALSE)</f>
        <v>Obrero (3)</v>
      </c>
      <c r="C79" s="47"/>
      <c r="D79" s="47"/>
      <c r="E79" s="47"/>
      <c r="F79" s="47"/>
      <c r="G79" s="47"/>
      <c r="H79" s="47"/>
      <c r="I79" s="292">
        <f t="shared" si="2"/>
        <v>87780</v>
      </c>
      <c r="J79" s="293">
        <v>185</v>
      </c>
      <c r="K79" s="294">
        <f>VLOOKUP(A79,'MANO DE OBRA'!A9:D101,4,FALSE)</f>
        <v>162393</v>
      </c>
      <c r="L79" s="50"/>
      <c r="M79" s="434">
        <v>320</v>
      </c>
      <c r="N79" s="395">
        <f t="shared" si="3"/>
        <v>507.47812499999998</v>
      </c>
    </row>
    <row r="80" spans="1:15">
      <c r="A80" t="s">
        <v>30</v>
      </c>
      <c r="B80" s="49" t="str">
        <f>VLOOKUP(A80,'MANO DE OBRA'!A10:D71,3,FALSE)</f>
        <v>Oficial</v>
      </c>
      <c r="C80" s="47"/>
      <c r="D80" s="47"/>
      <c r="E80" s="47"/>
      <c r="F80" s="47"/>
      <c r="G80" s="47"/>
      <c r="H80" s="47"/>
      <c r="I80" s="292">
        <f t="shared" si="2"/>
        <v>57668.23979157189</v>
      </c>
      <c r="J80" s="293">
        <v>185</v>
      </c>
      <c r="K80" s="294">
        <f>VLOOKUP(A80,'MANO DE OBRA'!A10:D102,4,FALSE)</f>
        <v>106686.24361440798</v>
      </c>
      <c r="L80" s="318"/>
      <c r="M80" s="434">
        <v>320</v>
      </c>
      <c r="N80" s="395">
        <f t="shared" si="3"/>
        <v>333.39451129502493</v>
      </c>
    </row>
    <row r="81" spans="1:14">
      <c r="B81" s="49"/>
      <c r="C81" s="47"/>
      <c r="D81" s="47"/>
      <c r="E81" s="47"/>
      <c r="F81" s="47"/>
      <c r="G81" s="47"/>
      <c r="H81" s="47"/>
      <c r="I81" s="292"/>
      <c r="J81" s="293"/>
      <c r="K81" s="294"/>
      <c r="L81" s="318"/>
      <c r="M81" s="434"/>
      <c r="N81" s="395"/>
    </row>
    <row r="82" spans="1:14" ht="15.75" thickBot="1">
      <c r="B82" s="902"/>
      <c r="C82" s="903" t="e">
        <f>VLOOKUP(B82,'MANO DE OBRA'!B12:E73,3,FALSE)</f>
        <v>#N/A</v>
      </c>
      <c r="D82" s="903" t="e">
        <f>VLOOKUP(C82,'MANO DE OBRA'!C12:F73,3,FALSE)</f>
        <v>#N/A</v>
      </c>
      <c r="E82" s="903" t="e">
        <f>VLOOKUP(D82,'MANO DE OBRA'!D12:G73,3,FALSE)</f>
        <v>#N/A</v>
      </c>
      <c r="F82" s="903" t="e">
        <f>VLOOKUP(E82,'MANO DE OBRA'!E12:H73,3,FALSE)</f>
        <v>#N/A</v>
      </c>
      <c r="G82" s="903" t="e">
        <f>VLOOKUP(F82,'MANO DE OBRA'!F12:I73,3,FALSE)</f>
        <v>#N/A</v>
      </c>
      <c r="H82" s="903" t="e">
        <f>VLOOKUP(G82,'MANO DE OBRA'!G12:J73,3,FALSE)</f>
        <v>#N/A</v>
      </c>
      <c r="I82" s="470"/>
      <c r="J82" s="471"/>
      <c r="K82" s="474"/>
      <c r="L82" s="475"/>
      <c r="M82" s="476"/>
      <c r="N82" s="440"/>
    </row>
    <row r="83" spans="1:14" ht="15.75" thickBot="1">
      <c r="B83" s="915" t="s">
        <v>953</v>
      </c>
      <c r="C83" s="869"/>
      <c r="D83" s="869"/>
      <c r="E83" s="869"/>
      <c r="F83" s="869"/>
      <c r="G83" s="869"/>
      <c r="H83" s="869"/>
      <c r="I83" s="869"/>
      <c r="J83" s="869"/>
      <c r="K83" s="869"/>
      <c r="L83" s="869"/>
      <c r="M83" s="870"/>
      <c r="N83" s="460">
        <f>SUM(N77:N82)</f>
        <v>2016.0799618480041</v>
      </c>
    </row>
    <row r="84" spans="1:14" ht="15.75" thickBot="1">
      <c r="B84" s="33"/>
      <c r="C84" s="34"/>
      <c r="D84" s="34"/>
      <c r="E84" s="34"/>
      <c r="F84" s="34"/>
      <c r="G84" s="34"/>
      <c r="H84" s="34"/>
      <c r="I84" s="34"/>
      <c r="J84" s="34"/>
      <c r="K84" s="34"/>
      <c r="L84" s="34"/>
      <c r="M84" s="34"/>
      <c r="N84" s="35"/>
    </row>
    <row r="85" spans="1:14" ht="15.75" thickBot="1">
      <c r="B85" s="826" t="s">
        <v>967</v>
      </c>
      <c r="C85" s="827"/>
      <c r="D85" s="827"/>
      <c r="E85" s="827"/>
      <c r="F85" s="827"/>
      <c r="G85" s="827"/>
      <c r="H85" s="827"/>
      <c r="I85" s="827"/>
      <c r="J85" s="827"/>
      <c r="K85" s="827"/>
      <c r="L85" s="827"/>
      <c r="M85" s="828"/>
      <c r="N85" s="99">
        <f>N48+N61+N72+N83</f>
        <v>7868.8169519552875</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1" t="s">
        <v>969</v>
      </c>
      <c r="C89" s="872"/>
      <c r="D89" s="872"/>
      <c r="E89" s="872"/>
      <c r="F89" s="872"/>
      <c r="G89" s="872"/>
      <c r="H89" s="872"/>
      <c r="I89" s="314"/>
      <c r="J89" s="334"/>
      <c r="K89" s="302" t="s">
        <v>970</v>
      </c>
      <c r="L89" s="873" t="s">
        <v>971</v>
      </c>
      <c r="M89" s="874"/>
      <c r="N89" s="303"/>
    </row>
    <row r="90" spans="1:14">
      <c r="B90" s="859" t="s">
        <v>972</v>
      </c>
      <c r="C90" s="860"/>
      <c r="D90" s="860"/>
      <c r="E90" s="860"/>
      <c r="F90" s="860"/>
      <c r="G90" s="860"/>
      <c r="H90" s="860"/>
      <c r="I90" s="87"/>
      <c r="J90" s="88"/>
      <c r="K90" s="304">
        <v>0.2</v>
      </c>
      <c r="L90" s="861">
        <f>N85*K90</f>
        <v>1573.7633903910576</v>
      </c>
      <c r="M90" s="862"/>
      <c r="N90" s="51"/>
    </row>
    <row r="91" spans="1:14">
      <c r="B91" s="89" t="s">
        <v>973</v>
      </c>
      <c r="C91" s="90"/>
      <c r="D91" s="90"/>
      <c r="E91" s="90"/>
      <c r="F91" s="90"/>
      <c r="G91" s="90"/>
      <c r="H91" s="90"/>
      <c r="I91" s="87"/>
      <c r="J91" s="88"/>
      <c r="K91" s="304">
        <v>0.05</v>
      </c>
      <c r="L91" s="861">
        <f>N85*K91</f>
        <v>393.44084759776439</v>
      </c>
      <c r="M91" s="862"/>
      <c r="N91" s="51"/>
    </row>
    <row r="92" spans="1:14" ht="15.75" thickBot="1">
      <c r="B92" s="91" t="s">
        <v>974</v>
      </c>
      <c r="C92" s="92"/>
      <c r="D92" s="92"/>
      <c r="E92" s="92"/>
      <c r="F92" s="92"/>
      <c r="G92" s="92"/>
      <c r="H92" s="92"/>
      <c r="I92" s="93"/>
      <c r="J92" s="94"/>
      <c r="K92" s="305">
        <v>0.05</v>
      </c>
      <c r="L92" s="863">
        <f>N85*K92</f>
        <v>393.44084759776439</v>
      </c>
      <c r="M92" s="864"/>
      <c r="N92" s="51"/>
    </row>
    <row r="93" spans="1:14" ht="15.75" thickBot="1">
      <c r="B93" s="826" t="s">
        <v>953</v>
      </c>
      <c r="C93" s="827"/>
      <c r="D93" s="827"/>
      <c r="E93" s="827"/>
      <c r="F93" s="827"/>
      <c r="G93" s="827"/>
      <c r="H93" s="827"/>
      <c r="I93" s="827"/>
      <c r="J93" s="827"/>
      <c r="K93" s="827"/>
      <c r="L93" s="827"/>
      <c r="M93" s="828"/>
      <c r="N93" s="52">
        <f>L90+L91+L92</f>
        <v>2360.6450855865864</v>
      </c>
    </row>
    <row r="94" spans="1:14" ht="15.75" thickBot="1">
      <c r="B94" s="33"/>
      <c r="C94" s="34"/>
      <c r="D94" s="34"/>
      <c r="E94" s="34"/>
      <c r="F94" s="34"/>
      <c r="G94" s="34"/>
      <c r="H94" s="34"/>
      <c r="I94" s="34"/>
      <c r="J94" s="34"/>
      <c r="K94" s="34"/>
      <c r="L94" s="34"/>
      <c r="M94" s="34"/>
      <c r="N94" s="35"/>
    </row>
    <row r="95" spans="1:14" ht="15.75" thickBot="1">
      <c r="A95" t="s">
        <v>2016</v>
      </c>
      <c r="B95" s="826" t="s">
        <v>975</v>
      </c>
      <c r="C95" s="827"/>
      <c r="D95" s="827"/>
      <c r="E95" s="827"/>
      <c r="F95" s="827"/>
      <c r="G95" s="827"/>
      <c r="H95" s="827"/>
      <c r="I95" s="827"/>
      <c r="J95" s="827"/>
      <c r="K95" s="827"/>
      <c r="L95" s="827"/>
      <c r="M95" s="828"/>
      <c r="N95" s="188">
        <f>N85+N93</f>
        <v>10229.462037541874</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70" t="s">
        <v>2218</v>
      </c>
      <c r="C112" s="971"/>
      <c r="D112" s="971"/>
      <c r="E112" s="971"/>
      <c r="F112" s="971"/>
      <c r="G112" s="971"/>
      <c r="H112" s="971"/>
      <c r="I112" s="971"/>
      <c r="J112" s="971"/>
      <c r="K112" s="971"/>
      <c r="L112" s="971"/>
      <c r="M112" s="971"/>
      <c r="N112" s="972"/>
    </row>
    <row r="113" spans="2:14" ht="15" customHeight="1">
      <c r="B113" s="970"/>
      <c r="C113" s="971"/>
      <c r="D113" s="971"/>
      <c r="E113" s="971"/>
      <c r="F113" s="971"/>
      <c r="G113" s="971"/>
      <c r="H113" s="971"/>
      <c r="I113" s="971"/>
      <c r="J113" s="971"/>
      <c r="K113" s="971"/>
      <c r="L113" s="971"/>
      <c r="M113" s="971"/>
      <c r="N113" s="972"/>
    </row>
    <row r="114" spans="2:14" ht="30" customHeight="1">
      <c r="B114" s="973" t="s">
        <v>2219</v>
      </c>
      <c r="C114" s="974"/>
      <c r="D114" s="974"/>
      <c r="E114" s="974"/>
      <c r="F114" s="974"/>
      <c r="G114" s="974"/>
      <c r="H114" s="974"/>
      <c r="I114" s="974"/>
      <c r="J114" s="974"/>
      <c r="K114" s="974"/>
      <c r="L114" s="974"/>
      <c r="M114" s="974"/>
      <c r="N114" s="975"/>
    </row>
    <row r="115" spans="2:14">
      <c r="B115" s="973"/>
      <c r="C115" s="974"/>
      <c r="D115" s="974"/>
      <c r="E115" s="974"/>
      <c r="F115" s="974"/>
      <c r="G115" s="974"/>
      <c r="H115" s="974"/>
      <c r="I115" s="974"/>
      <c r="J115" s="974"/>
      <c r="K115" s="974"/>
      <c r="L115" s="974"/>
      <c r="M115" s="974"/>
      <c r="N115" s="975"/>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6"/>
      <c r="K125" s="976"/>
      <c r="L125" s="976"/>
      <c r="M125" s="976"/>
      <c r="N125" s="977"/>
    </row>
    <row r="126" spans="2:14" ht="15.75" thickBot="1">
      <c r="B126" s="419" t="s">
        <v>2221</v>
      </c>
      <c r="C126" s="420"/>
      <c r="D126" s="420"/>
      <c r="E126" s="259"/>
      <c r="F126" s="259"/>
      <c r="G126" s="259"/>
      <c r="H126" s="259"/>
      <c r="I126" s="259"/>
      <c r="J126" s="978"/>
      <c r="K126" s="978"/>
      <c r="L126" s="978"/>
      <c r="M126" s="978"/>
      <c r="N126" s="979"/>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1125</v>
      </c>
      <c r="C31" s="81" t="s">
        <v>2128</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190</v>
      </c>
      <c r="B36" s="875" t="str">
        <f>VLOOKUP(A36,EQUIPOS!A6:D154,3,FALSE)</f>
        <v>Diferencial de 3 ton</v>
      </c>
      <c r="C36" s="876"/>
      <c r="D36" s="876"/>
      <c r="E36" s="876"/>
      <c r="F36" s="876"/>
      <c r="G36" s="876"/>
      <c r="H36" s="877"/>
      <c r="I36" s="267"/>
      <c r="J36" s="268"/>
      <c r="K36" s="269">
        <f>VLOOKUP(A36,EQUIPOS!A6:D163,4,FALSE)</f>
        <v>6599.3652882987708</v>
      </c>
      <c r="L36" s="270"/>
      <c r="M36" s="336">
        <v>40</v>
      </c>
      <c r="N36" s="272">
        <f t="shared" ref="N36:N41" si="0">K36/M36</f>
        <v>164.98413220746926</v>
      </c>
    </row>
    <row r="37" spans="1:14">
      <c r="A37" s="113" t="s">
        <v>334</v>
      </c>
      <c r="B37" s="875" t="str">
        <f>VLOOKUP(A37,EQUIPOS!A7:D154,3,FALSE)</f>
        <v>Taladro industrial</v>
      </c>
      <c r="C37" s="876"/>
      <c r="D37" s="876"/>
      <c r="E37" s="876"/>
      <c r="F37" s="876"/>
      <c r="G37" s="876"/>
      <c r="H37" s="877"/>
      <c r="I37" s="421"/>
      <c r="J37" s="422"/>
      <c r="K37" s="269">
        <f>VLOOKUP(A37,EQUIPOS!A7:D164,4,FALSE)</f>
        <v>4016.8266583120376</v>
      </c>
      <c r="L37" s="335"/>
      <c r="M37" s="336">
        <v>40</v>
      </c>
      <c r="N37" s="272">
        <f t="shared" si="0"/>
        <v>100.42066645780093</v>
      </c>
    </row>
    <row r="38" spans="1:14">
      <c r="A38" s="113" t="s">
        <v>195</v>
      </c>
      <c r="B38" s="875" t="str">
        <f>VLOOKUP(A38,EQUIPOS!A8:D154,3,FALSE)</f>
        <v xml:space="preserve">Equipo de oxicorte, Capacidad de corte: hasta 6´´ (152mm) </v>
      </c>
      <c r="C38" s="876"/>
      <c r="D38" s="876"/>
      <c r="E38" s="876"/>
      <c r="F38" s="876"/>
      <c r="G38" s="876"/>
      <c r="H38" s="877"/>
      <c r="I38" s="421"/>
      <c r="J38" s="422"/>
      <c r="K38" s="269">
        <f>VLOOKUP(A38,EQUIPOS!A8:D165,4,FALSE)</f>
        <v>16673.213870374853</v>
      </c>
      <c r="L38" s="335"/>
      <c r="M38" s="336">
        <v>40</v>
      </c>
      <c r="N38" s="272">
        <f t="shared" si="0"/>
        <v>416.83034675937131</v>
      </c>
    </row>
    <row r="39" spans="1:14">
      <c r="A39" s="113" t="s">
        <v>204</v>
      </c>
      <c r="B39" s="875" t="str">
        <f>VLOOKUP(A39,EQUIPOS!A9:D154,3,FALSE)</f>
        <v xml:space="preserve">Equipo de soldadura 250 AMP
</v>
      </c>
      <c r="C39" s="876"/>
      <c r="D39" s="876"/>
      <c r="E39" s="876"/>
      <c r="F39" s="876"/>
      <c r="G39" s="876"/>
      <c r="H39" s="877"/>
      <c r="I39" s="421"/>
      <c r="J39" s="422"/>
      <c r="K39" s="269">
        <f>VLOOKUP(A39,EQUIPOS!A9:D166,4,FALSE)</f>
        <v>16015.020221922496</v>
      </c>
      <c r="L39" s="335"/>
      <c r="M39" s="336">
        <v>40</v>
      </c>
      <c r="N39" s="272">
        <f t="shared" si="0"/>
        <v>400.37550554806239</v>
      </c>
    </row>
    <row r="40" spans="1:14">
      <c r="A40" s="113" t="s">
        <v>208</v>
      </c>
      <c r="B40" s="875" t="str">
        <f>VLOOKUP(A40,EQUIPOS!A10:D154,3,FALSE)</f>
        <v>Equipo de soldadura 400</v>
      </c>
      <c r="C40" s="876"/>
      <c r="D40" s="876"/>
      <c r="E40" s="876"/>
      <c r="F40" s="876"/>
      <c r="G40" s="876"/>
      <c r="H40" s="877"/>
      <c r="I40" s="421"/>
      <c r="J40" s="422"/>
      <c r="K40" s="269">
        <f>VLOOKUP(A40,EQUIPOS!A10:D167,4,FALSE)</f>
        <v>19841.155262458618</v>
      </c>
      <c r="L40" s="335"/>
      <c r="M40" s="336">
        <v>40</v>
      </c>
      <c r="N40" s="272">
        <f t="shared" si="0"/>
        <v>496.02888156146548</v>
      </c>
    </row>
    <row r="41" spans="1:14">
      <c r="A41" s="113" t="s">
        <v>210</v>
      </c>
      <c r="B41" s="875" t="str">
        <f>VLOOKUP(A41,EQUIPOS!A11:D155,3,FALSE)</f>
        <v>Equipo de soldadura 600</v>
      </c>
      <c r="C41" s="876"/>
      <c r="D41" s="876"/>
      <c r="E41" s="876"/>
      <c r="F41" s="876"/>
      <c r="G41" s="876"/>
      <c r="H41" s="877"/>
      <c r="I41" s="421"/>
      <c r="J41" s="422"/>
      <c r="K41" s="269">
        <f>VLOOKUP(A41,EQUIPOS!A11:D168,4,FALSE)</f>
        <v>20161.025072921442</v>
      </c>
      <c r="L41" s="335"/>
      <c r="M41" s="336">
        <v>40</v>
      </c>
      <c r="N41" s="272">
        <f t="shared" si="0"/>
        <v>504.02562682303608</v>
      </c>
    </row>
    <row r="42" spans="1:14">
      <c r="B42" s="875"/>
      <c r="C42" s="876"/>
      <c r="D42" s="876"/>
      <c r="E42" s="876"/>
      <c r="F42" s="876"/>
      <c r="G42" s="876"/>
      <c r="H42" s="877"/>
      <c r="I42" s="36"/>
      <c r="J42" s="37"/>
      <c r="K42" s="269"/>
      <c r="L42" s="276"/>
      <c r="M42" s="336"/>
      <c r="N42" s="272"/>
    </row>
    <row r="43" spans="1:14">
      <c r="B43" s="320"/>
      <c r="C43" s="321"/>
      <c r="D43" s="321"/>
      <c r="E43" s="321"/>
      <c r="F43" s="323"/>
      <c r="G43" s="323"/>
      <c r="H43" s="125"/>
      <c r="I43" s="36"/>
      <c r="J43" s="37"/>
      <c r="K43" s="269"/>
      <c r="L43" s="276"/>
      <c r="M43" s="277"/>
      <c r="N43" s="273"/>
    </row>
    <row r="44" spans="1:14">
      <c r="B44" s="883" t="s">
        <v>952</v>
      </c>
      <c r="C44" s="884"/>
      <c r="D44" s="884"/>
      <c r="E44" s="38"/>
      <c r="F44" s="39"/>
      <c r="G44" s="39"/>
      <c r="H44" s="40"/>
      <c r="I44" s="36"/>
      <c r="J44" s="37"/>
      <c r="K44" s="279"/>
      <c r="L44" s="276"/>
      <c r="M44" s="401">
        <v>0.05</v>
      </c>
      <c r="N44" s="344">
        <f>N81*M44</f>
        <v>100.80399809240021</v>
      </c>
    </row>
    <row r="45" spans="1:14" ht="15.75" thickBot="1">
      <c r="B45" s="875"/>
      <c r="C45" s="876"/>
      <c r="D45" s="876"/>
      <c r="E45" s="876"/>
      <c r="F45" s="876"/>
      <c r="G45" s="876"/>
      <c r="H45" s="877"/>
      <c r="I45" s="885"/>
      <c r="J45" s="886"/>
      <c r="K45" s="41"/>
      <c r="L45" s="887"/>
      <c r="M45" s="888"/>
      <c r="N45" s="105"/>
    </row>
    <row r="46" spans="1:14" ht="15.75" thickBot="1">
      <c r="B46" s="826" t="s">
        <v>953</v>
      </c>
      <c r="C46" s="827"/>
      <c r="D46" s="827"/>
      <c r="E46" s="827"/>
      <c r="F46" s="827"/>
      <c r="G46" s="827"/>
      <c r="H46" s="827"/>
      <c r="I46" s="827"/>
      <c r="J46" s="827"/>
      <c r="K46" s="827"/>
      <c r="L46" s="827"/>
      <c r="M46" s="828"/>
      <c r="N46" s="394">
        <f>SUM(N36:N44)</f>
        <v>2183.4691574496055</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71" t="s">
        <v>944</v>
      </c>
      <c r="C50" s="872"/>
      <c r="D50" s="872"/>
      <c r="E50" s="872"/>
      <c r="F50" s="872"/>
      <c r="G50" s="872"/>
      <c r="H50" s="872"/>
      <c r="I50" s="906"/>
      <c r="J50" s="315" t="s">
        <v>945</v>
      </c>
      <c r="K50" s="85" t="s">
        <v>946</v>
      </c>
      <c r="L50" s="907" t="s">
        <v>955</v>
      </c>
      <c r="M50" s="906"/>
      <c r="N50" s="86" t="s">
        <v>951</v>
      </c>
    </row>
    <row r="51" spans="1:14">
      <c r="A51" s="163" t="s">
        <v>460</v>
      </c>
      <c r="B51" s="43" t="str">
        <f>VLOOKUP(A51,MATERIALES!A5:D372,3,FALSE)</f>
        <v>Fundente</v>
      </c>
      <c r="C51" s="281"/>
      <c r="D51" s="281"/>
      <c r="E51" s="281"/>
      <c r="F51" s="281"/>
      <c r="G51" s="281"/>
      <c r="H51" s="281"/>
      <c r="I51" s="281"/>
      <c r="J51" s="311" t="str">
        <f>VLOOKUP(A51,MATERIALES!A6:D642,2,FALSE)</f>
        <v>kg</v>
      </c>
      <c r="K51" s="282">
        <v>5.0000000000000001E-3</v>
      </c>
      <c r="L51" s="267"/>
      <c r="M51" s="402">
        <f>VLOOKUP(A51,MATERIALES!A5:D395,4,FALSE)</f>
        <v>36613.818981382035</v>
      </c>
      <c r="N51" s="272">
        <f t="shared" ref="N51:N56" si="1">K51*M51</f>
        <v>183.06909490691018</v>
      </c>
    </row>
    <row r="52" spans="1:14">
      <c r="A52" s="163" t="s">
        <v>462</v>
      </c>
      <c r="B52" s="43" t="str">
        <f>VLOOKUP(A52,MATERIALES!A6:D372,3,FALSE)</f>
        <v>Gas propano</v>
      </c>
      <c r="C52" s="425"/>
      <c r="D52" s="425"/>
      <c r="E52" s="425"/>
      <c r="F52" s="425"/>
      <c r="G52" s="425"/>
      <c r="H52" s="425"/>
      <c r="I52" s="425"/>
      <c r="J52" s="312" t="str">
        <f>VLOOKUP(A52,MATERIALES!A6:D643,2,FALSE)</f>
        <v>kg</v>
      </c>
      <c r="K52" s="397">
        <v>5.0000000000000001E-3</v>
      </c>
      <c r="L52" s="421"/>
      <c r="M52" s="402">
        <f>VLOOKUP(A52,MATERIALES!A6:D396,4,FALSE)</f>
        <v>2290.8107797535495</v>
      </c>
      <c r="N52" s="272">
        <f t="shared" si="1"/>
        <v>11.454053898767748</v>
      </c>
    </row>
    <row r="53" spans="1:14">
      <c r="A53" s="163" t="s">
        <v>591</v>
      </c>
      <c r="B53" s="43" t="str">
        <f>VLOOKUP(A53,MATERIALES!A6:D372,3,FALSE)</f>
        <v>Oxigeno industrial</v>
      </c>
      <c r="C53" s="425"/>
      <c r="D53" s="425"/>
      <c r="E53" s="425"/>
      <c r="F53" s="425"/>
      <c r="G53" s="425"/>
      <c r="H53" s="425"/>
      <c r="I53" s="425"/>
      <c r="J53" s="312" t="str">
        <f>VLOOKUP(A53,MATERIALES!A7:D644,2,FALSE)</f>
        <v>kg</v>
      </c>
      <c r="K53" s="397">
        <v>5.0000000000000001E-3</v>
      </c>
      <c r="L53" s="421"/>
      <c r="M53" s="402">
        <f>VLOOKUP(A53,MATERIALES!A6:D397,4,FALSE)</f>
        <v>10665.07332865329</v>
      </c>
      <c r="N53" s="272">
        <f t="shared" si="1"/>
        <v>53.325366643266456</v>
      </c>
    </row>
    <row r="54" spans="1:14">
      <c r="A54" s="163" t="s">
        <v>662</v>
      </c>
      <c r="B54" s="43" t="str">
        <f>VLOOKUP(A54,MATERIALES!A6:D372,3,FALSE)</f>
        <v>Soldadura 7018</v>
      </c>
      <c r="C54" s="425"/>
      <c r="D54" s="425"/>
      <c r="E54" s="425"/>
      <c r="F54" s="425"/>
      <c r="G54" s="425"/>
      <c r="H54" s="425"/>
      <c r="I54" s="425"/>
      <c r="J54" s="312" t="str">
        <f>VLOOKUP(A54,MATERIALES!A8:D645,2,FALSE)</f>
        <v>kg</v>
      </c>
      <c r="K54" s="397">
        <v>0.01</v>
      </c>
      <c r="L54" s="421"/>
      <c r="M54" s="402">
        <f>VLOOKUP(A54,MATERIALES!A6:D398,4,FALSE)</f>
        <v>6497.5723934827947</v>
      </c>
      <c r="N54" s="272">
        <f t="shared" si="1"/>
        <v>64.975723934827954</v>
      </c>
    </row>
    <row r="55" spans="1:14">
      <c r="A55" s="163" t="s">
        <v>665</v>
      </c>
      <c r="B55" s="43" t="str">
        <f>VLOOKUP(A55,MATERIALES!A7:D372,3,FALSE)</f>
        <v>Soldadura L-70</v>
      </c>
      <c r="C55" s="425"/>
      <c r="D55" s="425"/>
      <c r="E55" s="425"/>
      <c r="F55" s="425"/>
      <c r="G55" s="425"/>
      <c r="H55" s="425"/>
      <c r="I55" s="425"/>
      <c r="J55" s="312" t="str">
        <f>VLOOKUP(A55,MATERIALES!A9:D646,2,FALSE)</f>
        <v>kg</v>
      </c>
      <c r="K55" s="397">
        <v>0.01</v>
      </c>
      <c r="L55" s="421"/>
      <c r="M55" s="402">
        <f>VLOOKUP(A55,MATERIALES!A7:D399,4,FALSE)</f>
        <v>19454.933982782411</v>
      </c>
      <c r="N55" s="272">
        <f t="shared" si="1"/>
        <v>194.54933982782413</v>
      </c>
    </row>
    <row r="56" spans="1:14">
      <c r="A56" s="163" t="s">
        <v>742</v>
      </c>
      <c r="B56" s="43" t="str">
        <f>VLOOKUP(A56,MATERIALES!A1:D372,3,FALSE)</f>
        <v>Acero A-36 para estructura metálica</v>
      </c>
      <c r="C56" s="425"/>
      <c r="D56" s="425"/>
      <c r="E56" s="425"/>
      <c r="F56" s="425"/>
      <c r="G56" s="425"/>
      <c r="H56" s="425"/>
      <c r="I56" s="425"/>
      <c r="J56" s="312" t="str">
        <f>VLOOKUP(A56,MATERIALES!A1:D647,2,FALSE)</f>
        <v>kg</v>
      </c>
      <c r="K56" s="397">
        <v>1</v>
      </c>
      <c r="L56" s="421"/>
      <c r="M56" s="402">
        <f>VLOOKUP(A56,MATERIALES!A1:D400,4,FALSE)</f>
        <v>3023.349590461105</v>
      </c>
      <c r="N56" s="272">
        <f t="shared" si="1"/>
        <v>3023.349590461105</v>
      </c>
    </row>
    <row r="57" spans="1:14">
      <c r="A57" s="163"/>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6" t="s">
        <v>953</v>
      </c>
      <c r="C59" s="827"/>
      <c r="D59" s="827"/>
      <c r="E59" s="827"/>
      <c r="F59" s="827"/>
      <c r="G59" s="827"/>
      <c r="H59" s="827"/>
      <c r="I59" s="827"/>
      <c r="J59" s="827"/>
      <c r="K59" s="827"/>
      <c r="L59" s="827"/>
      <c r="M59" s="828"/>
      <c r="N59" s="394">
        <f>SUM(N51:N58)</f>
        <v>3530.7231696727013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2" t="s">
        <v>961</v>
      </c>
      <c r="M63" s="891"/>
      <c r="N63" s="76" t="s">
        <v>951</v>
      </c>
    </row>
    <row r="64" spans="1:14">
      <c r="B64" s="46"/>
      <c r="C64" s="317"/>
      <c r="D64" s="317"/>
      <c r="E64" s="317"/>
      <c r="F64" s="317"/>
      <c r="G64" s="317"/>
      <c r="H64" s="311"/>
      <c r="I64" s="279"/>
      <c r="J64" s="286"/>
      <c r="K64" s="279"/>
      <c r="L64" s="913"/>
      <c r="M64" s="914"/>
      <c r="N64" s="287"/>
    </row>
    <row r="65" spans="1:15">
      <c r="B65" s="46"/>
      <c r="C65" s="47"/>
      <c r="D65" s="47"/>
      <c r="E65" s="47"/>
      <c r="F65" s="47"/>
      <c r="G65" s="47"/>
      <c r="H65" s="311"/>
      <c r="I65" s="279"/>
      <c r="J65" s="286"/>
      <c r="K65" s="279"/>
      <c r="L65" s="913"/>
      <c r="M65" s="914"/>
      <c r="N65" s="287"/>
    </row>
    <row r="66" spans="1:15">
      <c r="B66" s="46"/>
      <c r="C66" s="47"/>
      <c r="D66" s="47"/>
      <c r="E66" s="47"/>
      <c r="F66" s="47"/>
      <c r="G66" s="47"/>
      <c r="H66" s="311"/>
      <c r="I66" s="279"/>
      <c r="J66" s="286"/>
      <c r="K66" s="279"/>
      <c r="L66" s="913"/>
      <c r="M66" s="914"/>
      <c r="N66" s="287"/>
    </row>
    <row r="67" spans="1:15">
      <c r="B67" s="46"/>
      <c r="C67" s="47"/>
      <c r="D67" s="47"/>
      <c r="E67" s="47"/>
      <c r="F67" s="47"/>
      <c r="G67" s="47"/>
      <c r="H67" s="311"/>
      <c r="I67" s="279"/>
      <c r="J67" s="286"/>
      <c r="K67" s="279"/>
      <c r="L67" s="913"/>
      <c r="M67" s="914"/>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1"/>
      <c r="N79" s="395"/>
    </row>
    <row r="80" spans="1:15" ht="15.75" thickBot="1">
      <c r="B80" s="902"/>
      <c r="C80" s="903"/>
      <c r="D80" s="903"/>
      <c r="E80" s="903"/>
      <c r="F80" s="903"/>
      <c r="G80" s="903"/>
      <c r="H80" s="903"/>
      <c r="I80" s="470"/>
      <c r="J80" s="471"/>
      <c r="K80" s="472"/>
      <c r="L80" s="475"/>
      <c r="M80" s="476"/>
      <c r="N80" s="440"/>
    </row>
    <row r="81" spans="1:14" ht="15.75" thickBot="1">
      <c r="B81" s="915" t="s">
        <v>953</v>
      </c>
      <c r="C81" s="869"/>
      <c r="D81" s="869"/>
      <c r="E81" s="869"/>
      <c r="F81" s="869"/>
      <c r="G81" s="869"/>
      <c r="H81" s="869"/>
      <c r="I81" s="869"/>
      <c r="J81" s="869"/>
      <c r="K81" s="869"/>
      <c r="L81" s="869"/>
      <c r="M81" s="870"/>
      <c r="N81" s="301">
        <f>SUM(N75:N80)</f>
        <v>2016.0799618480041</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N46+N59+N70+N81</f>
        <v>7730.2722889703109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4"/>
      <c r="J87" s="334"/>
      <c r="K87" s="302" t="s">
        <v>970</v>
      </c>
      <c r="L87" s="873" t="s">
        <v>971</v>
      </c>
      <c r="M87" s="874"/>
      <c r="N87" s="303"/>
    </row>
    <row r="88" spans="1:14">
      <c r="B88" s="859" t="s">
        <v>972</v>
      </c>
      <c r="C88" s="860"/>
      <c r="D88" s="860"/>
      <c r="E88" s="860"/>
      <c r="F88" s="860"/>
      <c r="G88" s="860"/>
      <c r="H88" s="860"/>
      <c r="I88" s="87"/>
      <c r="J88" s="88"/>
      <c r="K88" s="304">
        <v>0.2</v>
      </c>
      <c r="L88" s="861">
        <f>N83*K88</f>
        <v>1546.0544577940623</v>
      </c>
      <c r="M88" s="862"/>
      <c r="N88" s="51"/>
    </row>
    <row r="89" spans="1:14">
      <c r="B89" s="89" t="s">
        <v>973</v>
      </c>
      <c r="C89" s="90"/>
      <c r="D89" s="90"/>
      <c r="E89" s="90"/>
      <c r="F89" s="90"/>
      <c r="G89" s="90"/>
      <c r="H89" s="90"/>
      <c r="I89" s="87"/>
      <c r="J89" s="88"/>
      <c r="K89" s="304">
        <v>0.05</v>
      </c>
      <c r="L89" s="861">
        <f>N83*K89</f>
        <v>386.51361444851557</v>
      </c>
      <c r="M89" s="862"/>
      <c r="N89" s="51"/>
    </row>
    <row r="90" spans="1:14" ht="15.75" thickBot="1">
      <c r="B90" s="91" t="s">
        <v>974</v>
      </c>
      <c r="C90" s="92"/>
      <c r="D90" s="92"/>
      <c r="E90" s="92"/>
      <c r="F90" s="92"/>
      <c r="G90" s="92"/>
      <c r="H90" s="92"/>
      <c r="I90" s="93"/>
      <c r="J90" s="94"/>
      <c r="K90" s="305">
        <v>0.05</v>
      </c>
      <c r="L90" s="863">
        <f>N83*K90</f>
        <v>386.51361444851557</v>
      </c>
      <c r="M90" s="864"/>
      <c r="N90" s="51"/>
    </row>
    <row r="91" spans="1:14" ht="15.75" thickBot="1">
      <c r="B91" s="826" t="s">
        <v>953</v>
      </c>
      <c r="C91" s="827"/>
      <c r="D91" s="827"/>
      <c r="E91" s="827"/>
      <c r="F91" s="827"/>
      <c r="G91" s="827"/>
      <c r="H91" s="827"/>
      <c r="I91" s="827"/>
      <c r="J91" s="827"/>
      <c r="K91" s="827"/>
      <c r="L91" s="827"/>
      <c r="M91" s="828"/>
      <c r="N91" s="52">
        <f>L88+L89+L90</f>
        <v>2319.0816866910932</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10049.353975661405</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70" t="s">
        <v>2218</v>
      </c>
      <c r="C110" s="971"/>
      <c r="D110" s="971"/>
      <c r="E110" s="971"/>
      <c r="F110" s="971"/>
      <c r="G110" s="971"/>
      <c r="H110" s="971"/>
      <c r="I110" s="971"/>
      <c r="J110" s="971"/>
      <c r="K110" s="971"/>
      <c r="L110" s="971"/>
      <c r="M110" s="971"/>
      <c r="N110" s="972"/>
    </row>
    <row r="111" spans="2:14" ht="15" customHeight="1">
      <c r="B111" s="970"/>
      <c r="C111" s="971"/>
      <c r="D111" s="971"/>
      <c r="E111" s="971"/>
      <c r="F111" s="971"/>
      <c r="G111" s="971"/>
      <c r="H111" s="971"/>
      <c r="I111" s="971"/>
      <c r="J111" s="971"/>
      <c r="K111" s="971"/>
      <c r="L111" s="971"/>
      <c r="M111" s="971"/>
      <c r="N111" s="972"/>
    </row>
    <row r="112" spans="2:14" ht="30" customHeight="1">
      <c r="B112" s="973" t="s">
        <v>2219</v>
      </c>
      <c r="C112" s="974"/>
      <c r="D112" s="974"/>
      <c r="E112" s="974"/>
      <c r="F112" s="974"/>
      <c r="G112" s="974"/>
      <c r="H112" s="974"/>
      <c r="I112" s="974"/>
      <c r="J112" s="974"/>
      <c r="K112" s="974"/>
      <c r="L112" s="974"/>
      <c r="M112" s="974"/>
      <c r="N112" s="975"/>
    </row>
    <row r="113" spans="2:14">
      <c r="B113" s="973"/>
      <c r="C113" s="974"/>
      <c r="D113" s="974"/>
      <c r="E113" s="974"/>
      <c r="F113" s="974"/>
      <c r="G113" s="974"/>
      <c r="H113" s="974"/>
      <c r="I113" s="974"/>
      <c r="J113" s="974"/>
      <c r="K113" s="974"/>
      <c r="L113" s="974"/>
      <c r="M113" s="974"/>
      <c r="N113" s="975"/>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6"/>
      <c r="K123" s="976"/>
      <c r="L123" s="976"/>
      <c r="M123" s="976"/>
      <c r="N123" s="977"/>
    </row>
    <row r="124" spans="2:14" ht="15.75" thickBot="1">
      <c r="B124" s="419" t="s">
        <v>2221</v>
      </c>
      <c r="C124" s="420"/>
      <c r="D124" s="420"/>
      <c r="E124" s="259"/>
      <c r="F124" s="259"/>
      <c r="G124" s="259"/>
      <c r="H124" s="259"/>
      <c r="I124" s="259"/>
      <c r="J124" s="978"/>
      <c r="K124" s="978"/>
      <c r="L124" s="978"/>
      <c r="M124" s="978"/>
      <c r="N124" s="979"/>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1126</v>
      </c>
      <c r="C31" s="81" t="s">
        <v>2129</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c r="B48" s="43"/>
      <c r="C48" s="281"/>
      <c r="D48" s="281"/>
      <c r="E48" s="281"/>
      <c r="F48" s="281"/>
      <c r="G48" s="281"/>
      <c r="H48" s="281"/>
      <c r="I48" s="268"/>
      <c r="J48" s="224"/>
      <c r="K48" s="282"/>
      <c r="L48" s="267"/>
      <c r="M48" s="402"/>
      <c r="N48" s="272"/>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A52" s="163"/>
      <c r="B52" s="43"/>
      <c r="C52" s="425"/>
      <c r="D52" s="425"/>
      <c r="E52" s="425"/>
      <c r="F52" s="425"/>
      <c r="G52" s="425"/>
      <c r="H52" s="425"/>
      <c r="I52" s="425"/>
      <c r="J52" s="311"/>
      <c r="K52" s="397"/>
      <c r="L52" s="421"/>
      <c r="M52" s="402"/>
      <c r="N52" s="272"/>
    </row>
    <row r="53" spans="1:14">
      <c r="A53" s="163"/>
      <c r="B53" s="43"/>
      <c r="C53" s="425"/>
      <c r="D53" s="425"/>
      <c r="E53" s="425"/>
      <c r="F53" s="425"/>
      <c r="G53" s="425"/>
      <c r="H53" s="425"/>
      <c r="I53" s="425"/>
      <c r="J53" s="311"/>
      <c r="K53" s="397"/>
      <c r="L53" s="421"/>
      <c r="M53" s="402"/>
      <c r="N53" s="272"/>
    </row>
    <row r="54" spans="1:14">
      <c r="A54" s="163"/>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6" t="s">
        <v>953</v>
      </c>
      <c r="C56" s="827"/>
      <c r="D56" s="827"/>
      <c r="E56" s="827"/>
      <c r="F56" s="827"/>
      <c r="G56" s="827"/>
      <c r="H56" s="827"/>
      <c r="I56" s="827"/>
      <c r="J56" s="827"/>
      <c r="K56" s="827"/>
      <c r="L56" s="827"/>
      <c r="M56" s="828"/>
      <c r="N56" s="394"/>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2" t="s">
        <v>961</v>
      </c>
      <c r="M60" s="891"/>
      <c r="N60" s="76" t="s">
        <v>951</v>
      </c>
    </row>
    <row r="61" spans="1:14">
      <c r="A61" t="s">
        <v>1325</v>
      </c>
      <c r="B61" s="46" t="str">
        <f>VLOOKUP(A61,TRANSPORTE!A3:D117,3,FALSE)</f>
        <v xml:space="preserve">Transporte de estructuras metálicas </v>
      </c>
      <c r="C61" s="317"/>
      <c r="D61" s="317"/>
      <c r="E61" s="317"/>
      <c r="F61" s="317"/>
      <c r="G61" s="317"/>
      <c r="H61" s="311" t="s">
        <v>2044</v>
      </c>
      <c r="I61" s="279">
        <v>1</v>
      </c>
      <c r="J61" s="286">
        <v>1</v>
      </c>
      <c r="K61" s="279">
        <f>I61*J61</f>
        <v>1</v>
      </c>
      <c r="L61" s="913">
        <f>VLOOKUP(A61,TRANSPORTE!A3:D117,4,FALSE)</f>
        <v>0.41926485387660672</v>
      </c>
      <c r="M61" s="914"/>
      <c r="N61" s="287">
        <f>K61*L61</f>
        <v>0.41926485387660672</v>
      </c>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311"/>
      <c r="I64" s="279"/>
      <c r="J64" s="286"/>
      <c r="K64" s="279"/>
      <c r="L64" s="913"/>
      <c r="M64" s="914"/>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f>N61+N62+N63+N64+N65</f>
        <v>0.41926485387660672</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868"/>
      <c r="N71" s="98" t="s">
        <v>951</v>
      </c>
    </row>
    <row r="72" spans="1:15">
      <c r="A72" s="164"/>
      <c r="B72" s="49"/>
      <c r="C72" s="47"/>
      <c r="D72" s="47"/>
      <c r="E72" s="47"/>
      <c r="F72" s="47"/>
      <c r="G72" s="47"/>
      <c r="H72" s="47"/>
      <c r="I72" s="292"/>
      <c r="J72" s="293"/>
      <c r="K72" s="294"/>
      <c r="L72" s="50"/>
      <c r="M72" s="434"/>
      <c r="N72" s="395"/>
      <c r="O72" s="106"/>
    </row>
    <row r="73" spans="1:15">
      <c r="A73" s="164"/>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2"/>
      <c r="C77" s="903"/>
      <c r="D77" s="903"/>
      <c r="E77" s="903"/>
      <c r="F77" s="903"/>
      <c r="G77" s="903"/>
      <c r="H77" s="903"/>
      <c r="I77" s="126"/>
      <c r="J77" s="126"/>
      <c r="K77" s="126"/>
      <c r="L77" s="916"/>
      <c r="M77" s="916"/>
      <c r="N77" s="127"/>
    </row>
    <row r="78" spans="1:15" ht="15.75" thickBot="1">
      <c r="B78" s="915" t="s">
        <v>953</v>
      </c>
      <c r="C78" s="869"/>
      <c r="D78" s="869"/>
      <c r="E78" s="869"/>
      <c r="F78" s="869"/>
      <c r="G78" s="869"/>
      <c r="H78" s="869"/>
      <c r="I78" s="869"/>
      <c r="J78" s="869"/>
      <c r="K78" s="869"/>
      <c r="L78" s="869"/>
      <c r="M78" s="870"/>
      <c r="N78" s="460"/>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0.41926485387660672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4"/>
      <c r="J84" s="334"/>
      <c r="K84" s="302" t="s">
        <v>970</v>
      </c>
      <c r="L84" s="873" t="s">
        <v>971</v>
      </c>
      <c r="M84" s="874"/>
      <c r="N84" s="303"/>
    </row>
    <row r="85" spans="1:14">
      <c r="B85" s="859" t="s">
        <v>972</v>
      </c>
      <c r="C85" s="860"/>
      <c r="D85" s="860"/>
      <c r="E85" s="860"/>
      <c r="F85" s="860"/>
      <c r="G85" s="860"/>
      <c r="H85" s="860"/>
      <c r="I85" s="87"/>
      <c r="J85" s="88"/>
      <c r="K85" s="304">
        <v>0.2</v>
      </c>
      <c r="L85" s="861">
        <f>N80*K85</f>
        <v>8.3852970775321348E-2</v>
      </c>
      <c r="M85" s="862"/>
      <c r="N85" s="51"/>
    </row>
    <row r="86" spans="1:14">
      <c r="B86" s="89" t="s">
        <v>973</v>
      </c>
      <c r="C86" s="90"/>
      <c r="D86" s="90"/>
      <c r="E86" s="90"/>
      <c r="F86" s="90"/>
      <c r="G86" s="90"/>
      <c r="H86" s="90"/>
      <c r="I86" s="87"/>
      <c r="J86" s="88"/>
      <c r="K86" s="304">
        <v>0.05</v>
      </c>
      <c r="L86" s="861">
        <f>N80*K86</f>
        <v>2.0963242693830337E-2</v>
      </c>
      <c r="M86" s="862"/>
      <c r="N86" s="51"/>
    </row>
    <row r="87" spans="1:14" ht="15.75" thickBot="1">
      <c r="B87" s="91" t="s">
        <v>974</v>
      </c>
      <c r="C87" s="92"/>
      <c r="D87" s="92"/>
      <c r="E87" s="92"/>
      <c r="F87" s="92"/>
      <c r="G87" s="92"/>
      <c r="H87" s="92"/>
      <c r="I87" s="93"/>
      <c r="J87" s="94"/>
      <c r="K87" s="305">
        <v>0.05</v>
      </c>
      <c r="L87" s="863">
        <f>N80*K87</f>
        <v>2.0963242693830337E-2</v>
      </c>
      <c r="M87" s="864"/>
      <c r="N87" s="51"/>
    </row>
    <row r="88" spans="1:14" ht="15.75" thickBot="1">
      <c r="B88" s="826" t="s">
        <v>953</v>
      </c>
      <c r="C88" s="827"/>
      <c r="D88" s="827"/>
      <c r="E88" s="827"/>
      <c r="F88" s="827"/>
      <c r="G88" s="827"/>
      <c r="H88" s="827"/>
      <c r="I88" s="827"/>
      <c r="J88" s="827"/>
      <c r="K88" s="827"/>
      <c r="L88" s="827"/>
      <c r="M88" s="828"/>
      <c r="N88" s="52">
        <f>L85+L86+L87</f>
        <v>0.12577945616298203</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52">
        <f>N80+N88</f>
        <v>0.54504431003958875</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6"/>
      <c r="K120" s="976"/>
      <c r="L120" s="976"/>
      <c r="M120" s="976"/>
      <c r="N120" s="977"/>
    </row>
    <row r="121" spans="2:14" ht="15.75" thickBot="1">
      <c r="B121" s="419" t="s">
        <v>2221</v>
      </c>
      <c r="C121" s="420"/>
      <c r="D121" s="420"/>
      <c r="E121" s="259"/>
      <c r="F121" s="259"/>
      <c r="G121" s="259"/>
      <c r="H121" s="259"/>
      <c r="I121" s="259"/>
      <c r="J121" s="978"/>
      <c r="K121" s="978"/>
      <c r="L121" s="978"/>
      <c r="M121" s="978"/>
      <c r="N121" s="979"/>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1127</v>
      </c>
      <c r="C31" s="81" t="s">
        <v>2130</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190</v>
      </c>
      <c r="B36" s="875" t="str">
        <f>VLOOKUP(A36,EQUIPOS!A6:D154,3,FALSE)</f>
        <v>Diferencial de 3 ton</v>
      </c>
      <c r="C36" s="876"/>
      <c r="D36" s="876"/>
      <c r="E36" s="876"/>
      <c r="F36" s="876"/>
      <c r="G36" s="876"/>
      <c r="H36" s="877"/>
      <c r="I36" s="267"/>
      <c r="J36" s="268"/>
      <c r="K36" s="269">
        <f>VLOOKUP(A36,EQUIPOS!A6:D163,4,FALSE)</f>
        <v>6599.3652882987708</v>
      </c>
      <c r="L36" s="270"/>
      <c r="M36" s="336">
        <v>40</v>
      </c>
      <c r="N36" s="272">
        <f t="shared" ref="N36:N41" si="0">K36/M36</f>
        <v>164.98413220746926</v>
      </c>
    </row>
    <row r="37" spans="1:14">
      <c r="A37" s="113" t="s">
        <v>195</v>
      </c>
      <c r="B37" s="875" t="str">
        <f>VLOOKUP(A37,EQUIPOS!A7:D154,3,FALSE)</f>
        <v xml:space="preserve">Equipo de oxicorte, Capacidad de corte: hasta 6´´ (152mm) </v>
      </c>
      <c r="C37" s="876"/>
      <c r="D37" s="876"/>
      <c r="E37" s="876"/>
      <c r="F37" s="876"/>
      <c r="G37" s="876"/>
      <c r="H37" s="877"/>
      <c r="I37" s="421"/>
      <c r="J37" s="422"/>
      <c r="K37" s="269">
        <f>VLOOKUP(A37,EQUIPOS!A7:D164,4,FALSE)</f>
        <v>16673.213870374853</v>
      </c>
      <c r="L37" s="335"/>
      <c r="M37" s="336">
        <v>400</v>
      </c>
      <c r="N37" s="272">
        <f t="shared" si="0"/>
        <v>41.683034675937137</v>
      </c>
    </row>
    <row r="38" spans="1:14">
      <c r="A38" s="113" t="s">
        <v>204</v>
      </c>
      <c r="B38" s="875" t="str">
        <f>VLOOKUP(A38,EQUIPOS!A8:D154,3,FALSE)</f>
        <v xml:space="preserve">Equipo de soldadura 250 AMP
</v>
      </c>
      <c r="C38" s="876"/>
      <c r="D38" s="876"/>
      <c r="E38" s="876"/>
      <c r="F38" s="876"/>
      <c r="G38" s="876"/>
      <c r="H38" s="877"/>
      <c r="I38" s="421"/>
      <c r="J38" s="422"/>
      <c r="K38" s="269">
        <f>VLOOKUP(A38,EQUIPOS!A8:D165,4,FALSE)</f>
        <v>16015.020221922496</v>
      </c>
      <c r="L38" s="335"/>
      <c r="M38" s="336">
        <v>400</v>
      </c>
      <c r="N38" s="272">
        <f t="shared" si="0"/>
        <v>40.037550554806238</v>
      </c>
    </row>
    <row r="39" spans="1:14">
      <c r="A39" s="113" t="s">
        <v>208</v>
      </c>
      <c r="B39" s="875" t="str">
        <f>VLOOKUP(A39,EQUIPOS!A9:D154,3,FALSE)</f>
        <v>Equipo de soldadura 400</v>
      </c>
      <c r="C39" s="876"/>
      <c r="D39" s="876"/>
      <c r="E39" s="876"/>
      <c r="F39" s="876"/>
      <c r="G39" s="876"/>
      <c r="H39" s="877"/>
      <c r="I39" s="421"/>
      <c r="J39" s="422"/>
      <c r="K39" s="269">
        <f>VLOOKUP(A39,EQUIPOS!A9:D166,4,FALSE)</f>
        <v>19841.155262458618</v>
      </c>
      <c r="L39" s="335"/>
      <c r="M39" s="336">
        <v>400</v>
      </c>
      <c r="N39" s="272">
        <f t="shared" si="0"/>
        <v>49.602888156146548</v>
      </c>
    </row>
    <row r="40" spans="1:14">
      <c r="A40" s="113" t="s">
        <v>210</v>
      </c>
      <c r="B40" s="875" t="str">
        <f>VLOOKUP(A40,EQUIPOS!A10:D154,3,FALSE)</f>
        <v>Equipo de soldadura 600</v>
      </c>
      <c r="C40" s="876"/>
      <c r="D40" s="876"/>
      <c r="E40" s="876"/>
      <c r="F40" s="876"/>
      <c r="G40" s="876"/>
      <c r="H40" s="877"/>
      <c r="I40" s="421"/>
      <c r="J40" s="422"/>
      <c r="K40" s="269">
        <f>VLOOKUP(A40,EQUIPOS!A10:D167,4,FALSE)</f>
        <v>20161.025072921442</v>
      </c>
      <c r="L40" s="335"/>
      <c r="M40" s="336">
        <v>400</v>
      </c>
      <c r="N40" s="272">
        <f t="shared" si="0"/>
        <v>50.402562682303603</v>
      </c>
    </row>
    <row r="41" spans="1:14">
      <c r="A41" s="113" t="s">
        <v>243</v>
      </c>
      <c r="B41" s="875" t="str">
        <f>VLOOKUP(A41,EQUIPOS!A11:D155,3,FALSE)</f>
        <v>Grúa 10 ton</v>
      </c>
      <c r="C41" s="876"/>
      <c r="D41" s="876"/>
      <c r="E41" s="876"/>
      <c r="F41" s="876"/>
      <c r="G41" s="876"/>
      <c r="H41" s="877"/>
      <c r="I41" s="421"/>
      <c r="J41" s="422"/>
      <c r="K41" s="269">
        <f>VLOOKUP(A41,EQUIPOS!A11:D168,4,FALSE)</f>
        <v>169543.30223031604</v>
      </c>
      <c r="L41" s="335"/>
      <c r="M41" s="336">
        <v>400</v>
      </c>
      <c r="N41" s="272">
        <f t="shared" si="0"/>
        <v>423.85825557579011</v>
      </c>
    </row>
    <row r="42" spans="1:14">
      <c r="B42" s="875"/>
      <c r="C42" s="876"/>
      <c r="D42" s="876"/>
      <c r="E42" s="876"/>
      <c r="F42" s="876"/>
      <c r="G42" s="876"/>
      <c r="H42" s="877"/>
      <c r="I42" s="36"/>
      <c r="J42" s="37"/>
      <c r="K42" s="269"/>
      <c r="L42" s="276"/>
      <c r="M42" s="336"/>
      <c r="N42" s="272"/>
    </row>
    <row r="43" spans="1:14">
      <c r="B43" s="320"/>
      <c r="C43" s="321"/>
      <c r="D43" s="321"/>
      <c r="E43" s="321"/>
      <c r="F43" s="323"/>
      <c r="G43" s="323"/>
      <c r="H43" s="125"/>
      <c r="I43" s="36"/>
      <c r="J43" s="37"/>
      <c r="K43" s="269"/>
      <c r="L43" s="276"/>
      <c r="M43" s="277"/>
      <c r="N43" s="273"/>
    </row>
    <row r="44" spans="1:14">
      <c r="B44" s="883" t="s">
        <v>952</v>
      </c>
      <c r="C44" s="884"/>
      <c r="D44" s="884"/>
      <c r="E44" s="38"/>
      <c r="F44" s="39"/>
      <c r="G44" s="39"/>
      <c r="H44" s="40"/>
      <c r="I44" s="36"/>
      <c r="J44" s="37"/>
      <c r="K44" s="279"/>
      <c r="L44" s="276"/>
      <c r="M44" s="401">
        <v>0.05</v>
      </c>
      <c r="N44" s="344">
        <f>N81*M44</f>
        <v>100.80399809240021</v>
      </c>
    </row>
    <row r="45" spans="1:14" ht="15.75" thickBot="1">
      <c r="B45" s="875"/>
      <c r="C45" s="876"/>
      <c r="D45" s="876"/>
      <c r="E45" s="876"/>
      <c r="F45" s="876"/>
      <c r="G45" s="876"/>
      <c r="H45" s="877"/>
      <c r="I45" s="885"/>
      <c r="J45" s="886"/>
      <c r="K45" s="41"/>
      <c r="L45" s="887"/>
      <c r="M45" s="888"/>
      <c r="N45" s="105"/>
    </row>
    <row r="46" spans="1:14" ht="15.75" thickBot="1">
      <c r="B46" s="826" t="s">
        <v>953</v>
      </c>
      <c r="C46" s="827"/>
      <c r="D46" s="827"/>
      <c r="E46" s="827"/>
      <c r="F46" s="827"/>
      <c r="G46" s="827"/>
      <c r="H46" s="827"/>
      <c r="I46" s="827"/>
      <c r="J46" s="827"/>
      <c r="K46" s="827"/>
      <c r="L46" s="827"/>
      <c r="M46" s="828"/>
      <c r="N46" s="394">
        <f>SUM(N36:N44)</f>
        <v>871.37242194485316</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71" t="s">
        <v>944</v>
      </c>
      <c r="C50" s="872"/>
      <c r="D50" s="872"/>
      <c r="E50" s="872"/>
      <c r="F50" s="872"/>
      <c r="G50" s="872"/>
      <c r="H50" s="872"/>
      <c r="I50" s="906"/>
      <c r="J50" s="315" t="s">
        <v>945</v>
      </c>
      <c r="K50" s="85" t="s">
        <v>946</v>
      </c>
      <c r="L50" s="907" t="s">
        <v>955</v>
      </c>
      <c r="M50" s="906"/>
      <c r="N50" s="86" t="s">
        <v>951</v>
      </c>
    </row>
    <row r="51" spans="1:14">
      <c r="A51" s="163" t="s">
        <v>460</v>
      </c>
      <c r="B51" s="43" t="str">
        <f>VLOOKUP(A51,MATERIALES!A5:D372,3,FALSE)</f>
        <v>Fundente</v>
      </c>
      <c r="C51" s="281"/>
      <c r="D51" s="281"/>
      <c r="E51" s="281"/>
      <c r="F51" s="281"/>
      <c r="G51" s="281"/>
      <c r="H51" s="281"/>
      <c r="I51" s="281"/>
      <c r="J51" s="311" t="str">
        <f>VLOOKUP(A51,MATERIALES!A6:D642,2,FALSE)</f>
        <v>kg</v>
      </c>
      <c r="K51" s="282">
        <v>5.0000000000000001E-3</v>
      </c>
      <c r="L51" s="267"/>
      <c r="M51" s="402">
        <f>VLOOKUP(A51,MATERIALES!A5:D395,4,FALSE)</f>
        <v>36613.818981382035</v>
      </c>
      <c r="N51" s="272">
        <f>K51*M51</f>
        <v>183.06909490691018</v>
      </c>
    </row>
    <row r="52" spans="1:14">
      <c r="A52" s="163" t="s">
        <v>462</v>
      </c>
      <c r="B52" s="43" t="str">
        <f>VLOOKUP(A52,MATERIALES!A6:D372,3,FALSE)</f>
        <v>Gas propano</v>
      </c>
      <c r="C52" s="425"/>
      <c r="D52" s="425"/>
      <c r="E52" s="425"/>
      <c r="F52" s="425"/>
      <c r="G52" s="425"/>
      <c r="H52" s="425"/>
      <c r="I52" s="425"/>
      <c r="J52" s="312" t="str">
        <f>VLOOKUP(A52,MATERIALES!A6:D643,2,FALSE)</f>
        <v>kg</v>
      </c>
      <c r="K52" s="397">
        <v>5.0000000000000001E-3</v>
      </c>
      <c r="L52" s="421"/>
      <c r="M52" s="402">
        <f>VLOOKUP(A52,MATERIALES!A6:D396,4,FALSE)</f>
        <v>2290.8107797535495</v>
      </c>
      <c r="N52" s="272">
        <f t="shared" ref="N52:N58" si="1">K52*M52</f>
        <v>11.454053898767748</v>
      </c>
    </row>
    <row r="53" spans="1:14">
      <c r="A53" s="163" t="s">
        <v>591</v>
      </c>
      <c r="B53" s="43" t="str">
        <f>VLOOKUP(A53,MATERIALES!A6:D372,3,FALSE)</f>
        <v>Oxigeno industrial</v>
      </c>
      <c r="C53" s="425"/>
      <c r="D53" s="425"/>
      <c r="E53" s="425"/>
      <c r="F53" s="425"/>
      <c r="G53" s="425"/>
      <c r="H53" s="425"/>
      <c r="I53" s="425"/>
      <c r="J53" s="312" t="str">
        <f>VLOOKUP(A53,MATERIALES!A7:D644,2,FALSE)</f>
        <v>kg</v>
      </c>
      <c r="K53" s="397">
        <v>5.0000000000000001E-3</v>
      </c>
      <c r="L53" s="421"/>
      <c r="M53" s="402">
        <f>VLOOKUP(A53,MATERIALES!A6:D397,4,FALSE)</f>
        <v>10665.07332865329</v>
      </c>
      <c r="N53" s="272">
        <f t="shared" si="1"/>
        <v>53.325366643266456</v>
      </c>
    </row>
    <row r="54" spans="1:14">
      <c r="A54" s="163" t="s">
        <v>662</v>
      </c>
      <c r="B54" s="43" t="str">
        <f>VLOOKUP(A54,MATERIALES!A6:D372,3,FALSE)</f>
        <v>Soldadura 7018</v>
      </c>
      <c r="C54" s="425"/>
      <c r="D54" s="425"/>
      <c r="E54" s="425"/>
      <c r="F54" s="425"/>
      <c r="G54" s="425"/>
      <c r="H54" s="425"/>
      <c r="I54" s="425"/>
      <c r="J54" s="312" t="str">
        <f>VLOOKUP(A54,MATERIALES!A8:D645,2,FALSE)</f>
        <v>kg</v>
      </c>
      <c r="K54" s="397">
        <v>0.01</v>
      </c>
      <c r="L54" s="421"/>
      <c r="M54" s="402">
        <f>VLOOKUP(A54,MATERIALES!A6:D398,4,FALSE)</f>
        <v>6497.5723934827947</v>
      </c>
      <c r="N54" s="272">
        <f t="shared" si="1"/>
        <v>64.975723934827954</v>
      </c>
    </row>
    <row r="55" spans="1:14">
      <c r="A55" s="163" t="s">
        <v>665</v>
      </c>
      <c r="B55" s="43" t="str">
        <f>VLOOKUP(A55,MATERIALES!A7:D372,3,FALSE)</f>
        <v>Soldadura L-70</v>
      </c>
      <c r="C55" s="425"/>
      <c r="D55" s="425"/>
      <c r="E55" s="425"/>
      <c r="F55" s="425"/>
      <c r="G55" s="425"/>
      <c r="H55" s="425"/>
      <c r="I55" s="425"/>
      <c r="J55" s="312" t="str">
        <f>VLOOKUP(A55,MATERIALES!A9:D646,2,FALSE)</f>
        <v>kg</v>
      </c>
      <c r="K55" s="397">
        <v>0.01</v>
      </c>
      <c r="L55" s="421"/>
      <c r="M55" s="402">
        <f>VLOOKUP(A55,MATERIALES!A7:D399,4,FALSE)</f>
        <v>19454.933982782411</v>
      </c>
      <c r="N55" s="272">
        <f t="shared" si="1"/>
        <v>194.54933982782413</v>
      </c>
    </row>
    <row r="56" spans="1:14">
      <c r="A56" s="163" t="s">
        <v>608</v>
      </c>
      <c r="B56" s="43" t="str">
        <f>VLOOKUP(A56,MATERIALES!A8:D372,3,FALSE)</f>
        <v>Pintura anticorrosiva</v>
      </c>
      <c r="C56" s="425"/>
      <c r="D56" s="425"/>
      <c r="E56" s="425"/>
      <c r="F56" s="425"/>
      <c r="G56" s="425"/>
      <c r="H56" s="425"/>
      <c r="I56" s="425"/>
      <c r="J56" s="312" t="str">
        <f>VLOOKUP(A56,MATERIALES!A10:D647,2,FALSE)</f>
        <v>gal</v>
      </c>
      <c r="K56" s="436">
        <v>5.0000000000000001E-4</v>
      </c>
      <c r="L56" s="421"/>
      <c r="M56" s="402">
        <f>VLOOKUP(A56,MATERIALES!A8:D400,4,FALSE)</f>
        <v>45483.006754379559</v>
      </c>
      <c r="N56" s="272">
        <f t="shared" si="1"/>
        <v>22.74150337718978</v>
      </c>
    </row>
    <row r="57" spans="1:14">
      <c r="A57" s="163" t="s">
        <v>607</v>
      </c>
      <c r="B57" s="43" t="str">
        <f>VLOOKUP(A57,MATERIALES!A9:D372,3,FALSE)</f>
        <v xml:space="preserve">Pintura acrílica, esmalte o similar </v>
      </c>
      <c r="C57" s="425"/>
      <c r="D57" s="425"/>
      <c r="E57" s="425"/>
      <c r="F57" s="425"/>
      <c r="G57" s="425"/>
      <c r="H57" s="425"/>
      <c r="I57" s="425"/>
      <c r="J57" s="312" t="str">
        <f>VLOOKUP(A57,MATERIALES!A11:D648,2,FALSE)</f>
        <v>gal</v>
      </c>
      <c r="K57" s="397">
        <v>1E-3</v>
      </c>
      <c r="L57" s="421"/>
      <c r="M57" s="402">
        <f>VLOOKUP(A57,MATERIALES!A9:D401,4,FALSE)</f>
        <v>95365.411483513104</v>
      </c>
      <c r="N57" s="272">
        <f t="shared" si="1"/>
        <v>95.3654114835131</v>
      </c>
    </row>
    <row r="58" spans="1:14" ht="15.75" thickBot="1">
      <c r="A58" t="s">
        <v>840</v>
      </c>
      <c r="B58" s="43" t="str">
        <f>VLOOKUP(A58,MATERIALES!A10:D372,3,FALSE)</f>
        <v>Disolvente para pintura (TINNER)</v>
      </c>
      <c r="C58" s="310"/>
      <c r="D58" s="310"/>
      <c r="E58" s="310"/>
      <c r="F58" s="310"/>
      <c r="G58" s="310"/>
      <c r="H58" s="310"/>
      <c r="I58" s="310"/>
      <c r="J58" s="433" t="str">
        <f>VLOOKUP(A58,MATERIALES!A11:D649,2,FALSE)</f>
        <v>gal</v>
      </c>
      <c r="K58" s="126">
        <v>1E-3</v>
      </c>
      <c r="L58" s="325"/>
      <c r="M58" s="402">
        <f>VLOOKUP(A58,MATERIALES!A10:D402,4,FALSE)</f>
        <v>21224.142549080228</v>
      </c>
      <c r="N58" s="272">
        <f t="shared" si="1"/>
        <v>21.224142549080231</v>
      </c>
    </row>
    <row r="59" spans="1:14" ht="15.75" thickBot="1">
      <c r="B59" s="826" t="s">
        <v>953</v>
      </c>
      <c r="C59" s="827"/>
      <c r="D59" s="827"/>
      <c r="E59" s="827"/>
      <c r="F59" s="827"/>
      <c r="G59" s="827"/>
      <c r="H59" s="827"/>
      <c r="I59" s="827"/>
      <c r="J59" s="827"/>
      <c r="K59" s="827"/>
      <c r="L59" s="827"/>
      <c r="M59" s="828"/>
      <c r="N59" s="394">
        <f>SUM(N51:N58)</f>
        <v>646.70463662137968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2" t="s">
        <v>961</v>
      </c>
      <c r="M63" s="891"/>
      <c r="N63" s="76" t="s">
        <v>951</v>
      </c>
    </row>
    <row r="64" spans="1:14">
      <c r="B64" s="46"/>
      <c r="C64" s="317"/>
      <c r="D64" s="317"/>
      <c r="E64" s="317"/>
      <c r="F64" s="317"/>
      <c r="G64" s="317"/>
      <c r="H64" s="311"/>
      <c r="I64" s="279"/>
      <c r="J64" s="286"/>
      <c r="K64" s="279"/>
      <c r="L64" s="913"/>
      <c r="M64" s="914"/>
      <c r="N64" s="287"/>
    </row>
    <row r="65" spans="1:15">
      <c r="B65" s="46"/>
      <c r="C65" s="47"/>
      <c r="D65" s="47"/>
      <c r="E65" s="47"/>
      <c r="F65" s="47"/>
      <c r="G65" s="47"/>
      <c r="H65" s="311"/>
      <c r="I65" s="279"/>
      <c r="J65" s="286"/>
      <c r="K65" s="279"/>
      <c r="L65" s="913"/>
      <c r="M65" s="914"/>
      <c r="N65" s="287"/>
    </row>
    <row r="66" spans="1:15">
      <c r="B66" s="46"/>
      <c r="C66" s="47"/>
      <c r="D66" s="47"/>
      <c r="E66" s="47"/>
      <c r="F66" s="47"/>
      <c r="G66" s="47"/>
      <c r="H66" s="311"/>
      <c r="I66" s="279"/>
      <c r="J66" s="286"/>
      <c r="K66" s="279"/>
      <c r="L66" s="913"/>
      <c r="M66" s="914"/>
      <c r="N66" s="287"/>
    </row>
    <row r="67" spans="1:15">
      <c r="B67" s="46"/>
      <c r="C67" s="47"/>
      <c r="D67" s="47"/>
      <c r="E67" s="47"/>
      <c r="F67" s="47"/>
      <c r="G67" s="47"/>
      <c r="H67" s="311"/>
      <c r="I67" s="279"/>
      <c r="J67" s="286"/>
      <c r="K67" s="279"/>
      <c r="L67" s="913"/>
      <c r="M67" s="914"/>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4"/>
      <c r="N79" s="395"/>
    </row>
    <row r="80" spans="1:15" ht="15.75" thickBot="1">
      <c r="B80" s="902"/>
      <c r="C80" s="903"/>
      <c r="D80" s="903"/>
      <c r="E80" s="903"/>
      <c r="F80" s="903"/>
      <c r="G80" s="903"/>
      <c r="H80" s="903"/>
      <c r="I80" s="470"/>
      <c r="J80" s="471"/>
      <c r="K80" s="474"/>
      <c r="L80" s="475"/>
      <c r="M80" s="476"/>
      <c r="N80" s="395"/>
    </row>
    <row r="81" spans="1:14" ht="15.75" thickBot="1">
      <c r="B81" s="915" t="s">
        <v>953</v>
      </c>
      <c r="C81" s="869"/>
      <c r="D81" s="869"/>
      <c r="E81" s="869"/>
      <c r="F81" s="869"/>
      <c r="G81" s="869"/>
      <c r="H81" s="869"/>
      <c r="I81" s="869"/>
      <c r="J81" s="869"/>
      <c r="K81" s="869"/>
      <c r="L81" s="869"/>
      <c r="M81" s="870"/>
      <c r="N81" s="301">
        <f>SUM(N75:N80)</f>
        <v>2016.0799618480041</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N46+N59+N70+N81</f>
        <v>3534.1570204142372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4"/>
      <c r="J87" s="334"/>
      <c r="K87" s="302" t="s">
        <v>970</v>
      </c>
      <c r="L87" s="873" t="s">
        <v>971</v>
      </c>
      <c r="M87" s="874"/>
      <c r="N87" s="303"/>
    </row>
    <row r="88" spans="1:14">
      <c r="B88" s="859" t="s">
        <v>972</v>
      </c>
      <c r="C88" s="860"/>
      <c r="D88" s="860"/>
      <c r="E88" s="860"/>
      <c r="F88" s="860"/>
      <c r="G88" s="860"/>
      <c r="H88" s="860"/>
      <c r="I88" s="87"/>
      <c r="J88" s="88"/>
      <c r="K88" s="304">
        <v>0.2</v>
      </c>
      <c r="L88" s="861">
        <f>N83*K88</f>
        <v>706.83140408284748</v>
      </c>
      <c r="M88" s="862"/>
      <c r="N88" s="51"/>
    </row>
    <row r="89" spans="1:14">
      <c r="B89" s="89" t="s">
        <v>973</v>
      </c>
      <c r="C89" s="90"/>
      <c r="D89" s="90"/>
      <c r="E89" s="90"/>
      <c r="F89" s="90"/>
      <c r="G89" s="90"/>
      <c r="H89" s="90"/>
      <c r="I89" s="87"/>
      <c r="J89" s="88"/>
      <c r="K89" s="304">
        <v>0.05</v>
      </c>
      <c r="L89" s="861">
        <f>N83*K89</f>
        <v>176.70785102071187</v>
      </c>
      <c r="M89" s="862"/>
      <c r="N89" s="51"/>
    </row>
    <row r="90" spans="1:14" ht="15.75" thickBot="1">
      <c r="B90" s="91" t="s">
        <v>974</v>
      </c>
      <c r="C90" s="92"/>
      <c r="D90" s="92"/>
      <c r="E90" s="92"/>
      <c r="F90" s="92"/>
      <c r="G90" s="92"/>
      <c r="H90" s="92"/>
      <c r="I90" s="93"/>
      <c r="J90" s="94"/>
      <c r="K90" s="305">
        <v>0.05</v>
      </c>
      <c r="L90" s="863">
        <f>N83*K90</f>
        <v>176.70785102071187</v>
      </c>
      <c r="M90" s="864"/>
      <c r="N90" s="51"/>
    </row>
    <row r="91" spans="1:14" ht="15.75" thickBot="1">
      <c r="B91" s="826" t="s">
        <v>953</v>
      </c>
      <c r="C91" s="827"/>
      <c r="D91" s="827"/>
      <c r="E91" s="827"/>
      <c r="F91" s="827"/>
      <c r="G91" s="827"/>
      <c r="H91" s="827"/>
      <c r="I91" s="827"/>
      <c r="J91" s="827"/>
      <c r="K91" s="827"/>
      <c r="L91" s="827"/>
      <c r="M91" s="828"/>
      <c r="N91" s="52">
        <f>L88+L89+L90</f>
        <v>1060.2471061242711</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4594.4041265385085</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70" t="s">
        <v>2218</v>
      </c>
      <c r="C110" s="971"/>
      <c r="D110" s="971"/>
      <c r="E110" s="971"/>
      <c r="F110" s="971"/>
      <c r="G110" s="971"/>
      <c r="H110" s="971"/>
      <c r="I110" s="971"/>
      <c r="J110" s="971"/>
      <c r="K110" s="971"/>
      <c r="L110" s="971"/>
      <c r="M110" s="971"/>
      <c r="N110" s="972"/>
    </row>
    <row r="111" spans="2:14" ht="15" customHeight="1">
      <c r="B111" s="970"/>
      <c r="C111" s="971"/>
      <c r="D111" s="971"/>
      <c r="E111" s="971"/>
      <c r="F111" s="971"/>
      <c r="G111" s="971"/>
      <c r="H111" s="971"/>
      <c r="I111" s="971"/>
      <c r="J111" s="971"/>
      <c r="K111" s="971"/>
      <c r="L111" s="971"/>
      <c r="M111" s="971"/>
      <c r="N111" s="972"/>
    </row>
    <row r="112" spans="2:14" ht="30" customHeight="1">
      <c r="B112" s="973" t="s">
        <v>2219</v>
      </c>
      <c r="C112" s="974"/>
      <c r="D112" s="974"/>
      <c r="E112" s="974"/>
      <c r="F112" s="974"/>
      <c r="G112" s="974"/>
      <c r="H112" s="974"/>
      <c r="I112" s="974"/>
      <c r="J112" s="974"/>
      <c r="K112" s="974"/>
      <c r="L112" s="974"/>
      <c r="M112" s="974"/>
      <c r="N112" s="975"/>
    </row>
    <row r="113" spans="2:14">
      <c r="B113" s="973"/>
      <c r="C113" s="974"/>
      <c r="D113" s="974"/>
      <c r="E113" s="974"/>
      <c r="F113" s="974"/>
      <c r="G113" s="974"/>
      <c r="H113" s="974"/>
      <c r="I113" s="974"/>
      <c r="J113" s="974"/>
      <c r="K113" s="974"/>
      <c r="L113" s="974"/>
      <c r="M113" s="974"/>
      <c r="N113" s="975"/>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6"/>
      <c r="K123" s="976"/>
      <c r="L123" s="976"/>
      <c r="M123" s="976"/>
      <c r="N123" s="977"/>
    </row>
    <row r="124" spans="2:14" ht="15.75" thickBot="1">
      <c r="B124" s="419" t="s">
        <v>2221</v>
      </c>
      <c r="C124" s="420"/>
      <c r="D124" s="420"/>
      <c r="E124" s="259"/>
      <c r="F124" s="259"/>
      <c r="G124" s="259"/>
      <c r="H124" s="259"/>
      <c r="I124" s="259"/>
      <c r="J124" s="978"/>
      <c r="K124" s="978"/>
      <c r="L124" s="978"/>
      <c r="M124" s="978"/>
      <c r="N124" s="979"/>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42.75" customHeight="1" thickBot="1">
      <c r="A31" t="s">
        <v>1845</v>
      </c>
      <c r="B31" s="80" t="s">
        <v>1128</v>
      </c>
      <c r="C31" s="968" t="s">
        <v>2132</v>
      </c>
      <c r="D31" s="969"/>
      <c r="E31" s="969"/>
      <c r="F31" s="969"/>
      <c r="G31" s="969"/>
      <c r="H31" s="969"/>
      <c r="I31" s="969"/>
      <c r="J31" s="969"/>
      <c r="K31" s="468"/>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188</v>
      </c>
      <c r="B36" s="875" t="str">
        <f>VLOOKUP(A36,EQUIPOS!A6:D154,3,FALSE)</f>
        <v>Diferencial</v>
      </c>
      <c r="C36" s="876"/>
      <c r="D36" s="876"/>
      <c r="E36" s="876"/>
      <c r="F36" s="876"/>
      <c r="G36" s="876"/>
      <c r="H36" s="877"/>
      <c r="I36" s="267"/>
      <c r="J36" s="268"/>
      <c r="K36" s="269">
        <f>VLOOKUP(A36,EQUIPOS!A6:D163,4,FALSE)</f>
        <v>4842.13177825619</v>
      </c>
      <c r="L36" s="270"/>
      <c r="M36" s="336">
        <v>4</v>
      </c>
      <c r="N36" s="272">
        <f>K36/M36</f>
        <v>1210.5329445640475</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0.1</v>
      </c>
      <c r="N41" s="344">
        <f>N75*M41</f>
        <v>1010.0320112950249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2220.5649558590721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497</v>
      </c>
      <c r="B48" s="43" t="str">
        <f>VLOOKUP(A48,MATERIALES!A5:D372,3,FALSE)</f>
        <v>Mortero 1:3 Para Anillos</v>
      </c>
      <c r="C48" s="281"/>
      <c r="D48" s="281"/>
      <c r="E48" s="281"/>
      <c r="F48" s="281"/>
      <c r="G48" s="281"/>
      <c r="H48" s="281"/>
      <c r="I48" s="281"/>
      <c r="J48" s="311" t="str">
        <f>VLOOKUP(A48,MATERIALES!A4:D639,2,FALSE)</f>
        <v>m3</v>
      </c>
      <c r="K48" s="282">
        <v>0.01</v>
      </c>
      <c r="L48" s="267"/>
      <c r="M48" s="402">
        <f>VLOOKUP(A48,MATERIALES!A5:D395,4,FALSE)</f>
        <v>411047.89030499675</v>
      </c>
      <c r="N48" s="272">
        <f>K48*M48</f>
        <v>4110.4789030499678</v>
      </c>
    </row>
    <row r="49" spans="1:14">
      <c r="A49" s="163" t="s">
        <v>718</v>
      </c>
      <c r="B49" s="43" t="str">
        <f>VLOOKUP(A49,MATERIALES!A6:D372,3,FALSE)</f>
        <v>Tubo concreto simple 450 mm</v>
      </c>
      <c r="C49" s="425"/>
      <c r="D49" s="425"/>
      <c r="E49" s="425"/>
      <c r="F49" s="425"/>
      <c r="G49" s="425"/>
      <c r="H49" s="425"/>
      <c r="I49" s="425"/>
      <c r="J49" s="312" t="str">
        <f>VLOOKUP(A49,MATERIALES!A5:D640,2,FALSE)</f>
        <v>m</v>
      </c>
      <c r="K49" s="397">
        <v>1</v>
      </c>
      <c r="L49" s="421"/>
      <c r="M49" s="402">
        <f>VLOOKUP(A49,MATERIALES!A6:D396,4,FALSE)</f>
        <v>105226.03807197073</v>
      </c>
      <c r="N49" s="272">
        <f>K49*M49</f>
        <v>105226.03807197073</v>
      </c>
    </row>
    <row r="50" spans="1:14">
      <c r="A50" s="163" t="s">
        <v>833</v>
      </c>
      <c r="B50" s="43" t="str">
        <f>VLOOKUP(A50,MATERIALES!A6:D372,3,FALSE)</f>
        <v>Concreto Resistencia  14 (Mpa)</v>
      </c>
      <c r="C50" s="425"/>
      <c r="D50" s="425"/>
      <c r="E50" s="425"/>
      <c r="F50" s="425"/>
      <c r="G50" s="425"/>
      <c r="H50" s="425"/>
      <c r="I50" s="425"/>
      <c r="J50" s="312" t="str">
        <f>VLOOKUP(A50,MATERIALES!A6:D641,2,FALSE)</f>
        <v>m3</v>
      </c>
      <c r="K50" s="397">
        <v>0.36499999999999999</v>
      </c>
      <c r="L50" s="421"/>
      <c r="M50" s="402">
        <f>VLOOKUP(A50,MATERIALES!A6:D397,4,FALSE)</f>
        <v>365299.69731774996</v>
      </c>
      <c r="N50" s="272">
        <f>K50*M50</f>
        <v>133334.38952097873</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6" t="s">
        <v>953</v>
      </c>
      <c r="C53" s="827"/>
      <c r="D53" s="827"/>
      <c r="E53" s="827"/>
      <c r="F53" s="827"/>
      <c r="G53" s="827"/>
      <c r="H53" s="827"/>
      <c r="I53" s="827"/>
      <c r="J53" s="827"/>
      <c r="K53" s="827"/>
      <c r="L53" s="827"/>
      <c r="M53" s="828"/>
      <c r="N53" s="394">
        <f>SUM(N48:N52)</f>
        <v>242670.90649599943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13">
        <f>VLOOKUP(A58,TRANSPORTE!A1:D117,4,FALSE)</f>
        <v>3.0621656042392766</v>
      </c>
      <c r="M58" s="914"/>
      <c r="N58" s="287">
        <f>K58*L58</f>
        <v>0.85740636918699753</v>
      </c>
    </row>
    <row r="59" spans="1:14">
      <c r="B59" s="46"/>
      <c r="C59" s="47"/>
      <c r="D59" s="47"/>
      <c r="E59" s="47"/>
      <c r="F59" s="47"/>
      <c r="G59" s="47"/>
      <c r="H59" s="311"/>
      <c r="I59" s="279"/>
      <c r="J59" s="286"/>
      <c r="K59" s="279"/>
      <c r="L59" s="913"/>
      <c r="M59" s="914"/>
      <c r="N59" s="287"/>
    </row>
    <row r="60" spans="1:14">
      <c r="B60" s="46"/>
      <c r="C60" s="47"/>
      <c r="D60" s="47"/>
      <c r="E60" s="47"/>
      <c r="F60" s="47"/>
      <c r="G60" s="4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288"/>
      <c r="I62" s="279"/>
      <c r="J62" s="279"/>
      <c r="K62" s="279"/>
      <c r="L62" s="289"/>
      <c r="M62" s="290"/>
      <c r="N62" s="291"/>
    </row>
    <row r="63" spans="1:14" ht="15.75" thickBot="1">
      <c r="B63" s="309"/>
      <c r="C63" s="310"/>
      <c r="D63" s="310"/>
      <c r="E63" s="310"/>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f>
        <v>0.85740636918699753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1">
        <f>SUM(N69:N74)</f>
        <v>10100.320112950249</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254992.64897117793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50998.52979423559</v>
      </c>
      <c r="M82" s="862"/>
      <c r="N82" s="51"/>
    </row>
    <row r="83" spans="1:14">
      <c r="B83" s="89" t="s">
        <v>973</v>
      </c>
      <c r="C83" s="90"/>
      <c r="D83" s="90"/>
      <c r="E83" s="90"/>
      <c r="F83" s="90"/>
      <c r="G83" s="90"/>
      <c r="H83" s="90"/>
      <c r="I83" s="87"/>
      <c r="J83" s="88"/>
      <c r="K83" s="304">
        <v>0.05</v>
      </c>
      <c r="L83" s="861">
        <f>N77*K83</f>
        <v>12749.632448558898</v>
      </c>
      <c r="M83" s="862"/>
      <c r="N83" s="51"/>
    </row>
    <row r="84" spans="1:14" ht="15.75" thickBot="1">
      <c r="B84" s="91" t="s">
        <v>974</v>
      </c>
      <c r="C84" s="92"/>
      <c r="D84" s="92"/>
      <c r="E84" s="92"/>
      <c r="F84" s="92"/>
      <c r="G84" s="92"/>
      <c r="H84" s="92"/>
      <c r="I84" s="93"/>
      <c r="J84" s="94"/>
      <c r="K84" s="305">
        <v>0.05</v>
      </c>
      <c r="L84" s="863">
        <f>N77*K84</f>
        <v>12749.632448558898</v>
      </c>
      <c r="M84" s="864"/>
      <c r="N84" s="51"/>
    </row>
    <row r="85" spans="1:14" ht="15.75" thickBot="1">
      <c r="B85" s="826" t="s">
        <v>953</v>
      </c>
      <c r="C85" s="827"/>
      <c r="D85" s="827"/>
      <c r="E85" s="827"/>
      <c r="F85" s="827"/>
      <c r="G85" s="827"/>
      <c r="H85" s="827"/>
      <c r="I85" s="827"/>
      <c r="J85" s="827"/>
      <c r="K85" s="827"/>
      <c r="L85" s="827"/>
      <c r="M85" s="828"/>
      <c r="N85" s="52">
        <f>L82+L83+L84</f>
        <v>76497.794691353381</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331490.44366253132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45" customHeight="1" thickBot="1">
      <c r="A31" t="s">
        <v>1845</v>
      </c>
      <c r="B31" s="80" t="s">
        <v>1129</v>
      </c>
      <c r="C31" s="989" t="s">
        <v>2133</v>
      </c>
      <c r="D31" s="990"/>
      <c r="E31" s="990"/>
      <c r="F31" s="990"/>
      <c r="G31" s="990"/>
      <c r="H31" s="990"/>
      <c r="I31" s="990"/>
      <c r="J31" s="990"/>
      <c r="K31" s="477"/>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188</v>
      </c>
      <c r="B36" s="875" t="str">
        <f>VLOOKUP(A36,EQUIPOS!A6:D154,3,FALSE)</f>
        <v>Diferencial</v>
      </c>
      <c r="C36" s="876"/>
      <c r="D36" s="876"/>
      <c r="E36" s="876"/>
      <c r="F36" s="876"/>
      <c r="G36" s="876"/>
      <c r="H36" s="877"/>
      <c r="I36" s="267"/>
      <c r="J36" s="268"/>
      <c r="K36" s="269">
        <f>VLOOKUP(A36,EQUIPOS!A6:D163,4,FALSE)</f>
        <v>4842.13177825619</v>
      </c>
      <c r="L36" s="270"/>
      <c r="M36" s="441">
        <v>4</v>
      </c>
      <c r="N36" s="272">
        <f>K36/M36</f>
        <v>1210.5329445640475</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0.1</v>
      </c>
      <c r="N41" s="344">
        <f>N75*M41</f>
        <v>1010.0320112950249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2220.5649558590721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497</v>
      </c>
      <c r="B48" s="43" t="str">
        <f>VLOOKUP(A48,MATERIALES!A5:D372,3,FALSE)</f>
        <v>Mortero 1:3 Para Anillos</v>
      </c>
      <c r="C48" s="281"/>
      <c r="D48" s="281"/>
      <c r="E48" s="281"/>
      <c r="F48" s="281"/>
      <c r="G48" s="281"/>
      <c r="H48" s="281"/>
      <c r="I48" s="281"/>
      <c r="J48" s="311" t="str">
        <f>VLOOKUP(A48,MATERIALES!A4:D639,2,FALSE)</f>
        <v>m3</v>
      </c>
      <c r="K48" s="282">
        <v>0.02</v>
      </c>
      <c r="L48" s="267"/>
      <c r="M48" s="402">
        <f>VLOOKUP(A48,MATERIALES!A5:D395,4,FALSE)</f>
        <v>411047.89030499675</v>
      </c>
      <c r="N48" s="272">
        <f>K48*M48</f>
        <v>8220.9578060999356</v>
      </c>
    </row>
    <row r="49" spans="1:14">
      <c r="A49" s="163" t="s">
        <v>718</v>
      </c>
      <c r="B49" s="43" t="str">
        <f>VLOOKUP(A49,MATERIALES!A6:D372,3,FALSE)</f>
        <v>Tubo concreto simple 450 mm</v>
      </c>
      <c r="C49" s="425"/>
      <c r="D49" s="425"/>
      <c r="E49" s="425"/>
      <c r="F49" s="425"/>
      <c r="G49" s="425"/>
      <c r="H49" s="425"/>
      <c r="I49" s="425"/>
      <c r="J49" s="312" t="str">
        <f>VLOOKUP(A49,MATERIALES!A5:D640,2,FALSE)</f>
        <v>m</v>
      </c>
      <c r="K49" s="397">
        <v>1</v>
      </c>
      <c r="L49" s="421"/>
      <c r="M49" s="402">
        <f>VLOOKUP(A49,MATERIALES!A6:D396,4,FALSE)</f>
        <v>105226.03807197073</v>
      </c>
      <c r="N49" s="272">
        <f>K49*M49</f>
        <v>105226.03807197073</v>
      </c>
    </row>
    <row r="50" spans="1:14">
      <c r="A50" s="163" t="s">
        <v>833</v>
      </c>
      <c r="B50" s="43" t="str">
        <f>VLOOKUP(A50,MATERIALES!A6:D372,3,FALSE)</f>
        <v>Concreto Resistencia  14 (Mpa)</v>
      </c>
      <c r="C50" s="425"/>
      <c r="D50" s="425"/>
      <c r="E50" s="425"/>
      <c r="F50" s="425"/>
      <c r="G50" s="425"/>
      <c r="H50" s="425"/>
      <c r="I50" s="425"/>
      <c r="J50" s="312" t="str">
        <f>VLOOKUP(A50,MATERIALES!A6:D641,2,FALSE)</f>
        <v>m3</v>
      </c>
      <c r="K50" s="397">
        <v>0.46</v>
      </c>
      <c r="L50" s="421"/>
      <c r="M50" s="402">
        <f>VLOOKUP(A50,MATERIALES!A6:D397,4,FALSE)</f>
        <v>365299.69731774996</v>
      </c>
      <c r="N50" s="272">
        <f>K50*M50</f>
        <v>168037.86076616499</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6" t="s">
        <v>953</v>
      </c>
      <c r="C53" s="827"/>
      <c r="D53" s="827"/>
      <c r="E53" s="827"/>
      <c r="F53" s="827"/>
      <c r="G53" s="827"/>
      <c r="H53" s="827"/>
      <c r="I53" s="827"/>
      <c r="J53" s="827"/>
      <c r="K53" s="827"/>
      <c r="L53" s="827"/>
      <c r="M53" s="828"/>
      <c r="N53" s="394">
        <f>SUM(N48:N52)</f>
        <v>281484.85664423567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13">
        <f>VLOOKUP(A58,TRANSPORTE!A1:D117,4,FALSE)</f>
        <v>3.0621656042392766</v>
      </c>
      <c r="M58" s="914"/>
      <c r="N58" s="287">
        <f>K58*L58</f>
        <v>0.85740636918699753</v>
      </c>
    </row>
    <row r="59" spans="1:14">
      <c r="B59" s="46"/>
      <c r="C59" s="47"/>
      <c r="D59" s="47"/>
      <c r="E59" s="47"/>
      <c r="F59" s="47"/>
      <c r="G59" s="47"/>
      <c r="H59" s="311"/>
      <c r="I59" s="279"/>
      <c r="J59" s="286"/>
      <c r="K59" s="279"/>
      <c r="L59" s="913"/>
      <c r="M59" s="914"/>
      <c r="N59" s="287"/>
    </row>
    <row r="60" spans="1:14">
      <c r="B60" s="46"/>
      <c r="C60" s="47"/>
      <c r="D60" s="47"/>
      <c r="E60" s="47"/>
      <c r="F60" s="47"/>
      <c r="G60" s="4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f>
        <v>0.85740636918699753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1">
        <f>SUM(N69:N74)</f>
        <v>10100.320112950249</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293806.59911941417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58761.319823882834</v>
      </c>
      <c r="M82" s="862"/>
      <c r="N82" s="51"/>
    </row>
    <row r="83" spans="1:14">
      <c r="B83" s="89" t="s">
        <v>973</v>
      </c>
      <c r="C83" s="90"/>
      <c r="D83" s="90"/>
      <c r="E83" s="90"/>
      <c r="F83" s="90"/>
      <c r="G83" s="90"/>
      <c r="H83" s="90"/>
      <c r="I83" s="87"/>
      <c r="J83" s="88"/>
      <c r="K83" s="304">
        <v>0.05</v>
      </c>
      <c r="L83" s="861">
        <f>N77*K83</f>
        <v>14690.329955970708</v>
      </c>
      <c r="M83" s="862"/>
      <c r="N83" s="51"/>
    </row>
    <row r="84" spans="1:14" ht="15.75" thickBot="1">
      <c r="B84" s="91" t="s">
        <v>974</v>
      </c>
      <c r="C84" s="92"/>
      <c r="D84" s="92"/>
      <c r="E84" s="92"/>
      <c r="F84" s="92"/>
      <c r="G84" s="92"/>
      <c r="H84" s="92"/>
      <c r="I84" s="93"/>
      <c r="J84" s="94"/>
      <c r="K84" s="305">
        <v>0.05</v>
      </c>
      <c r="L84" s="863">
        <f>N77*K84</f>
        <v>14690.329955970708</v>
      </c>
      <c r="M84" s="864"/>
      <c r="N84" s="51"/>
    </row>
    <row r="85" spans="1:14" ht="15.75" thickBot="1">
      <c r="B85" s="826" t="s">
        <v>953</v>
      </c>
      <c r="C85" s="827"/>
      <c r="D85" s="827"/>
      <c r="E85" s="827"/>
      <c r="F85" s="827"/>
      <c r="G85" s="827"/>
      <c r="H85" s="827"/>
      <c r="I85" s="827"/>
      <c r="J85" s="827"/>
      <c r="K85" s="827"/>
      <c r="L85" s="827"/>
      <c r="M85" s="828"/>
      <c r="N85" s="52">
        <f>L82+L83+L84</f>
        <v>88141.97973582425</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381948.57885523839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1677</v>
      </c>
      <c r="C31" s="81" t="s">
        <v>2134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310</v>
      </c>
      <c r="B36" s="875" t="str">
        <f>VLOOKUP(A36,EQUIPOS!A6:D154,3,FALSE)</f>
        <v>Retroexcavadora A25C</v>
      </c>
      <c r="C36" s="876"/>
      <c r="D36" s="876"/>
      <c r="E36" s="876"/>
      <c r="F36" s="876"/>
      <c r="G36" s="876"/>
      <c r="H36" s="877"/>
      <c r="I36" s="267"/>
      <c r="J36" s="268"/>
      <c r="K36" s="269">
        <f>VLOOKUP(A36,EQUIPOS!A6:D163,4,FALSE)</f>
        <v>200400.486702464</v>
      </c>
      <c r="L36" s="270"/>
      <c r="M36" s="336">
        <v>3</v>
      </c>
      <c r="N36" s="272">
        <f>K36/M36</f>
        <v>66800.162234154661</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0.1</v>
      </c>
      <c r="N41" s="344">
        <f>N75*M41</f>
        <v>1346.7093483933668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68146.871582548032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497</v>
      </c>
      <c r="B48" s="43" t="str">
        <f>VLOOKUP(A48,MATERIALES!A5:D372,3,FALSE)</f>
        <v>Mortero 1:3 Para Anillos</v>
      </c>
      <c r="C48" s="281"/>
      <c r="D48" s="281"/>
      <c r="E48" s="281"/>
      <c r="F48" s="281"/>
      <c r="G48" s="281"/>
      <c r="H48" s="281"/>
      <c r="I48" s="281"/>
      <c r="J48" s="311" t="str">
        <f>VLOOKUP(A48,MATERIALES!A4:D639,2,FALSE)</f>
        <v>m3</v>
      </c>
      <c r="K48" s="282">
        <v>0.02</v>
      </c>
      <c r="L48" s="267"/>
      <c r="M48" s="402">
        <f>VLOOKUP(A48,MATERIALES!A5:D395,4,FALSE)</f>
        <v>411047.89030499675</v>
      </c>
      <c r="N48" s="272">
        <f>K48*M48</f>
        <v>8220.9578060999356</v>
      </c>
    </row>
    <row r="49" spans="1:14">
      <c r="A49" s="163" t="s">
        <v>548</v>
      </c>
      <c r="B49" s="43" t="str">
        <f>VLOOKUP(A49,MATERIALES!A6:D372,3,FALSE)</f>
        <v>Material para solado y atraque</v>
      </c>
      <c r="C49" s="425"/>
      <c r="D49" s="425"/>
      <c r="E49" s="425"/>
      <c r="F49" s="425"/>
      <c r="G49" s="425"/>
      <c r="H49" s="425"/>
      <c r="I49" s="425"/>
      <c r="J49" s="312" t="str">
        <f>VLOOKUP(A49,MATERIALES!A5:D640,2,FALSE)</f>
        <v>m3</v>
      </c>
      <c r="K49" s="397">
        <v>0.46</v>
      </c>
      <c r="L49" s="421"/>
      <c r="M49" s="402">
        <f>VLOOKUP(A49,MATERIALES!A6:D396,4,FALSE)</f>
        <v>27220.794951444968</v>
      </c>
      <c r="N49" s="272">
        <f>K49*M49</f>
        <v>12521.565677664687</v>
      </c>
    </row>
    <row r="50" spans="1:14">
      <c r="A50" s="163" t="s">
        <v>714</v>
      </c>
      <c r="B50" s="43" t="str">
        <f>VLOOKUP(A50,MATERIALES!A6:D372,3,FALSE)</f>
        <v>Tubo concreto reforzado 900mm (tipo 1)</v>
      </c>
      <c r="C50" s="425"/>
      <c r="D50" s="425"/>
      <c r="E50" s="425"/>
      <c r="F50" s="425"/>
      <c r="G50" s="425"/>
      <c r="H50" s="425"/>
      <c r="I50" s="425"/>
      <c r="J50" s="312" t="str">
        <f>VLOOKUP(A50,MATERIALES!A6:D641,2,FALSE)</f>
        <v>m</v>
      </c>
      <c r="K50" s="397">
        <v>1</v>
      </c>
      <c r="L50" s="421"/>
      <c r="M50" s="402">
        <f>VLOOKUP(A50,MATERIALES!A6:D397,4,FALSE)</f>
        <v>423586.05622600962</v>
      </c>
      <c r="N50" s="272">
        <f>K50*M50</f>
        <v>423586.05622600962</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6" t="s">
        <v>953</v>
      </c>
      <c r="C53" s="827"/>
      <c r="D53" s="827"/>
      <c r="E53" s="827"/>
      <c r="F53" s="827"/>
      <c r="G53" s="827"/>
      <c r="H53" s="827"/>
      <c r="I53" s="827"/>
      <c r="J53" s="827"/>
      <c r="K53" s="827"/>
      <c r="L53" s="827"/>
      <c r="M53" s="828"/>
      <c r="N53" s="394">
        <f>SUM(N48:N52)</f>
        <v>444328.57970977423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13">
        <f>VLOOKUP(A58,TRANSPORTE!A1:D117,4,FALSE)</f>
        <v>3.0621656042392766</v>
      </c>
      <c r="M58" s="914"/>
      <c r="N58" s="287">
        <f>K58*L58</f>
        <v>0.85740636918699753</v>
      </c>
    </row>
    <row r="59" spans="1:14">
      <c r="A59" t="s">
        <v>1323</v>
      </c>
      <c r="B59" s="46" t="str">
        <f>VLOOKUP(A59,TRANSPORTE!A1:D117,3,FALSE)</f>
        <v>Transporte de Material de Solado y Atraque Tubería de Concreto Reforzado</v>
      </c>
      <c r="C59" s="47"/>
      <c r="D59" s="47"/>
      <c r="E59" s="47"/>
      <c r="F59" s="47"/>
      <c r="G59" s="47"/>
      <c r="H59" s="311" t="s">
        <v>339</v>
      </c>
      <c r="I59" s="279">
        <v>0.46</v>
      </c>
      <c r="J59" s="286">
        <v>1</v>
      </c>
      <c r="K59" s="279">
        <f>I59*J59</f>
        <v>0.46</v>
      </c>
      <c r="L59" s="913">
        <f>VLOOKUP(A59,TRANSPORTE!A1:D117,4,FALSE)</f>
        <v>1139.1256047770109</v>
      </c>
      <c r="M59" s="914"/>
      <c r="N59" s="287">
        <f>K59*L59</f>
        <v>523.99777819742508</v>
      </c>
    </row>
    <row r="60" spans="1:14">
      <c r="B60" s="46"/>
      <c r="C60" s="47"/>
      <c r="D60" s="47"/>
      <c r="E60" s="47"/>
      <c r="F60" s="47"/>
      <c r="G60" s="4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288"/>
      <c r="I62" s="279"/>
      <c r="J62" s="279"/>
      <c r="K62" s="279"/>
      <c r="L62" s="289"/>
      <c r="M62" s="290"/>
      <c r="N62" s="291"/>
    </row>
    <row r="63" spans="1:14" ht="15.75" thickBot="1">
      <c r="B63" s="309"/>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524.85518456661202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24</v>
      </c>
      <c r="N69" s="395">
        <f>K69/M69</f>
        <v>9021.8333333333339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24</v>
      </c>
      <c r="N70" s="395">
        <f>K70/M70</f>
        <v>4445.260150600333</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0">
        <f>SUM(N69:N74)</f>
        <v>13467.093483933666</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526467.39996082254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105293.47999216452</v>
      </c>
      <c r="M82" s="862"/>
      <c r="N82" s="51"/>
    </row>
    <row r="83" spans="1:14">
      <c r="B83" s="89" t="s">
        <v>973</v>
      </c>
      <c r="C83" s="90"/>
      <c r="D83" s="90"/>
      <c r="E83" s="90"/>
      <c r="F83" s="90"/>
      <c r="G83" s="90"/>
      <c r="H83" s="90"/>
      <c r="I83" s="87"/>
      <c r="J83" s="88"/>
      <c r="K83" s="304">
        <v>0.05</v>
      </c>
      <c r="L83" s="861">
        <f>N77*K83</f>
        <v>26323.369998041129</v>
      </c>
      <c r="M83" s="862"/>
      <c r="N83" s="51"/>
    </row>
    <row r="84" spans="1:14" ht="15.75" thickBot="1">
      <c r="B84" s="91" t="s">
        <v>974</v>
      </c>
      <c r="C84" s="92"/>
      <c r="D84" s="92"/>
      <c r="E84" s="92"/>
      <c r="F84" s="92"/>
      <c r="G84" s="92"/>
      <c r="H84" s="92"/>
      <c r="I84" s="93"/>
      <c r="J84" s="94"/>
      <c r="K84" s="305">
        <v>0.05</v>
      </c>
      <c r="L84" s="863">
        <f>N77*K84</f>
        <v>26323.369998041129</v>
      </c>
      <c r="M84" s="864"/>
      <c r="N84" s="51"/>
    </row>
    <row r="85" spans="1:14" ht="15.75" thickBot="1">
      <c r="B85" s="826" t="s">
        <v>953</v>
      </c>
      <c r="C85" s="827"/>
      <c r="D85" s="827"/>
      <c r="E85" s="827"/>
      <c r="F85" s="827"/>
      <c r="G85" s="827"/>
      <c r="H85" s="827"/>
      <c r="I85" s="827"/>
      <c r="J85" s="827"/>
      <c r="K85" s="827"/>
      <c r="L85" s="827"/>
      <c r="M85" s="828"/>
      <c r="N85" s="52">
        <f>L82+L83+L84</f>
        <v>157940.21998824677</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684407.61994906934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P118"/>
  <sheetViews>
    <sheetView topLeftCell="A37" zoomScale="75" zoomScaleNormal="75" workbookViewId="0">
      <selection activeCell="P50" sqref="P50"/>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1130</v>
      </c>
      <c r="C31" s="81" t="s">
        <v>2136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160</v>
      </c>
      <c r="B36" s="875" t="str">
        <f>VLOOKUP(A36,EQUIPOS!A6:D154,3,FALSE)</f>
        <v>COMPACTADOR MANUAL VIBRATORIO (RANA) con motor de 6 HP</v>
      </c>
      <c r="C36" s="876"/>
      <c r="D36" s="876"/>
      <c r="E36" s="876"/>
      <c r="F36" s="876"/>
      <c r="G36" s="876"/>
      <c r="H36" s="877"/>
      <c r="I36" s="267"/>
      <c r="J36" s="268"/>
      <c r="K36" s="269">
        <f>VLOOKUP(A36,EQUIPOS!A6:D163,4,FALSE)</f>
        <v>8513.4580323183145</v>
      </c>
      <c r="L36" s="270"/>
      <c r="M36" s="336">
        <v>0.5</v>
      </c>
      <c r="N36" s="272">
        <f>K36/M36</f>
        <v>17026.916064636629</v>
      </c>
    </row>
    <row r="37" spans="1:14">
      <c r="A37" s="113" t="s">
        <v>320</v>
      </c>
      <c r="B37" s="875" t="str">
        <f>VLOOKUP(A37,EQUIPOS!A7:D154,3,FALSE)</f>
        <v>Retroexcavadora sobre llantas, motor 62HP, Profundidad de excavación de 5.41 metros.</v>
      </c>
      <c r="C37" s="876"/>
      <c r="D37" s="876"/>
      <c r="E37" s="876"/>
      <c r="F37" s="876"/>
      <c r="G37" s="876"/>
      <c r="H37" s="877"/>
      <c r="I37" s="421"/>
      <c r="J37" s="422"/>
      <c r="K37" s="269">
        <f>VLOOKUP(A37,EQUIPOS!A7:D164,4,FALSE)</f>
        <v>130291.58568102184</v>
      </c>
      <c r="L37" s="335"/>
      <c r="M37" s="336">
        <v>1.5</v>
      </c>
      <c r="N37" s="272">
        <f>K37/M37</f>
        <v>86861.057120681231</v>
      </c>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0.1</v>
      </c>
      <c r="N41" s="344">
        <f>N75*M41</f>
        <v>2693.4186967867336</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106581.39188210458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548</v>
      </c>
      <c r="B48" s="43" t="str">
        <f>VLOOKUP(A48,MATERIALES!A5:D372,3,FALSE)</f>
        <v>Material para solado y atraque</v>
      </c>
      <c r="C48" s="281"/>
      <c r="D48" s="281"/>
      <c r="E48" s="281"/>
      <c r="F48" s="281"/>
      <c r="G48" s="281"/>
      <c r="H48" s="281"/>
      <c r="I48" s="281"/>
      <c r="J48" s="311" t="str">
        <f>VLOOKUP(A48,MATERIALES!A4:D639,2,FALSE)</f>
        <v>m3</v>
      </c>
      <c r="K48" s="282">
        <v>0.57999999999999996</v>
      </c>
      <c r="L48" s="267"/>
      <c r="M48" s="402">
        <f>VLOOKUP(A48,MATERIALES!A5:D395,4,FALSE)</f>
        <v>27220.794951444968</v>
      </c>
      <c r="N48" s="272">
        <f>K48*M48</f>
        <v>15788.061071838081</v>
      </c>
    </row>
    <row r="49" spans="1:16">
      <c r="A49" s="163" t="s">
        <v>726</v>
      </c>
      <c r="B49" s="43" t="str">
        <f>VLOOKUP(A49,MATERIALES!A6:D372,3,FALSE)</f>
        <v>Tubo corrugado de acero galvanizado MP-68</v>
      </c>
      <c r="C49" s="425"/>
      <c r="D49" s="425"/>
      <c r="E49" s="425"/>
      <c r="F49" s="425"/>
      <c r="G49" s="425"/>
      <c r="H49" s="425"/>
      <c r="I49" s="425"/>
      <c r="J49" s="312" t="str">
        <f>VLOOKUP(A49,MATERIALES!A5:D640,2,FALSE)</f>
        <v>m</v>
      </c>
      <c r="K49" s="397">
        <v>1</v>
      </c>
      <c r="L49" s="421"/>
      <c r="M49" s="402">
        <f>VLOOKUP(A49,MATERIALES!A6:D396,4,FALSE)</f>
        <v>192796.03187776025</v>
      </c>
      <c r="N49" s="272">
        <f>K49*M49</f>
        <v>192796.03187776025</v>
      </c>
      <c r="O49">
        <v>190650</v>
      </c>
      <c r="P49">
        <f>+M49/O49</f>
        <v>1.0112563958969853</v>
      </c>
    </row>
    <row r="50" spans="1:16">
      <c r="A50" s="163"/>
      <c r="B50" s="43"/>
      <c r="C50" s="425"/>
      <c r="D50" s="425"/>
      <c r="E50" s="425"/>
      <c r="F50" s="425"/>
      <c r="G50" s="425"/>
      <c r="H50" s="425"/>
      <c r="I50" s="425"/>
      <c r="J50" s="311"/>
      <c r="K50" s="397"/>
      <c r="L50" s="421"/>
      <c r="M50" s="402"/>
      <c r="N50" s="272"/>
    </row>
    <row r="51" spans="1:16">
      <c r="A51" s="163"/>
      <c r="B51" s="43"/>
      <c r="C51" s="425"/>
      <c r="D51" s="425"/>
      <c r="E51" s="425"/>
      <c r="F51" s="425"/>
      <c r="G51" s="425"/>
      <c r="H51" s="425"/>
      <c r="I51" s="425"/>
      <c r="J51" s="311"/>
      <c r="K51" s="397"/>
      <c r="L51" s="421"/>
      <c r="M51" s="402"/>
      <c r="N51" s="272"/>
    </row>
    <row r="52" spans="1:16" ht="15.75" thickBot="1">
      <c r="B52" s="43"/>
      <c r="C52" s="310"/>
      <c r="D52" s="310"/>
      <c r="E52" s="310"/>
      <c r="F52" s="310"/>
      <c r="G52" s="310"/>
      <c r="H52" s="310"/>
      <c r="I52" s="310"/>
      <c r="J52" s="435"/>
      <c r="K52" s="126"/>
      <c r="L52" s="325"/>
      <c r="M52" s="402"/>
      <c r="N52" s="272"/>
    </row>
    <row r="53" spans="1:16" ht="15.75" thickBot="1">
      <c r="B53" s="826" t="s">
        <v>953</v>
      </c>
      <c r="C53" s="827"/>
      <c r="D53" s="827"/>
      <c r="E53" s="827"/>
      <c r="F53" s="827"/>
      <c r="G53" s="827"/>
      <c r="H53" s="827"/>
      <c r="I53" s="827"/>
      <c r="J53" s="827"/>
      <c r="K53" s="827"/>
      <c r="L53" s="827"/>
      <c r="M53" s="828"/>
      <c r="N53" s="394">
        <f>SUM(N48:N52)</f>
        <v>208584.09294959833</v>
      </c>
    </row>
    <row r="54" spans="1:16">
      <c r="B54" s="33"/>
      <c r="C54" s="34"/>
      <c r="D54" s="34"/>
      <c r="E54" s="34"/>
      <c r="F54" s="34"/>
      <c r="G54" s="34"/>
      <c r="H54" s="34"/>
      <c r="I54" s="34"/>
      <c r="J54" s="34"/>
      <c r="K54" s="34"/>
      <c r="L54" s="34"/>
      <c r="M54" s="34"/>
      <c r="N54" s="35"/>
    </row>
    <row r="55" spans="1:16">
      <c r="B55" s="64" t="s">
        <v>956</v>
      </c>
      <c r="C55" s="65"/>
      <c r="D55" s="65"/>
      <c r="E55" s="65"/>
      <c r="F55" s="65"/>
      <c r="G55" s="65"/>
      <c r="H55" s="65"/>
      <c r="I55" s="65"/>
      <c r="J55" s="65"/>
      <c r="K55" s="65"/>
      <c r="L55" s="65"/>
      <c r="M55" s="65"/>
      <c r="N55" s="66"/>
    </row>
    <row r="56" spans="1:16" ht="15.75" thickBot="1">
      <c r="B56" s="68"/>
      <c r="C56" s="61"/>
      <c r="D56" s="61"/>
      <c r="E56" s="61"/>
      <c r="F56" s="61"/>
      <c r="G56" s="61"/>
      <c r="H56" s="61"/>
      <c r="I56" s="61"/>
      <c r="J56" s="61"/>
      <c r="K56" s="61"/>
      <c r="L56" s="61"/>
      <c r="M56" s="61"/>
      <c r="N56" s="63"/>
    </row>
    <row r="57" spans="1:16" ht="25.5">
      <c r="B57" s="313" t="s">
        <v>957</v>
      </c>
      <c r="C57" s="314"/>
      <c r="D57" s="314"/>
      <c r="E57" s="314"/>
      <c r="F57" s="314"/>
      <c r="G57" s="314"/>
      <c r="H57" s="73" t="s">
        <v>945</v>
      </c>
      <c r="I57" s="74" t="s">
        <v>958</v>
      </c>
      <c r="J57" s="75" t="s">
        <v>959</v>
      </c>
      <c r="K57" s="73" t="s">
        <v>960</v>
      </c>
      <c r="L57" s="912" t="s">
        <v>961</v>
      </c>
      <c r="M57" s="891"/>
      <c r="N57" s="76" t="s">
        <v>951</v>
      </c>
    </row>
    <row r="58" spans="1:16">
      <c r="A58" t="s">
        <v>1318</v>
      </c>
      <c r="B58" s="46" t="str">
        <f>VLOOKUP(A58,TRANSPORTE!A1:D117,3,FALSE)</f>
        <v>Transporte de tubería</v>
      </c>
      <c r="C58" s="317"/>
      <c r="D58" s="317"/>
      <c r="E58" s="317"/>
      <c r="F58" s="317"/>
      <c r="G58" s="317"/>
      <c r="H58" s="311" t="s">
        <v>1306</v>
      </c>
      <c r="I58" s="279">
        <v>1</v>
      </c>
      <c r="J58" s="286">
        <v>1</v>
      </c>
      <c r="K58" s="279">
        <f>I58*J58</f>
        <v>1</v>
      </c>
      <c r="L58" s="913">
        <f>VLOOKUP(A58,TRANSPORTE!A1:D117,4,FALSE)</f>
        <v>1098.2967300538205</v>
      </c>
      <c r="M58" s="914"/>
      <c r="N58" s="287">
        <f>K58*L58</f>
        <v>1098.2967300538205</v>
      </c>
    </row>
    <row r="59" spans="1:16">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913">
        <f>VLOOKUP(A59,TRANSPORTE!A1:D117,4,FALSE)</f>
        <v>1139.1256047770109</v>
      </c>
      <c r="M59" s="914"/>
      <c r="N59" s="287">
        <f>K59*L59</f>
        <v>660.69285077066627</v>
      </c>
    </row>
    <row r="60" spans="1:16">
      <c r="B60" s="46"/>
      <c r="C60" s="47"/>
      <c r="D60" s="47"/>
      <c r="E60" s="47"/>
      <c r="F60" s="47"/>
      <c r="G60" s="47"/>
      <c r="H60" s="311"/>
      <c r="I60" s="279"/>
      <c r="J60" s="286"/>
      <c r="K60" s="279"/>
      <c r="L60" s="913"/>
      <c r="M60" s="914"/>
      <c r="N60" s="287"/>
    </row>
    <row r="61" spans="1:16">
      <c r="B61" s="46"/>
      <c r="C61" s="47"/>
      <c r="D61" s="47"/>
      <c r="E61" s="47"/>
      <c r="F61" s="47"/>
      <c r="G61" s="47"/>
      <c r="H61" s="311"/>
      <c r="I61" s="279"/>
      <c r="J61" s="286"/>
      <c r="K61" s="279"/>
      <c r="L61" s="913"/>
      <c r="M61" s="914"/>
      <c r="N61" s="287"/>
    </row>
    <row r="62" spans="1:16">
      <c r="B62" s="46"/>
      <c r="C62" s="47"/>
      <c r="D62" s="47"/>
      <c r="E62" s="47"/>
      <c r="F62" s="47"/>
      <c r="G62" s="47"/>
      <c r="H62" s="288"/>
      <c r="I62" s="279"/>
      <c r="J62" s="279"/>
      <c r="K62" s="279"/>
      <c r="L62" s="289"/>
      <c r="M62" s="290"/>
      <c r="N62" s="291"/>
    </row>
    <row r="63" spans="1:16" ht="15.75" thickBot="1">
      <c r="B63" s="447"/>
      <c r="C63" s="448"/>
      <c r="D63" s="448"/>
      <c r="E63" s="448"/>
      <c r="F63" s="448"/>
      <c r="G63" s="448"/>
      <c r="H63" s="48"/>
      <c r="I63" s="126"/>
      <c r="J63" s="126"/>
      <c r="K63" s="126"/>
      <c r="L63" s="904"/>
      <c r="M63" s="905"/>
      <c r="N63" s="127"/>
    </row>
    <row r="64" spans="1:16" ht="15.75" thickBot="1">
      <c r="B64" s="915" t="s">
        <v>953</v>
      </c>
      <c r="C64" s="869"/>
      <c r="D64" s="869"/>
      <c r="E64" s="869"/>
      <c r="F64" s="869"/>
      <c r="G64" s="869"/>
      <c r="H64" s="869"/>
      <c r="I64" s="869"/>
      <c r="J64" s="869"/>
      <c r="K64" s="869"/>
      <c r="L64" s="869"/>
      <c r="M64" s="870"/>
      <c r="N64" s="104">
        <f>N58+N59</f>
        <v>1758.9895808244869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1">
        <f>SUM(N69:N74)</f>
        <v>26934.186967867332</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343858.66138039471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68771.732276078939</v>
      </c>
      <c r="M82" s="862"/>
      <c r="N82" s="51"/>
    </row>
    <row r="83" spans="1:14">
      <c r="B83" s="89" t="s">
        <v>973</v>
      </c>
      <c r="C83" s="90"/>
      <c r="D83" s="90"/>
      <c r="E83" s="90"/>
      <c r="F83" s="90"/>
      <c r="G83" s="90"/>
      <c r="H83" s="90"/>
      <c r="I83" s="87"/>
      <c r="J83" s="88"/>
      <c r="K83" s="304">
        <v>0.05</v>
      </c>
      <c r="L83" s="861">
        <f>N77*K83</f>
        <v>17192.933069019735</v>
      </c>
      <c r="M83" s="862"/>
      <c r="N83" s="51"/>
    </row>
    <row r="84" spans="1:14" ht="15.75" thickBot="1">
      <c r="B84" s="91" t="s">
        <v>974</v>
      </c>
      <c r="C84" s="92"/>
      <c r="D84" s="92"/>
      <c r="E84" s="92"/>
      <c r="F84" s="92"/>
      <c r="G84" s="92"/>
      <c r="H84" s="92"/>
      <c r="I84" s="93"/>
      <c r="J84" s="94"/>
      <c r="K84" s="305">
        <v>0.05</v>
      </c>
      <c r="L84" s="863">
        <f>N77*K84</f>
        <v>17192.933069019735</v>
      </c>
      <c r="M84" s="864"/>
      <c r="N84" s="51"/>
    </row>
    <row r="85" spans="1:14" ht="15.75" thickBot="1">
      <c r="B85" s="826" t="s">
        <v>953</v>
      </c>
      <c r="C85" s="827"/>
      <c r="D85" s="827"/>
      <c r="E85" s="827"/>
      <c r="F85" s="827"/>
      <c r="G85" s="827"/>
      <c r="H85" s="827"/>
      <c r="I85" s="827"/>
      <c r="J85" s="827"/>
      <c r="K85" s="827"/>
      <c r="L85" s="827"/>
      <c r="M85" s="828"/>
      <c r="N85" s="52">
        <f>L82+L83+L84</f>
        <v>103157.59841411842</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447016.25979451311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P118"/>
  <sheetViews>
    <sheetView topLeftCell="A37" zoomScale="75" zoomScaleNormal="75" workbookViewId="0">
      <selection activeCell="P50" sqref="P50"/>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1131</v>
      </c>
      <c r="C31" s="81" t="s">
        <v>2135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160</v>
      </c>
      <c r="B36" s="875" t="str">
        <f>VLOOKUP(A36,EQUIPOS!A6:D154,3,FALSE)</f>
        <v>COMPACTADOR MANUAL VIBRATORIO (RANA) con motor de 6 HP</v>
      </c>
      <c r="C36" s="876"/>
      <c r="D36" s="876"/>
      <c r="E36" s="876"/>
      <c r="F36" s="876"/>
      <c r="G36" s="876"/>
      <c r="H36" s="877"/>
      <c r="I36" s="267"/>
      <c r="J36" s="268"/>
      <c r="K36" s="269">
        <f>VLOOKUP(A36,EQUIPOS!A6:D163,4,FALSE)</f>
        <v>8513.4580323183145</v>
      </c>
      <c r="L36" s="270"/>
      <c r="M36" s="336">
        <v>0.5</v>
      </c>
      <c r="N36" s="272">
        <f>K36/M36</f>
        <v>17026.916064636629</v>
      </c>
    </row>
    <row r="37" spans="1:14">
      <c r="A37" s="113" t="s">
        <v>303</v>
      </c>
      <c r="B37" s="875" t="str">
        <f>VLOOKUP(A37,EQUIPOS!A7:D154,3,FALSE)</f>
        <v>Retrocargador, pala de 1,1 m3 de capacidad, profundidad de excavación de 4.400 mm y una altura de 5.680 mm</v>
      </c>
      <c r="C37" s="876"/>
      <c r="D37" s="876"/>
      <c r="E37" s="876"/>
      <c r="F37" s="876"/>
      <c r="G37" s="876"/>
      <c r="H37" s="877"/>
      <c r="I37" s="421"/>
      <c r="J37" s="422"/>
      <c r="K37" s="269">
        <f>VLOOKUP(A37,EQUIPOS!A7:D164,4,FALSE)</f>
        <v>105361.21971619954</v>
      </c>
      <c r="L37" s="335"/>
      <c r="M37" s="336">
        <v>1.5</v>
      </c>
      <c r="N37" s="272">
        <f>K37/M37</f>
        <v>70240.813144133033</v>
      </c>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0.1</v>
      </c>
      <c r="N41" s="344">
        <f>N75*M41</f>
        <v>2693.4186967867336</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89961.147905556383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548</v>
      </c>
      <c r="B48" s="43" t="str">
        <f>VLOOKUP(A48,MATERIALES!A5:D372,3,FALSE)</f>
        <v>Material para solado y atraque</v>
      </c>
      <c r="C48" s="281"/>
      <c r="D48" s="281"/>
      <c r="E48" s="281"/>
      <c r="F48" s="281"/>
      <c r="G48" s="281"/>
      <c r="H48" s="281"/>
      <c r="I48" s="281"/>
      <c r="J48" s="311" t="str">
        <f>VLOOKUP(A48,MATERIALES!A4:D639,2,FALSE)</f>
        <v>m3</v>
      </c>
      <c r="K48" s="282">
        <v>0.57999999999999996</v>
      </c>
      <c r="L48" s="267"/>
      <c r="M48" s="402">
        <f>VLOOKUP(A48,MATERIALES!A5:D395,4,FALSE)</f>
        <v>27220.794951444968</v>
      </c>
      <c r="N48" s="272">
        <f>K48*M48</f>
        <v>15788.061071838081</v>
      </c>
    </row>
    <row r="49" spans="1:16">
      <c r="A49" s="163" t="s">
        <v>726</v>
      </c>
      <c r="B49" s="43" t="str">
        <f>VLOOKUP(A49,MATERIALES!A6:D372,3,FALSE)</f>
        <v>Tubo corrugado de acero galvanizado MP-68</v>
      </c>
      <c r="C49" s="425"/>
      <c r="D49" s="425"/>
      <c r="E49" s="425"/>
      <c r="F49" s="425"/>
      <c r="G49" s="425"/>
      <c r="H49" s="425"/>
      <c r="I49" s="425"/>
      <c r="J49" s="312" t="str">
        <f>VLOOKUP(A49,MATERIALES!A5:D640,2,FALSE)</f>
        <v>m</v>
      </c>
      <c r="K49" s="397">
        <v>1</v>
      </c>
      <c r="L49" s="421"/>
      <c r="M49" s="402">
        <f>VLOOKUP(A49,MATERIALES!A6:D396,4,FALSE)</f>
        <v>192796.03187776025</v>
      </c>
      <c r="N49" s="272">
        <f>K49*M49</f>
        <v>192796.03187776025</v>
      </c>
      <c r="O49">
        <v>190650</v>
      </c>
      <c r="P49">
        <f>+M49/O49</f>
        <v>1.0112563958969853</v>
      </c>
    </row>
    <row r="50" spans="1:16">
      <c r="A50" s="163"/>
      <c r="B50" s="43"/>
      <c r="C50" s="425"/>
      <c r="D50" s="425"/>
      <c r="E50" s="425"/>
      <c r="F50" s="425"/>
      <c r="G50" s="425"/>
      <c r="H50" s="425"/>
      <c r="I50" s="425"/>
      <c r="J50" s="311"/>
      <c r="K50" s="397"/>
      <c r="L50" s="421"/>
      <c r="M50" s="402"/>
      <c r="N50" s="272"/>
    </row>
    <row r="51" spans="1:16">
      <c r="A51" s="163"/>
      <c r="B51" s="43"/>
      <c r="C51" s="425"/>
      <c r="D51" s="425"/>
      <c r="E51" s="425"/>
      <c r="F51" s="425"/>
      <c r="G51" s="425"/>
      <c r="H51" s="425"/>
      <c r="I51" s="425"/>
      <c r="J51" s="311"/>
      <c r="K51" s="397"/>
      <c r="L51" s="421"/>
      <c r="M51" s="402"/>
      <c r="N51" s="272"/>
    </row>
    <row r="52" spans="1:16" ht="15.75" thickBot="1">
      <c r="B52" s="43"/>
      <c r="C52" s="310"/>
      <c r="D52" s="310"/>
      <c r="E52" s="310"/>
      <c r="F52" s="310"/>
      <c r="G52" s="310"/>
      <c r="H52" s="310"/>
      <c r="I52" s="310"/>
      <c r="J52" s="435"/>
      <c r="K52" s="126"/>
      <c r="L52" s="325"/>
      <c r="M52" s="402"/>
      <c r="N52" s="272"/>
    </row>
    <row r="53" spans="1:16" ht="15.75" thickBot="1">
      <c r="B53" s="826" t="s">
        <v>953</v>
      </c>
      <c r="C53" s="827"/>
      <c r="D53" s="827"/>
      <c r="E53" s="827"/>
      <c r="F53" s="827"/>
      <c r="G53" s="827"/>
      <c r="H53" s="827"/>
      <c r="I53" s="827"/>
      <c r="J53" s="827"/>
      <c r="K53" s="827"/>
      <c r="L53" s="827"/>
      <c r="M53" s="828"/>
      <c r="N53" s="394">
        <f>SUM(N48:N52)</f>
        <v>208584.09294959833</v>
      </c>
    </row>
    <row r="54" spans="1:16">
      <c r="B54" s="33"/>
      <c r="C54" s="34"/>
      <c r="D54" s="34"/>
      <c r="E54" s="34"/>
      <c r="F54" s="34"/>
      <c r="G54" s="34"/>
      <c r="H54" s="34"/>
      <c r="I54" s="34"/>
      <c r="J54" s="34"/>
      <c r="K54" s="34"/>
      <c r="L54" s="34"/>
      <c r="M54" s="34"/>
      <c r="N54" s="35"/>
    </row>
    <row r="55" spans="1:16">
      <c r="B55" s="64" t="s">
        <v>956</v>
      </c>
      <c r="C55" s="65"/>
      <c r="D55" s="65"/>
      <c r="E55" s="65"/>
      <c r="F55" s="65"/>
      <c r="G55" s="65"/>
      <c r="H55" s="65"/>
      <c r="I55" s="65"/>
      <c r="J55" s="65"/>
      <c r="K55" s="65"/>
      <c r="L55" s="65"/>
      <c r="M55" s="65"/>
      <c r="N55" s="66"/>
    </row>
    <row r="56" spans="1:16" ht="15.75" thickBot="1">
      <c r="B56" s="68"/>
      <c r="C56" s="61"/>
      <c r="D56" s="61"/>
      <c r="E56" s="61"/>
      <c r="F56" s="61"/>
      <c r="G56" s="61"/>
      <c r="H56" s="61"/>
      <c r="I56" s="61"/>
      <c r="J56" s="61"/>
      <c r="K56" s="61"/>
      <c r="L56" s="61"/>
      <c r="M56" s="61"/>
      <c r="N56" s="63"/>
    </row>
    <row r="57" spans="1:16" ht="25.5">
      <c r="B57" s="313" t="s">
        <v>957</v>
      </c>
      <c r="C57" s="314"/>
      <c r="D57" s="314"/>
      <c r="E57" s="314"/>
      <c r="F57" s="314"/>
      <c r="G57" s="314"/>
      <c r="H57" s="73" t="s">
        <v>945</v>
      </c>
      <c r="I57" s="74" t="s">
        <v>958</v>
      </c>
      <c r="J57" s="75" t="s">
        <v>959</v>
      </c>
      <c r="K57" s="73" t="s">
        <v>960</v>
      </c>
      <c r="L57" s="912" t="s">
        <v>961</v>
      </c>
      <c r="M57" s="891"/>
      <c r="N57" s="76" t="s">
        <v>951</v>
      </c>
    </row>
    <row r="58" spans="1:16">
      <c r="A58" t="s">
        <v>1318</v>
      </c>
      <c r="B58" s="46" t="str">
        <f>VLOOKUP(A58,TRANSPORTE!A1:D117,3,FALSE)</f>
        <v>Transporte de tubería</v>
      </c>
      <c r="C58" s="317"/>
      <c r="D58" s="317"/>
      <c r="E58" s="317"/>
      <c r="F58" s="317"/>
      <c r="G58" s="317"/>
      <c r="H58" s="311" t="s">
        <v>1306</v>
      </c>
      <c r="I58" s="279">
        <v>1</v>
      </c>
      <c r="J58" s="286">
        <v>1</v>
      </c>
      <c r="K58" s="279">
        <f>I58*J58</f>
        <v>1</v>
      </c>
      <c r="L58" s="913">
        <f>VLOOKUP(A58,TRANSPORTE!A1:D117,4,FALSE)</f>
        <v>1098.2967300538205</v>
      </c>
      <c r="M58" s="914"/>
      <c r="N58" s="287">
        <f>K58*L58</f>
        <v>1098.2967300538205</v>
      </c>
    </row>
    <row r="59" spans="1:16">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913">
        <f>VLOOKUP(A59,TRANSPORTE!A1:D117,4,FALSE)</f>
        <v>1139.1256047770109</v>
      </c>
      <c r="M59" s="914"/>
      <c r="N59" s="287">
        <f>K59*L59</f>
        <v>660.69285077066627</v>
      </c>
    </row>
    <row r="60" spans="1:16">
      <c r="B60" s="46"/>
      <c r="C60" s="47"/>
      <c r="D60" s="47"/>
      <c r="E60" s="47"/>
      <c r="F60" s="47"/>
      <c r="G60" s="47"/>
      <c r="H60" s="311"/>
      <c r="I60" s="279"/>
      <c r="J60" s="286"/>
      <c r="K60" s="279"/>
      <c r="L60" s="913"/>
      <c r="M60" s="914"/>
      <c r="N60" s="287"/>
    </row>
    <row r="61" spans="1:16">
      <c r="B61" s="46"/>
      <c r="C61" s="47"/>
      <c r="D61" s="47"/>
      <c r="E61" s="47"/>
      <c r="F61" s="47"/>
      <c r="G61" s="47"/>
      <c r="H61" s="311"/>
      <c r="I61" s="279"/>
      <c r="J61" s="286"/>
      <c r="K61" s="279"/>
      <c r="L61" s="913"/>
      <c r="M61" s="914"/>
      <c r="N61" s="287"/>
    </row>
    <row r="62" spans="1:16">
      <c r="B62" s="46"/>
      <c r="C62" s="47"/>
      <c r="D62" s="47"/>
      <c r="E62" s="47"/>
      <c r="F62" s="47"/>
      <c r="G62" s="47"/>
      <c r="H62" s="288"/>
      <c r="I62" s="279"/>
      <c r="J62" s="279"/>
      <c r="K62" s="279"/>
      <c r="L62" s="289"/>
      <c r="M62" s="290"/>
      <c r="N62" s="291"/>
    </row>
    <row r="63" spans="1:16" ht="15.75" thickBot="1">
      <c r="B63" s="447"/>
      <c r="C63" s="448"/>
      <c r="D63" s="448"/>
      <c r="E63" s="448"/>
      <c r="F63" s="448"/>
      <c r="G63" s="448"/>
      <c r="H63" s="48"/>
      <c r="I63" s="126"/>
      <c r="J63" s="126"/>
      <c r="K63" s="126"/>
      <c r="L63" s="904"/>
      <c r="M63" s="905"/>
      <c r="N63" s="127"/>
    </row>
    <row r="64" spans="1:16" ht="15.75" thickBot="1">
      <c r="B64" s="915" t="s">
        <v>953</v>
      </c>
      <c r="C64" s="869"/>
      <c r="D64" s="869"/>
      <c r="E64" s="869"/>
      <c r="F64" s="869"/>
      <c r="G64" s="869"/>
      <c r="H64" s="869"/>
      <c r="I64" s="869"/>
      <c r="J64" s="869"/>
      <c r="K64" s="869"/>
      <c r="L64" s="869"/>
      <c r="M64" s="870"/>
      <c r="N64" s="104">
        <f>N58+N59+N60+N61+N62</f>
        <v>1758.9895808244869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1">
        <f>SUM(N69:N74)</f>
        <v>26934.186967867332</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327238.41740384651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65447.683480769309</v>
      </c>
      <c r="M82" s="862"/>
      <c r="N82" s="51"/>
    </row>
    <row r="83" spans="1:14">
      <c r="B83" s="89" t="s">
        <v>973</v>
      </c>
      <c r="C83" s="90"/>
      <c r="D83" s="90"/>
      <c r="E83" s="90"/>
      <c r="F83" s="90"/>
      <c r="G83" s="90"/>
      <c r="H83" s="90"/>
      <c r="I83" s="87"/>
      <c r="J83" s="88"/>
      <c r="K83" s="304">
        <v>0.05</v>
      </c>
      <c r="L83" s="861">
        <f>N77*K83</f>
        <v>16361.920870192327</v>
      </c>
      <c r="M83" s="862"/>
      <c r="N83" s="51"/>
    </row>
    <row r="84" spans="1:14" ht="15.75" thickBot="1">
      <c r="B84" s="91" t="s">
        <v>974</v>
      </c>
      <c r="C84" s="92"/>
      <c r="D84" s="92"/>
      <c r="E84" s="92"/>
      <c r="F84" s="92"/>
      <c r="G84" s="92"/>
      <c r="H84" s="92"/>
      <c r="I84" s="93"/>
      <c r="J84" s="94"/>
      <c r="K84" s="305">
        <v>0.05</v>
      </c>
      <c r="L84" s="863">
        <f>N77*K84</f>
        <v>16361.920870192327</v>
      </c>
      <c r="M84" s="864"/>
      <c r="N84" s="51"/>
    </row>
    <row r="85" spans="1:14" ht="15.75" thickBot="1">
      <c r="B85" s="826" t="s">
        <v>953</v>
      </c>
      <c r="C85" s="827"/>
      <c r="D85" s="827"/>
      <c r="E85" s="827"/>
      <c r="F85" s="827"/>
      <c r="G85" s="827"/>
      <c r="H85" s="827"/>
      <c r="I85" s="827"/>
      <c r="J85" s="827"/>
      <c r="K85" s="827"/>
      <c r="L85" s="827"/>
      <c r="M85" s="828"/>
      <c r="N85" s="52">
        <f>L82+L83+L84</f>
        <v>98171.525221153948</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425409.94262500049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1678</v>
      </c>
      <c r="C31" s="81" t="s">
        <v>1679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N75*M41</f>
        <v>134.53962180720401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713</v>
      </c>
      <c r="B48" s="43" t="str">
        <f>VLOOKUP(A48,MATERIALES!A5:D372,3,FALSE)</f>
        <v>Tubería de Plástico</v>
      </c>
      <c r="C48" s="281"/>
      <c r="D48" s="281"/>
      <c r="E48" s="281"/>
      <c r="F48" s="281"/>
      <c r="G48" s="281"/>
      <c r="H48" s="281"/>
      <c r="I48" s="268"/>
      <c r="J48" s="224" t="str">
        <f>VLOOKUP(A48,MATERIALES!A4:D639,2,FALSE)</f>
        <v>m</v>
      </c>
      <c r="K48" s="282">
        <v>1</v>
      </c>
      <c r="L48" s="267"/>
      <c r="M48" s="402">
        <f>VLOOKUP(A48,MATERIALES!A5:D395,4,FALSE)</f>
        <v>19007.596646067203</v>
      </c>
      <c r="N48" s="272">
        <f>K48*M48</f>
        <v>19007.596646067203</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6" t="s">
        <v>953</v>
      </c>
      <c r="C53" s="827"/>
      <c r="D53" s="827"/>
      <c r="E53" s="827"/>
      <c r="F53" s="827"/>
      <c r="G53" s="827"/>
      <c r="H53" s="827"/>
      <c r="I53" s="827"/>
      <c r="J53" s="827"/>
      <c r="K53" s="827"/>
      <c r="L53" s="827"/>
      <c r="M53" s="828"/>
      <c r="N53" s="394">
        <f>SUM(N48:N52)</f>
        <v>19007.596646067203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B58" s="46"/>
      <c r="C58" s="317"/>
      <c r="D58" s="317"/>
      <c r="E58" s="317"/>
      <c r="F58" s="317"/>
      <c r="G58" s="317"/>
      <c r="H58" s="311"/>
      <c r="I58" s="279"/>
      <c r="J58" s="286"/>
      <c r="K58" s="279"/>
      <c r="L58" s="913"/>
      <c r="M58" s="914"/>
      <c r="N58" s="287"/>
    </row>
    <row r="59" spans="1:14">
      <c r="B59" s="46"/>
      <c r="C59" s="47"/>
      <c r="D59" s="47"/>
      <c r="E59" s="47"/>
      <c r="F59" s="47"/>
      <c r="G59" s="47"/>
      <c r="H59" s="311"/>
      <c r="I59" s="279"/>
      <c r="J59" s="286"/>
      <c r="K59" s="279"/>
      <c r="L59" s="913"/>
      <c r="M59" s="914"/>
      <c r="N59" s="287"/>
    </row>
    <row r="60" spans="1:14">
      <c r="B60" s="46"/>
      <c r="C60" s="47"/>
      <c r="D60" s="47"/>
      <c r="E60" s="47"/>
      <c r="F60" s="47"/>
      <c r="G60" s="4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1">
        <f>SUM(N69:N74)</f>
        <v>2690.7924361440801</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21832.928704018486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4366.5857408036973</v>
      </c>
      <c r="M82" s="862"/>
      <c r="N82" s="51"/>
    </row>
    <row r="83" spans="1:14">
      <c r="B83" s="89" t="s">
        <v>973</v>
      </c>
      <c r="C83" s="90"/>
      <c r="D83" s="90"/>
      <c r="E83" s="90"/>
      <c r="F83" s="90"/>
      <c r="G83" s="90"/>
      <c r="H83" s="90"/>
      <c r="I83" s="87"/>
      <c r="J83" s="88"/>
      <c r="K83" s="304">
        <v>0.05</v>
      </c>
      <c r="L83" s="861">
        <f>N77*K83</f>
        <v>1091.6464352009243</v>
      </c>
      <c r="M83" s="862"/>
      <c r="N83" s="51"/>
    </row>
    <row r="84" spans="1:14" ht="15.75" thickBot="1">
      <c r="B84" s="91" t="s">
        <v>974</v>
      </c>
      <c r="C84" s="92"/>
      <c r="D84" s="92"/>
      <c r="E84" s="92"/>
      <c r="F84" s="92"/>
      <c r="G84" s="92"/>
      <c r="H84" s="92"/>
      <c r="I84" s="93"/>
      <c r="J84" s="94"/>
      <c r="K84" s="305">
        <v>0.05</v>
      </c>
      <c r="L84" s="863">
        <f>N77*K84</f>
        <v>1091.6464352009243</v>
      </c>
      <c r="M84" s="864"/>
      <c r="N84" s="51"/>
    </row>
    <row r="85" spans="1:14" ht="15.75" thickBot="1">
      <c r="B85" s="826" t="s">
        <v>953</v>
      </c>
      <c r="C85" s="827"/>
      <c r="D85" s="827"/>
      <c r="E85" s="827"/>
      <c r="F85" s="827"/>
      <c r="G85" s="827"/>
      <c r="H85" s="827"/>
      <c r="I85" s="827"/>
      <c r="J85" s="827"/>
      <c r="K85" s="827"/>
      <c r="L85" s="827"/>
      <c r="M85" s="828"/>
      <c r="N85" s="52">
        <f>L82+L83+L84</f>
        <v>6549.8786112055459</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28382.807315224032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991" t="s">
        <v>944</v>
      </c>
      <c r="D30" s="992"/>
      <c r="E30" s="992"/>
      <c r="F30" s="992"/>
      <c r="G30" s="992"/>
      <c r="H30" s="992"/>
      <c r="I30" s="992"/>
      <c r="J30" s="454"/>
      <c r="K30" s="307"/>
      <c r="L30" s="802" t="s">
        <v>945</v>
      </c>
      <c r="M30" s="803"/>
      <c r="N30" s="71" t="s">
        <v>946</v>
      </c>
    </row>
    <row r="31" spans="1:14" ht="30" customHeight="1" thickBot="1">
      <c r="A31" t="s">
        <v>1845</v>
      </c>
      <c r="B31" s="80" t="s">
        <v>1132</v>
      </c>
      <c r="C31" s="993" t="s">
        <v>2137</v>
      </c>
      <c r="D31" s="994"/>
      <c r="E31" s="994"/>
      <c r="F31" s="994"/>
      <c r="G31" s="994"/>
      <c r="H31" s="994"/>
      <c r="I31" s="994"/>
      <c r="J31" s="994"/>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N75*M41</f>
        <v>2020.0640225900497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602</v>
      </c>
      <c r="B48" s="43" t="str">
        <f>VLOOKUP(A48,MATERIALES!A5:D372,3,FALSE)</f>
        <v>Piedra para gavión</v>
      </c>
      <c r="C48" s="281"/>
      <c r="D48" s="281"/>
      <c r="E48" s="281"/>
      <c r="F48" s="281"/>
      <c r="G48" s="281"/>
      <c r="H48" s="281"/>
      <c r="I48" s="281"/>
      <c r="J48" s="311" t="str">
        <f>VLOOKUP(A48,MATERIALES!A4:D639,2,FALSE)</f>
        <v>m3</v>
      </c>
      <c r="K48" s="282">
        <v>1.1000000000000001</v>
      </c>
      <c r="L48" s="267"/>
      <c r="M48" s="402">
        <f>VLOOKUP(A48,MATERIALES!A5:D395,4,FALSE)</f>
        <v>40795.681050911633</v>
      </c>
      <c r="N48" s="272">
        <f>K48*M48</f>
        <v>44875.249156002799</v>
      </c>
    </row>
    <row r="49" spans="1:14">
      <c r="A49" s="163" t="s">
        <v>782</v>
      </c>
      <c r="B49" s="43" t="str">
        <f>VLOOKUP(A49,MATERIALES!A6:D372,3,FALSE)</f>
        <v>Alambre galvanizado No. 12</v>
      </c>
      <c r="C49" s="425"/>
      <c r="D49" s="425"/>
      <c r="E49" s="425"/>
      <c r="F49" s="425"/>
      <c r="G49" s="425"/>
      <c r="H49" s="425"/>
      <c r="I49" s="425"/>
      <c r="J49" s="312" t="str">
        <f>VLOOKUP(A49,MATERIALES!A5:D640,2,FALSE)</f>
        <v>kg</v>
      </c>
      <c r="K49" s="397">
        <v>1.1499999999999999</v>
      </c>
      <c r="L49" s="421"/>
      <c r="M49" s="402">
        <f>VLOOKUP(A49,MATERIALES!A6:D396,4,FALSE)</f>
        <v>6048.5944153956543</v>
      </c>
      <c r="N49" s="272">
        <f>K49*M49</f>
        <v>6955.8835777050017</v>
      </c>
    </row>
    <row r="50" spans="1:14">
      <c r="A50" s="163" t="s">
        <v>587</v>
      </c>
      <c r="B50" s="43" t="str">
        <f>VLOOKUP(A50,MATERIALES!A6:D372,3,FALSE)</f>
        <v>Mortero 1:3 De recubrimiento</v>
      </c>
      <c r="C50" s="425"/>
      <c r="D50" s="425"/>
      <c r="E50" s="425"/>
      <c r="F50" s="425"/>
      <c r="G50" s="425"/>
      <c r="H50" s="425"/>
      <c r="I50" s="425"/>
      <c r="J50" s="312" t="str">
        <f>VLOOKUP(A50,MATERIALES!A6:D641,2,FALSE)</f>
        <v>m3</v>
      </c>
      <c r="K50" s="397">
        <v>0.12</v>
      </c>
      <c r="L50" s="421"/>
      <c r="M50" s="402">
        <f>VLOOKUP(A50,MATERIALES!A6:D397,4,FALSE)</f>
        <v>380366.06121996132</v>
      </c>
      <c r="N50" s="272">
        <f>K50*M50</f>
        <v>45643.927346395358</v>
      </c>
    </row>
    <row r="51" spans="1:14">
      <c r="A51" s="163" t="s">
        <v>867</v>
      </c>
      <c r="B51" s="43" t="str">
        <f>VLOOKUP(A51,MATERIALES!A6:D372,3,FALSE)</f>
        <v>Formaleta (gaviones, juntas de bordillos, juntas de cunetas, muros, concretos clase D,E, F y G)</v>
      </c>
      <c r="C51" s="425"/>
      <c r="D51" s="425"/>
      <c r="E51" s="425"/>
      <c r="F51" s="425"/>
      <c r="G51" s="425"/>
      <c r="H51" s="425"/>
      <c r="I51" s="425"/>
      <c r="J51" s="312" t="str">
        <f>VLOOKUP(A51,MATERIALES!A6:D642,2,FALSE)</f>
        <v>m2</v>
      </c>
      <c r="K51" s="397">
        <v>2</v>
      </c>
      <c r="L51" s="421"/>
      <c r="M51" s="402">
        <f>VLOOKUP(A51,MATERIALES!A6:D398,4,FALSE)</f>
        <v>8089.1734987529335</v>
      </c>
      <c r="N51" s="272">
        <f>K51*M51</f>
        <v>16178.346997505867</v>
      </c>
    </row>
    <row r="52" spans="1:14" ht="15.75" thickBot="1">
      <c r="A52" t="s">
        <v>921</v>
      </c>
      <c r="B52" s="43" t="str">
        <f>VLOOKUP(A52,MATERIALES!A7:D372,3,FALSE)</f>
        <v>Malla para gaviones (2M3)</v>
      </c>
      <c r="C52" s="310"/>
      <c r="D52" s="310"/>
      <c r="E52" s="310"/>
      <c r="F52" s="310"/>
      <c r="G52" s="310"/>
      <c r="H52" s="310"/>
      <c r="I52" s="310"/>
      <c r="J52" s="433" t="str">
        <f>VLOOKUP(A52,MATERIALES!A6:D643,2,FALSE)</f>
        <v>u</v>
      </c>
      <c r="K52" s="126">
        <v>0.5</v>
      </c>
      <c r="L52" s="325"/>
      <c r="M52" s="402">
        <f>VLOOKUP(A52,MATERIALES!A7:D399,4,FALSE)</f>
        <v>97858.752550239267</v>
      </c>
      <c r="N52" s="272">
        <f>K52*M52</f>
        <v>48929.376275119634</v>
      </c>
    </row>
    <row r="53" spans="1:14" ht="15.75" thickBot="1">
      <c r="B53" s="826" t="s">
        <v>953</v>
      </c>
      <c r="C53" s="827"/>
      <c r="D53" s="827"/>
      <c r="E53" s="827"/>
      <c r="F53" s="827"/>
      <c r="G53" s="827"/>
      <c r="H53" s="827"/>
      <c r="I53" s="827"/>
      <c r="J53" s="827"/>
      <c r="K53" s="827"/>
      <c r="L53" s="827"/>
      <c r="M53" s="828"/>
      <c r="N53" s="394">
        <f>SUM(N48:N52)</f>
        <v>162582.78335272867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3">
        <f>VLOOKUP(A58,TRANSPORTE!A1:D117,4,FALSE)</f>
        <v>1139.1256047770109</v>
      </c>
      <c r="M58" s="914"/>
      <c r="N58" s="287">
        <f>K58*L58</f>
        <v>1253.0381652547121</v>
      </c>
    </row>
    <row r="59" spans="1:14">
      <c r="B59" s="46"/>
      <c r="C59" s="47"/>
      <c r="D59" s="47"/>
      <c r="E59" s="47"/>
      <c r="F59" s="47"/>
      <c r="G59" s="47"/>
      <c r="H59" s="311"/>
      <c r="I59" s="279"/>
      <c r="J59" s="286"/>
      <c r="K59" s="279"/>
      <c r="L59" s="913"/>
      <c r="M59" s="914"/>
      <c r="N59" s="287"/>
    </row>
    <row r="60" spans="1:14">
      <c r="B60" s="46"/>
      <c r="C60" s="47"/>
      <c r="D60" s="47"/>
      <c r="E60" s="47"/>
      <c r="F60" s="47"/>
      <c r="G60" s="4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1253.0381652547121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0">
        <f>SUM(N69:N74)</f>
        <v>40401.280451800994</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206257.16599237444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41251.433198474893</v>
      </c>
      <c r="M82" s="862"/>
      <c r="N82" s="51"/>
    </row>
    <row r="83" spans="1:14">
      <c r="B83" s="89" t="s">
        <v>973</v>
      </c>
      <c r="C83" s="90"/>
      <c r="D83" s="90"/>
      <c r="E83" s="90"/>
      <c r="F83" s="90"/>
      <c r="G83" s="90"/>
      <c r="H83" s="90"/>
      <c r="I83" s="87"/>
      <c r="J83" s="88"/>
      <c r="K83" s="304">
        <v>0.05</v>
      </c>
      <c r="L83" s="861">
        <f>N77*K83</f>
        <v>10312.858299618723</v>
      </c>
      <c r="M83" s="862"/>
      <c r="N83" s="51"/>
    </row>
    <row r="84" spans="1:14" ht="15.75" thickBot="1">
      <c r="B84" s="91" t="s">
        <v>974</v>
      </c>
      <c r="C84" s="92"/>
      <c r="D84" s="92"/>
      <c r="E84" s="92"/>
      <c r="F84" s="92"/>
      <c r="G84" s="92"/>
      <c r="H84" s="92"/>
      <c r="I84" s="93"/>
      <c r="J84" s="94"/>
      <c r="K84" s="305">
        <v>0.05</v>
      </c>
      <c r="L84" s="863">
        <f>N77*K84</f>
        <v>10312.858299618723</v>
      </c>
      <c r="M84" s="864"/>
      <c r="N84" s="51"/>
    </row>
    <row r="85" spans="1:14" ht="15.75" thickBot="1">
      <c r="B85" s="826" t="s">
        <v>953</v>
      </c>
      <c r="C85" s="827"/>
      <c r="D85" s="827"/>
      <c r="E85" s="827"/>
      <c r="F85" s="827"/>
      <c r="G85" s="827"/>
      <c r="H85" s="827"/>
      <c r="I85" s="827"/>
      <c r="J85" s="827"/>
      <c r="K85" s="827"/>
      <c r="L85" s="827"/>
      <c r="M85" s="828"/>
      <c r="N85" s="52">
        <f>L82+L83+L84</f>
        <v>61877.149797712344</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268134.31579008681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991" t="s">
        <v>944</v>
      </c>
      <c r="D30" s="992"/>
      <c r="E30" s="992"/>
      <c r="F30" s="992"/>
      <c r="G30" s="992"/>
      <c r="H30" s="992"/>
      <c r="I30" s="992"/>
      <c r="J30" s="454"/>
      <c r="K30" s="307"/>
      <c r="L30" s="802" t="s">
        <v>945</v>
      </c>
      <c r="M30" s="803"/>
      <c r="N30" s="71" t="s">
        <v>946</v>
      </c>
    </row>
    <row r="31" spans="1:14" ht="27" customHeight="1" thickBot="1">
      <c r="A31" t="s">
        <v>1845</v>
      </c>
      <c r="B31" s="80" t="s">
        <v>1133</v>
      </c>
      <c r="C31" s="993" t="s">
        <v>2138</v>
      </c>
      <c r="D31" s="994"/>
      <c r="E31" s="994"/>
      <c r="F31" s="994"/>
      <c r="G31" s="994"/>
      <c r="H31" s="994"/>
      <c r="I31" s="994"/>
      <c r="J31" s="994"/>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N75*M41</f>
        <v>2020.0640225900497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602</v>
      </c>
      <c r="B48" s="43" t="str">
        <f>VLOOKUP(A48,MATERIALES!A5:D372,3,FALSE)</f>
        <v>Piedra para gavión</v>
      </c>
      <c r="C48" s="281"/>
      <c r="D48" s="281"/>
      <c r="E48" s="281"/>
      <c r="F48" s="281"/>
      <c r="G48" s="281"/>
      <c r="H48" s="281"/>
      <c r="I48" s="281"/>
      <c r="J48" s="311" t="str">
        <f>VLOOKUP(A48,MATERIALES!A4:D639,2,FALSE)</f>
        <v>m3</v>
      </c>
      <c r="K48" s="282">
        <v>1.1000000000000001</v>
      </c>
      <c r="L48" s="267"/>
      <c r="M48" s="402">
        <f>VLOOKUP(A48,MATERIALES!A5:D395,4,FALSE)</f>
        <v>40795.681050911633</v>
      </c>
      <c r="N48" s="272">
        <f>K48*M48</f>
        <v>44875.249156002799</v>
      </c>
    </row>
    <row r="49" spans="1:14">
      <c r="A49" s="163" t="s">
        <v>782</v>
      </c>
      <c r="B49" s="43" t="str">
        <f>VLOOKUP(A49,MATERIALES!A6:D372,3,FALSE)</f>
        <v>Alambre galvanizado No. 12</v>
      </c>
      <c r="C49" s="425"/>
      <c r="D49" s="425"/>
      <c r="E49" s="425"/>
      <c r="F49" s="425"/>
      <c r="G49" s="425"/>
      <c r="H49" s="425"/>
      <c r="I49" s="425"/>
      <c r="J49" s="312" t="str">
        <f>VLOOKUP(A49,MATERIALES!A5:D640,2,FALSE)</f>
        <v>kg</v>
      </c>
      <c r="K49" s="397">
        <v>1.1499999999999999</v>
      </c>
      <c r="L49" s="421"/>
      <c r="M49" s="402">
        <f>VLOOKUP(A49,MATERIALES!A6:D396,4,FALSE)</f>
        <v>6048.5944153956543</v>
      </c>
      <c r="N49" s="272">
        <f>K49*M49</f>
        <v>6955.8835777050017</v>
      </c>
    </row>
    <row r="50" spans="1:14">
      <c r="A50" s="163" t="s">
        <v>587</v>
      </c>
      <c r="B50" s="43" t="str">
        <f>VLOOKUP(A50,MATERIALES!A6:D372,3,FALSE)</f>
        <v>Mortero 1:3 De recubrimiento</v>
      </c>
      <c r="C50" s="425"/>
      <c r="D50" s="425"/>
      <c r="E50" s="425"/>
      <c r="F50" s="425"/>
      <c r="G50" s="425"/>
      <c r="H50" s="425"/>
      <c r="I50" s="425"/>
      <c r="J50" s="312" t="str">
        <f>VLOOKUP(A50,MATERIALES!A6:D641,2,FALSE)</f>
        <v>m3</v>
      </c>
      <c r="K50" s="397">
        <v>0.12</v>
      </c>
      <c r="L50" s="421"/>
      <c r="M50" s="402">
        <f>VLOOKUP(A50,MATERIALES!A6:D397,4,FALSE)</f>
        <v>380366.06121996132</v>
      </c>
      <c r="N50" s="272">
        <f>K50*M50</f>
        <v>45643.927346395358</v>
      </c>
    </row>
    <row r="51" spans="1:14">
      <c r="A51" s="163" t="s">
        <v>867</v>
      </c>
      <c r="B51" s="43" t="str">
        <f>VLOOKUP(A51,MATERIALES!A6:D372,3,FALSE)</f>
        <v>Formaleta (gaviones, juntas de bordillos, juntas de cunetas, muros, concretos clase D,E, F y G)</v>
      </c>
      <c r="C51" s="425"/>
      <c r="D51" s="425"/>
      <c r="E51" s="425"/>
      <c r="F51" s="425"/>
      <c r="G51" s="425"/>
      <c r="H51" s="425"/>
      <c r="I51" s="425"/>
      <c r="J51" s="312" t="str">
        <f>VLOOKUP(A51,MATERIALES!A6:D642,2,FALSE)</f>
        <v>m2</v>
      </c>
      <c r="K51" s="397">
        <v>2</v>
      </c>
      <c r="L51" s="421"/>
      <c r="M51" s="402">
        <f>VLOOKUP(A51,MATERIALES!A6:D398,4,FALSE)</f>
        <v>8089.1734987529335</v>
      </c>
      <c r="N51" s="272">
        <f>K51*M51</f>
        <v>16178.346997505867</v>
      </c>
    </row>
    <row r="52" spans="1:14" ht="15.75" thickBot="1">
      <c r="A52" t="s">
        <v>925</v>
      </c>
      <c r="B52" s="43" t="str">
        <f>VLOOKUP(A52,MATERIALES!A7:D372,3,FALSE)</f>
        <v>Malla Ciclónica Para Gaviones Galvanizada Aleación Zn-5A1-Mm Cal 12 (2M3)</v>
      </c>
      <c r="C52" s="310"/>
      <c r="D52" s="310"/>
      <c r="E52" s="310"/>
      <c r="F52" s="310"/>
      <c r="G52" s="310"/>
      <c r="H52" s="310"/>
      <c r="I52" s="310"/>
      <c r="J52" s="433" t="str">
        <f>VLOOKUP(A52,MATERIALES!A6:D643,2,FALSE)</f>
        <v>u</v>
      </c>
      <c r="K52" s="126">
        <v>0.5</v>
      </c>
      <c r="L52" s="325"/>
      <c r="M52" s="402">
        <f>VLOOKUP(A52,MATERIALES!A7:D399,4,FALSE)</f>
        <v>154383.32317977704</v>
      </c>
      <c r="N52" s="272">
        <f>K52*M52</f>
        <v>77191.661589888521</v>
      </c>
    </row>
    <row r="53" spans="1:14" ht="15.75" thickBot="1">
      <c r="B53" s="826" t="s">
        <v>953</v>
      </c>
      <c r="C53" s="827"/>
      <c r="D53" s="827"/>
      <c r="E53" s="827"/>
      <c r="F53" s="827"/>
      <c r="G53" s="827"/>
      <c r="H53" s="827"/>
      <c r="I53" s="827"/>
      <c r="J53" s="827"/>
      <c r="K53" s="827"/>
      <c r="L53" s="827"/>
      <c r="M53" s="828"/>
      <c r="N53" s="394">
        <f>SUM(N48:N52)</f>
        <v>190845.06866749754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3">
        <f>VLOOKUP(A58,TRANSPORTE!A1:D117,4,FALSE)</f>
        <v>1139.1256047770109</v>
      </c>
      <c r="M58" s="914"/>
      <c r="N58" s="287">
        <f>K58*L58</f>
        <v>1253.0381652547121</v>
      </c>
    </row>
    <row r="59" spans="1:14">
      <c r="B59" s="46"/>
      <c r="C59" s="47"/>
      <c r="D59" s="47"/>
      <c r="E59" s="47"/>
      <c r="F59" s="47"/>
      <c r="G59" s="47"/>
      <c r="H59" s="311"/>
      <c r="I59" s="279"/>
      <c r="J59" s="286"/>
      <c r="K59" s="279"/>
      <c r="L59" s="913"/>
      <c r="M59" s="914"/>
      <c r="N59" s="287"/>
    </row>
    <row r="60" spans="1:14">
      <c r="B60" s="46"/>
      <c r="C60" s="47"/>
      <c r="D60" s="47"/>
      <c r="E60" s="47"/>
      <c r="F60" s="47"/>
      <c r="G60" s="4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1253.0381652547121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1">
        <f>SUM(N69:N74)</f>
        <v>40401.280451800994</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234519.45130714332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46903.890261428664</v>
      </c>
      <c r="M82" s="862"/>
      <c r="N82" s="51"/>
    </row>
    <row r="83" spans="1:14">
      <c r="B83" s="89" t="s">
        <v>973</v>
      </c>
      <c r="C83" s="90"/>
      <c r="D83" s="90"/>
      <c r="E83" s="90"/>
      <c r="F83" s="90"/>
      <c r="G83" s="90"/>
      <c r="H83" s="90"/>
      <c r="I83" s="87"/>
      <c r="J83" s="88"/>
      <c r="K83" s="304">
        <v>0.05</v>
      </c>
      <c r="L83" s="861">
        <f>N77*K83</f>
        <v>11725.972565357166</v>
      </c>
      <c r="M83" s="862"/>
      <c r="N83" s="51"/>
    </row>
    <row r="84" spans="1:14" ht="15.75" thickBot="1">
      <c r="B84" s="91" t="s">
        <v>974</v>
      </c>
      <c r="C84" s="92"/>
      <c r="D84" s="92"/>
      <c r="E84" s="92"/>
      <c r="F84" s="92"/>
      <c r="G84" s="92"/>
      <c r="H84" s="92"/>
      <c r="I84" s="93"/>
      <c r="J84" s="94"/>
      <c r="K84" s="305">
        <v>0.05</v>
      </c>
      <c r="L84" s="863">
        <f>N77*K84</f>
        <v>11725.972565357166</v>
      </c>
      <c r="M84" s="864"/>
      <c r="N84" s="51"/>
    </row>
    <row r="85" spans="1:14" ht="15.75" thickBot="1">
      <c r="B85" s="826" t="s">
        <v>953</v>
      </c>
      <c r="C85" s="827"/>
      <c r="D85" s="827"/>
      <c r="E85" s="827"/>
      <c r="F85" s="827"/>
      <c r="G85" s="827"/>
      <c r="H85" s="827"/>
      <c r="I85" s="827"/>
      <c r="J85" s="827"/>
      <c r="K85" s="827"/>
      <c r="L85" s="827"/>
      <c r="M85" s="828"/>
      <c r="N85" s="52">
        <f>L82+L83+L84</f>
        <v>70355.835392142995</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304875.28669928631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P118"/>
  <sheetViews>
    <sheetView topLeftCell="A28" zoomScale="75" zoomScaleNormal="75" workbookViewId="0">
      <selection activeCell="P53" sqref="P53"/>
    </sheetView>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991" t="s">
        <v>944</v>
      </c>
      <c r="D30" s="992"/>
      <c r="E30" s="992"/>
      <c r="F30" s="992"/>
      <c r="G30" s="992"/>
      <c r="H30" s="992"/>
      <c r="I30" s="992"/>
      <c r="J30" s="454"/>
      <c r="K30" s="307"/>
      <c r="L30" s="802" t="s">
        <v>945</v>
      </c>
      <c r="M30" s="803"/>
      <c r="N30" s="71" t="s">
        <v>946</v>
      </c>
    </row>
    <row r="31" spans="1:14" ht="27" customHeight="1" thickBot="1">
      <c r="A31" t="s">
        <v>1845</v>
      </c>
      <c r="B31" s="80" t="s">
        <v>1680</v>
      </c>
      <c r="C31" s="993" t="s">
        <v>2139</v>
      </c>
      <c r="D31" s="994"/>
      <c r="E31" s="994"/>
      <c r="F31" s="994"/>
      <c r="G31" s="994"/>
      <c r="H31" s="994"/>
      <c r="I31" s="994"/>
      <c r="J31" s="994"/>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N75*M41</f>
        <v>2020.0640225900497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602</v>
      </c>
      <c r="B48" s="43" t="str">
        <f>VLOOKUP(A48,MATERIALES!A5:D372,3,FALSE)</f>
        <v>Piedra para gavión</v>
      </c>
      <c r="C48" s="281"/>
      <c r="D48" s="281"/>
      <c r="E48" s="281"/>
      <c r="F48" s="281"/>
      <c r="G48" s="281"/>
      <c r="H48" s="281"/>
      <c r="I48" s="281"/>
      <c r="J48" s="311" t="str">
        <f>VLOOKUP(A48,MATERIALES!A4:D639,2,FALSE)</f>
        <v>m3</v>
      </c>
      <c r="K48" s="282">
        <v>1.1000000000000001</v>
      </c>
      <c r="L48" s="267"/>
      <c r="M48" s="402">
        <f>VLOOKUP(A48,MATERIALES!A5:D395,4,FALSE)</f>
        <v>40795.681050911633</v>
      </c>
      <c r="N48" s="272">
        <f>K48*M48</f>
        <v>44875.249156002799</v>
      </c>
    </row>
    <row r="49" spans="1:16">
      <c r="A49" s="163" t="s">
        <v>782</v>
      </c>
      <c r="B49" s="43" t="str">
        <f>VLOOKUP(A49,MATERIALES!A6:D372,3,FALSE)</f>
        <v>Alambre galvanizado No. 12</v>
      </c>
      <c r="C49" s="425"/>
      <c r="D49" s="425"/>
      <c r="E49" s="425"/>
      <c r="F49" s="425"/>
      <c r="G49" s="425"/>
      <c r="H49" s="425"/>
      <c r="I49" s="425"/>
      <c r="J49" s="312" t="str">
        <f>VLOOKUP(A49,MATERIALES!A5:D640,2,FALSE)</f>
        <v>kg</v>
      </c>
      <c r="K49" s="397">
        <v>1.1499999999999999</v>
      </c>
      <c r="L49" s="421"/>
      <c r="M49" s="402">
        <f>VLOOKUP(A49,MATERIALES!A6:D396,4,FALSE)</f>
        <v>6048.5944153956543</v>
      </c>
      <c r="N49" s="272">
        <f>K49*M49</f>
        <v>6955.8835777050017</v>
      </c>
    </row>
    <row r="50" spans="1:16">
      <c r="A50" s="163" t="s">
        <v>587</v>
      </c>
      <c r="B50" s="43" t="str">
        <f>VLOOKUP(A50,MATERIALES!A6:D372,3,FALSE)</f>
        <v>Mortero 1:3 De recubrimiento</v>
      </c>
      <c r="C50" s="425"/>
      <c r="D50" s="425"/>
      <c r="E50" s="425"/>
      <c r="F50" s="425"/>
      <c r="G50" s="425"/>
      <c r="H50" s="425"/>
      <c r="I50" s="425"/>
      <c r="J50" s="312" t="str">
        <f>VLOOKUP(A50,MATERIALES!A6:D641,2,FALSE)</f>
        <v>m3</v>
      </c>
      <c r="K50" s="397">
        <v>0.12</v>
      </c>
      <c r="L50" s="421"/>
      <c r="M50" s="402">
        <f>VLOOKUP(A50,MATERIALES!A6:D397,4,FALSE)</f>
        <v>380366.06121996132</v>
      </c>
      <c r="N50" s="272">
        <f>K50*M50</f>
        <v>45643.927346395358</v>
      </c>
    </row>
    <row r="51" spans="1:16">
      <c r="A51" s="163" t="s">
        <v>867</v>
      </c>
      <c r="B51" s="43" t="str">
        <f>VLOOKUP(A51,MATERIALES!A6:D372,3,FALSE)</f>
        <v>Formaleta (gaviones, juntas de bordillos, juntas de cunetas, muros, concretos clase D,E, F y G)</v>
      </c>
      <c r="C51" s="425"/>
      <c r="D51" s="425"/>
      <c r="E51" s="425"/>
      <c r="F51" s="425"/>
      <c r="G51" s="425"/>
      <c r="H51" s="425"/>
      <c r="I51" s="425"/>
      <c r="J51" s="312" t="str">
        <f>VLOOKUP(A51,MATERIALES!A6:D642,2,FALSE)</f>
        <v>m2</v>
      </c>
      <c r="K51" s="397">
        <v>2</v>
      </c>
      <c r="L51" s="421"/>
      <c r="M51" s="402">
        <f>VLOOKUP(A51,MATERIALES!A6:D398,4,FALSE)</f>
        <v>8089.1734987529335</v>
      </c>
      <c r="N51" s="272">
        <f>K51*M51</f>
        <v>16178.346997505867</v>
      </c>
    </row>
    <row r="52" spans="1:16" ht="15.75" thickBot="1">
      <c r="A52" t="s">
        <v>927</v>
      </c>
      <c r="B52" s="43" t="str">
        <f>VLOOKUP(A52,MATERIALES!A7:D372,3,FALSE)</f>
        <v>Malla Ciclónica Para Gaviones Galvanizada Y Plastificada Con Pvc Cal 12 (2M3)</v>
      </c>
      <c r="C52" s="310"/>
      <c r="D52" s="310"/>
      <c r="E52" s="310"/>
      <c r="F52" s="310"/>
      <c r="G52" s="310"/>
      <c r="H52" s="310"/>
      <c r="I52" s="310"/>
      <c r="J52" s="433" t="str">
        <f>VLOOKUP(A52,MATERIALES!A6:D643,2,FALSE)</f>
        <v>u</v>
      </c>
      <c r="K52" s="126">
        <v>0.5</v>
      </c>
      <c r="L52" s="325"/>
      <c r="M52" s="402">
        <f>VLOOKUP(A52,MATERIALES!A7:D399,4,FALSE)</f>
        <v>168758.54029635261</v>
      </c>
      <c r="N52" s="272">
        <f>K52*M52</f>
        <v>84379.270148176307</v>
      </c>
      <c r="O52">
        <v>134684.58208665877</v>
      </c>
      <c r="P52">
        <f>+M52/O52</f>
        <v>1.2529907854469189</v>
      </c>
    </row>
    <row r="53" spans="1:16" ht="15.75" thickBot="1">
      <c r="B53" s="826" t="s">
        <v>953</v>
      </c>
      <c r="C53" s="827"/>
      <c r="D53" s="827"/>
      <c r="E53" s="827"/>
      <c r="F53" s="827"/>
      <c r="G53" s="827"/>
      <c r="H53" s="827"/>
      <c r="I53" s="827"/>
      <c r="J53" s="827"/>
      <c r="K53" s="827"/>
      <c r="L53" s="827"/>
      <c r="M53" s="828"/>
      <c r="N53" s="394">
        <f>SUM(N48:N52)</f>
        <v>198032.67722578533</v>
      </c>
      <c r="O53">
        <v>54621</v>
      </c>
      <c r="P53">
        <f>+O53*1.19</f>
        <v>64998.99</v>
      </c>
    </row>
    <row r="54" spans="1:16">
      <c r="B54" s="33"/>
      <c r="C54" s="34"/>
      <c r="D54" s="34"/>
      <c r="E54" s="34"/>
      <c r="F54" s="34"/>
      <c r="G54" s="34"/>
      <c r="H54" s="34"/>
      <c r="I54" s="34"/>
      <c r="J54" s="34"/>
      <c r="K54" s="34"/>
      <c r="L54" s="34"/>
      <c r="M54" s="34"/>
      <c r="N54" s="35"/>
    </row>
    <row r="55" spans="1:16">
      <c r="B55" s="64" t="s">
        <v>956</v>
      </c>
      <c r="C55" s="65"/>
      <c r="D55" s="65"/>
      <c r="E55" s="65"/>
      <c r="F55" s="65"/>
      <c r="G55" s="65"/>
      <c r="H55" s="65"/>
      <c r="I55" s="65"/>
      <c r="J55" s="65"/>
      <c r="K55" s="65"/>
      <c r="L55" s="65"/>
      <c r="M55" s="65"/>
      <c r="N55" s="66"/>
    </row>
    <row r="56" spans="1:16" ht="15.75" thickBot="1">
      <c r="B56" s="68"/>
      <c r="C56" s="61"/>
      <c r="D56" s="61"/>
      <c r="E56" s="61"/>
      <c r="F56" s="61"/>
      <c r="G56" s="61"/>
      <c r="H56" s="61"/>
      <c r="I56" s="61"/>
      <c r="J56" s="61"/>
      <c r="K56" s="61"/>
      <c r="L56" s="61"/>
      <c r="M56" s="61"/>
      <c r="N56" s="63"/>
    </row>
    <row r="57" spans="1:16" ht="25.5">
      <c r="B57" s="313" t="s">
        <v>957</v>
      </c>
      <c r="C57" s="314"/>
      <c r="D57" s="314"/>
      <c r="E57" s="314"/>
      <c r="F57" s="314"/>
      <c r="G57" s="314"/>
      <c r="H57" s="73" t="s">
        <v>945</v>
      </c>
      <c r="I57" s="74" t="s">
        <v>958</v>
      </c>
      <c r="J57" s="75" t="s">
        <v>959</v>
      </c>
      <c r="K57" s="73" t="s">
        <v>960</v>
      </c>
      <c r="L57" s="912" t="s">
        <v>961</v>
      </c>
      <c r="M57" s="891"/>
      <c r="N57" s="76" t="s">
        <v>951</v>
      </c>
    </row>
    <row r="58" spans="1:16">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3">
        <f>VLOOKUP(A58,TRANSPORTE!A1:D117,4,FALSE)</f>
        <v>1139.1256047770109</v>
      </c>
      <c r="M58" s="914"/>
      <c r="N58" s="287">
        <f>K58*L58</f>
        <v>1253.0381652547121</v>
      </c>
    </row>
    <row r="59" spans="1:16">
      <c r="B59" s="46"/>
      <c r="C59" s="47"/>
      <c r="D59" s="47"/>
      <c r="E59" s="47"/>
      <c r="F59" s="47"/>
      <c r="G59" s="47"/>
      <c r="H59" s="311"/>
      <c r="I59" s="279"/>
      <c r="J59" s="286"/>
      <c r="K59" s="279"/>
      <c r="L59" s="913"/>
      <c r="M59" s="914"/>
      <c r="N59" s="287"/>
    </row>
    <row r="60" spans="1:16">
      <c r="B60" s="46"/>
      <c r="C60" s="47"/>
      <c r="D60" s="47"/>
      <c r="E60" s="47"/>
      <c r="F60" s="47"/>
      <c r="G60" s="47"/>
      <c r="H60" s="311"/>
      <c r="I60" s="279"/>
      <c r="J60" s="286"/>
      <c r="K60" s="279"/>
      <c r="L60" s="913"/>
      <c r="M60" s="914"/>
      <c r="N60" s="287"/>
    </row>
    <row r="61" spans="1:16">
      <c r="B61" s="46"/>
      <c r="C61" s="47"/>
      <c r="D61" s="47"/>
      <c r="E61" s="47"/>
      <c r="F61" s="47"/>
      <c r="G61" s="47"/>
      <c r="H61" s="311"/>
      <c r="I61" s="279"/>
      <c r="J61" s="286"/>
      <c r="K61" s="279"/>
      <c r="L61" s="913"/>
      <c r="M61" s="914"/>
      <c r="N61" s="287"/>
    </row>
    <row r="62" spans="1:16">
      <c r="B62" s="46"/>
      <c r="C62" s="47"/>
      <c r="D62" s="47"/>
      <c r="E62" s="47"/>
      <c r="F62" s="47"/>
      <c r="G62" s="47"/>
      <c r="H62" s="288"/>
      <c r="I62" s="279"/>
      <c r="J62" s="279"/>
      <c r="K62" s="279"/>
      <c r="L62" s="289"/>
      <c r="M62" s="290"/>
      <c r="N62" s="291"/>
    </row>
    <row r="63" spans="1:16" ht="15.75" thickBot="1">
      <c r="B63" s="447"/>
      <c r="C63" s="448"/>
      <c r="D63" s="448"/>
      <c r="E63" s="448"/>
      <c r="F63" s="448"/>
      <c r="G63" s="448"/>
      <c r="H63" s="48"/>
      <c r="I63" s="126"/>
      <c r="J63" s="126"/>
      <c r="K63" s="126"/>
      <c r="L63" s="904"/>
      <c r="M63" s="905"/>
      <c r="N63" s="127"/>
    </row>
    <row r="64" spans="1:16" ht="15.75" thickBot="1">
      <c r="B64" s="915" t="s">
        <v>953</v>
      </c>
      <c r="C64" s="869"/>
      <c r="D64" s="869"/>
      <c r="E64" s="869"/>
      <c r="F64" s="869"/>
      <c r="G64" s="869"/>
      <c r="H64" s="869"/>
      <c r="I64" s="869"/>
      <c r="J64" s="869"/>
      <c r="K64" s="869"/>
      <c r="L64" s="869"/>
      <c r="M64" s="870"/>
      <c r="N64" s="104">
        <f>N58+N59+N60+N61+N62</f>
        <v>1253.0381652547121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980"/>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0">
        <f>SUM(N69:N74)</f>
        <v>40401.280451800994</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241707.0598654311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48341.411973086222</v>
      </c>
      <c r="M82" s="862"/>
      <c r="N82" s="51"/>
    </row>
    <row r="83" spans="1:14">
      <c r="B83" s="89" t="s">
        <v>973</v>
      </c>
      <c r="C83" s="90"/>
      <c r="D83" s="90"/>
      <c r="E83" s="90"/>
      <c r="F83" s="90"/>
      <c r="G83" s="90"/>
      <c r="H83" s="90"/>
      <c r="I83" s="87"/>
      <c r="J83" s="88"/>
      <c r="K83" s="304">
        <v>0.05</v>
      </c>
      <c r="L83" s="861">
        <f>N77*K83</f>
        <v>12085.352993271556</v>
      </c>
      <c r="M83" s="862"/>
      <c r="N83" s="51"/>
    </row>
    <row r="84" spans="1:14" ht="15.75" thickBot="1">
      <c r="B84" s="91" t="s">
        <v>974</v>
      </c>
      <c r="C84" s="92"/>
      <c r="D84" s="92"/>
      <c r="E84" s="92"/>
      <c r="F84" s="92"/>
      <c r="G84" s="92"/>
      <c r="H84" s="92"/>
      <c r="I84" s="93"/>
      <c r="J84" s="94"/>
      <c r="K84" s="305">
        <v>0.05</v>
      </c>
      <c r="L84" s="863">
        <f>N77*K84</f>
        <v>12085.352993271556</v>
      </c>
      <c r="M84" s="864"/>
      <c r="N84" s="51"/>
    </row>
    <row r="85" spans="1:14" ht="15.75" thickBot="1">
      <c r="B85" s="826" t="s">
        <v>953</v>
      </c>
      <c r="C85" s="827"/>
      <c r="D85" s="827"/>
      <c r="E85" s="827"/>
      <c r="F85" s="827"/>
      <c r="G85" s="827"/>
      <c r="H85" s="827"/>
      <c r="I85" s="827"/>
      <c r="J85" s="827"/>
      <c r="K85" s="827"/>
      <c r="L85" s="827"/>
      <c r="M85" s="828"/>
      <c r="N85" s="52">
        <f>L82+L83+L84</f>
        <v>72512.117959629337</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314219.17782506044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991" t="s">
        <v>944</v>
      </c>
      <c r="D30" s="992"/>
      <c r="E30" s="992"/>
      <c r="F30" s="992"/>
      <c r="G30" s="992"/>
      <c r="H30" s="992"/>
      <c r="I30" s="992"/>
      <c r="J30" s="454"/>
      <c r="K30" s="307"/>
      <c r="L30" s="802" t="s">
        <v>945</v>
      </c>
      <c r="M30" s="803"/>
      <c r="N30" s="71" t="s">
        <v>946</v>
      </c>
    </row>
    <row r="31" spans="1:14" ht="28.5" customHeight="1" thickBot="1">
      <c r="A31" t="s">
        <v>1845</v>
      </c>
      <c r="B31" s="80" t="s">
        <v>1681</v>
      </c>
      <c r="C31" s="993" t="s">
        <v>2140</v>
      </c>
      <c r="D31" s="994"/>
      <c r="E31" s="994"/>
      <c r="F31" s="994"/>
      <c r="G31" s="994"/>
      <c r="H31" s="994"/>
      <c r="I31" s="994"/>
      <c r="J31" s="994"/>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N75*M41</f>
        <v>2020.0640225900497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602</v>
      </c>
      <c r="B48" s="43" t="str">
        <f>VLOOKUP(A48,MATERIALES!A5:D372,3,FALSE)</f>
        <v>Piedra para gavión</v>
      </c>
      <c r="C48" s="281"/>
      <c r="D48" s="281"/>
      <c r="E48" s="281"/>
      <c r="F48" s="281"/>
      <c r="G48" s="281"/>
      <c r="H48" s="281"/>
      <c r="I48" s="281"/>
      <c r="J48" s="311" t="str">
        <f>VLOOKUP(A48,MATERIALES!A4:D639,2,FALSE)</f>
        <v>m3</v>
      </c>
      <c r="K48" s="282">
        <v>1.1000000000000001</v>
      </c>
      <c r="L48" s="267"/>
      <c r="M48" s="402">
        <f>VLOOKUP(A48,MATERIALES!A5:D395,4,FALSE)</f>
        <v>40795.681050911633</v>
      </c>
      <c r="N48" s="272">
        <f>K48*M48</f>
        <v>44875.249156002799</v>
      </c>
    </row>
    <row r="49" spans="1:14">
      <c r="A49" s="163" t="s">
        <v>782</v>
      </c>
      <c r="B49" s="43" t="str">
        <f>VLOOKUP(A49,MATERIALES!A6:D372,3,FALSE)</f>
        <v>Alambre galvanizado No. 12</v>
      </c>
      <c r="C49" s="425"/>
      <c r="D49" s="425"/>
      <c r="E49" s="425"/>
      <c r="F49" s="425"/>
      <c r="G49" s="425"/>
      <c r="H49" s="425"/>
      <c r="I49" s="425"/>
      <c r="J49" s="312" t="str">
        <f>VLOOKUP(A49,MATERIALES!A5:D640,2,FALSE)</f>
        <v>kg</v>
      </c>
      <c r="K49" s="397">
        <v>1.1499999999999999</v>
      </c>
      <c r="L49" s="421"/>
      <c r="M49" s="402">
        <f>VLOOKUP(A49,MATERIALES!A6:D396,4,FALSE)</f>
        <v>6048.5944153956543</v>
      </c>
      <c r="N49" s="272">
        <f>K49*M49</f>
        <v>6955.8835777050017</v>
      </c>
    </row>
    <row r="50" spans="1:14">
      <c r="A50" s="163" t="s">
        <v>587</v>
      </c>
      <c r="B50" s="43" t="str">
        <f>VLOOKUP(A50,MATERIALES!A6:D372,3,FALSE)</f>
        <v>Mortero 1:3 De recubrimiento</v>
      </c>
      <c r="C50" s="425"/>
      <c r="D50" s="425"/>
      <c r="E50" s="425"/>
      <c r="F50" s="425"/>
      <c r="G50" s="425"/>
      <c r="H50" s="425"/>
      <c r="I50" s="425"/>
      <c r="J50" s="312" t="str">
        <f>VLOOKUP(A50,MATERIALES!A6:D641,2,FALSE)</f>
        <v>m3</v>
      </c>
      <c r="K50" s="397">
        <v>0.12</v>
      </c>
      <c r="L50" s="421"/>
      <c r="M50" s="402">
        <f>VLOOKUP(A50,MATERIALES!A6:D397,4,FALSE)</f>
        <v>380366.06121996132</v>
      </c>
      <c r="N50" s="272">
        <f>K50*M50</f>
        <v>45643.927346395358</v>
      </c>
    </row>
    <row r="51" spans="1:14">
      <c r="A51" s="163" t="s">
        <v>867</v>
      </c>
      <c r="B51" s="43" t="str">
        <f>VLOOKUP(A51,MATERIALES!A6:D372,3,FALSE)</f>
        <v>Formaleta (gaviones, juntas de bordillos, juntas de cunetas, muros, concretos clase D,E, F y G)</v>
      </c>
      <c r="C51" s="425"/>
      <c r="D51" s="425"/>
      <c r="E51" s="425"/>
      <c r="F51" s="425"/>
      <c r="G51" s="425"/>
      <c r="H51" s="425"/>
      <c r="I51" s="425"/>
      <c r="J51" s="312" t="str">
        <f>VLOOKUP(A51,MATERIALES!A6:D642,2,FALSE)</f>
        <v>m2</v>
      </c>
      <c r="K51" s="397">
        <v>2</v>
      </c>
      <c r="L51" s="421"/>
      <c r="M51" s="402">
        <f>VLOOKUP(A51,MATERIALES!A6:D398,4,FALSE)</f>
        <v>8089.1734987529335</v>
      </c>
      <c r="N51" s="272">
        <f>K51*M51</f>
        <v>16178.346997505867</v>
      </c>
    </row>
    <row r="52" spans="1:14" ht="15.75" thickBot="1">
      <c r="A52" t="s">
        <v>929</v>
      </c>
      <c r="B52" s="43" t="str">
        <f>VLOOKUP(A52,MATERIALES!A7:D372,3,FALSE)</f>
        <v>Malla Ciclónica Para Gaviones Galvanizada Aleación Zn-5A1-Mm Y Plastificada Pvc Cal 12 (2M3)</v>
      </c>
      <c r="C52" s="310"/>
      <c r="D52" s="310"/>
      <c r="E52" s="310"/>
      <c r="F52" s="310"/>
      <c r="G52" s="310"/>
      <c r="H52" s="310"/>
      <c r="I52" s="310"/>
      <c r="J52" s="433" t="str">
        <f>VLOOKUP(A52,MATERIALES!A6:D643,2,FALSE)</f>
        <v>u</v>
      </c>
      <c r="K52" s="126">
        <v>0.5</v>
      </c>
      <c r="L52" s="325"/>
      <c r="M52" s="402">
        <f>VLOOKUP(A52,MATERIALES!A7:D399,4,FALSE)</f>
        <v>170836.22081758914</v>
      </c>
      <c r="N52" s="272">
        <f>K52*M52</f>
        <v>85418.110408794571</v>
      </c>
    </row>
    <row r="53" spans="1:14" ht="15.75" thickBot="1">
      <c r="B53" s="826" t="s">
        <v>953</v>
      </c>
      <c r="C53" s="827"/>
      <c r="D53" s="827"/>
      <c r="E53" s="827"/>
      <c r="F53" s="827"/>
      <c r="G53" s="827"/>
      <c r="H53" s="827"/>
      <c r="I53" s="827"/>
      <c r="J53" s="827"/>
      <c r="K53" s="827"/>
      <c r="L53" s="827"/>
      <c r="M53" s="828"/>
      <c r="N53" s="394">
        <f>SUM(N48:N52)</f>
        <v>199071.51748640361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3">
        <f>VLOOKUP(A58,TRANSPORTE!A1:D117,4,FALSE)</f>
        <v>1139.1256047770109</v>
      </c>
      <c r="M58" s="914"/>
      <c r="N58" s="287">
        <f>K58*L58</f>
        <v>1253.0381652547121</v>
      </c>
    </row>
    <row r="59" spans="1:14">
      <c r="B59" s="46"/>
      <c r="C59" s="47"/>
      <c r="D59" s="47"/>
      <c r="E59" s="47"/>
      <c r="F59" s="47"/>
      <c r="G59" s="47"/>
      <c r="H59" s="311"/>
      <c r="I59" s="279"/>
      <c r="J59" s="286"/>
      <c r="K59" s="279"/>
      <c r="L59" s="913"/>
      <c r="M59" s="914"/>
      <c r="N59" s="287"/>
    </row>
    <row r="60" spans="1:14">
      <c r="B60" s="46"/>
      <c r="C60" s="47"/>
      <c r="D60" s="47"/>
      <c r="E60" s="47"/>
      <c r="F60" s="47"/>
      <c r="G60" s="4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1253.0381652547121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980"/>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0">
        <f>SUM(N69:N74)</f>
        <v>40401.280451800994</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242745.90012604938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48549.180025209876</v>
      </c>
      <c r="M82" s="862"/>
      <c r="N82" s="51"/>
    </row>
    <row r="83" spans="1:14">
      <c r="B83" s="89" t="s">
        <v>973</v>
      </c>
      <c r="C83" s="90"/>
      <c r="D83" s="90"/>
      <c r="E83" s="90"/>
      <c r="F83" s="90"/>
      <c r="G83" s="90"/>
      <c r="H83" s="90"/>
      <c r="I83" s="87"/>
      <c r="J83" s="88"/>
      <c r="K83" s="304">
        <v>0.05</v>
      </c>
      <c r="L83" s="861">
        <f>N77*K83</f>
        <v>12137.295006302469</v>
      </c>
      <c r="M83" s="862"/>
      <c r="N83" s="51"/>
    </row>
    <row r="84" spans="1:14" ht="15.75" thickBot="1">
      <c r="B84" s="91" t="s">
        <v>974</v>
      </c>
      <c r="C84" s="92"/>
      <c r="D84" s="92"/>
      <c r="E84" s="92"/>
      <c r="F84" s="92"/>
      <c r="G84" s="92"/>
      <c r="H84" s="92"/>
      <c r="I84" s="93"/>
      <c r="J84" s="94"/>
      <c r="K84" s="305">
        <v>0.05</v>
      </c>
      <c r="L84" s="863">
        <f>N77*K84</f>
        <v>12137.295006302469</v>
      </c>
      <c r="M84" s="864"/>
      <c r="N84" s="51"/>
    </row>
    <row r="85" spans="1:14" ht="15.75" thickBot="1">
      <c r="B85" s="826" t="s">
        <v>953</v>
      </c>
      <c r="C85" s="827"/>
      <c r="D85" s="827"/>
      <c r="E85" s="827"/>
      <c r="F85" s="827"/>
      <c r="G85" s="827"/>
      <c r="H85" s="827"/>
      <c r="I85" s="827"/>
      <c r="J85" s="827"/>
      <c r="K85" s="827"/>
      <c r="L85" s="827"/>
      <c r="M85" s="828"/>
      <c r="N85" s="52">
        <f>L82+L83+L84</f>
        <v>72823.770037814815</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315569.67016386421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1682</v>
      </c>
      <c r="C31" s="81" t="s">
        <v>2141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257</v>
      </c>
      <c r="B36" s="875" t="str">
        <f>VLOOKUP(A36,EQUIPOS!A6:D154,3,FALSE)</f>
        <v>Mezcladora de concreto 1 bulto</v>
      </c>
      <c r="C36" s="876"/>
      <c r="D36" s="876"/>
      <c r="E36" s="876"/>
      <c r="F36" s="876"/>
      <c r="G36" s="876"/>
      <c r="H36" s="877"/>
      <c r="I36" s="267"/>
      <c r="J36" s="268"/>
      <c r="K36" s="269">
        <f>VLOOKUP(A36,EQUIPOS!A6:D163,4,FALSE)</f>
        <v>20396.826535762633</v>
      </c>
      <c r="L36" s="270"/>
      <c r="M36" s="336">
        <v>1</v>
      </c>
      <c r="N36" s="272">
        <f>K36*M36</f>
        <v>20396.826535762633</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3373.3390225900498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23770.165558352684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757</v>
      </c>
      <c r="B48" s="43" t="str">
        <f>VLOOKUP(A48,MATERIALES!A5:D372,3,FALSE)</f>
        <v>Agregado para concreto hidráulico</v>
      </c>
      <c r="C48" s="281"/>
      <c r="D48" s="281"/>
      <c r="E48" s="281"/>
      <c r="F48" s="281"/>
      <c r="G48" s="281"/>
      <c r="H48" s="281"/>
      <c r="I48" s="281"/>
      <c r="J48" s="311" t="str">
        <f>VLOOKUP(A48,MATERIALES!A4:D639,2,FALSE)</f>
        <v>m3</v>
      </c>
      <c r="K48" s="282">
        <v>0.504</v>
      </c>
      <c r="L48" s="267"/>
      <c r="M48" s="402">
        <f>VLOOKUP(A48,MATERIALES!A5:D395,4,FALSE)</f>
        <v>68724.323392606486</v>
      </c>
      <c r="N48" s="272">
        <f t="shared" ref="N48:N53" si="0">K48*M48</f>
        <v>34637.058989873673</v>
      </c>
    </row>
    <row r="49" spans="1:14">
      <c r="A49" s="163" t="s">
        <v>867</v>
      </c>
      <c r="B49" s="43" t="str">
        <f>VLOOKUP(A49,MATERIALES!A6:D372,3,FALSE)</f>
        <v>Formaleta (gaviones, juntas de bordillos, juntas de cunetas, muros, concretos clase D,E, F y G)</v>
      </c>
      <c r="C49" s="425"/>
      <c r="D49" s="425"/>
      <c r="E49" s="425"/>
      <c r="F49" s="425"/>
      <c r="G49" s="425"/>
      <c r="H49" s="425"/>
      <c r="I49" s="425"/>
      <c r="J49" s="312" t="str">
        <f>VLOOKUP(A49,MATERIALES!A5:D640,2,FALSE)</f>
        <v>m2</v>
      </c>
      <c r="K49" s="397">
        <v>2</v>
      </c>
      <c r="L49" s="421"/>
      <c r="M49" s="402">
        <f>VLOOKUP(A49,MATERIALES!A6:D396,4,FALSE)</f>
        <v>8089.1734987529335</v>
      </c>
      <c r="N49" s="272">
        <f t="shared" si="0"/>
        <v>16178.346997505867</v>
      </c>
    </row>
    <row r="50" spans="1:14">
      <c r="A50" s="163" t="s">
        <v>774</v>
      </c>
      <c r="B50" s="43" t="str">
        <f>VLOOKUP(A50,MATERIALES!A6:D372,3,FALSE)</f>
        <v>Agua</v>
      </c>
      <c r="C50" s="425"/>
      <c r="D50" s="425"/>
      <c r="E50" s="425"/>
      <c r="F50" s="425"/>
      <c r="G50" s="425"/>
      <c r="H50" s="425"/>
      <c r="I50" s="425"/>
      <c r="J50" s="312" t="str">
        <f>VLOOKUP(A50,MATERIALES!A6:D641,2,FALSE)</f>
        <v>lt</v>
      </c>
      <c r="K50" s="397">
        <v>111</v>
      </c>
      <c r="L50" s="421"/>
      <c r="M50" s="402">
        <f>VLOOKUP(A50,MATERIALES!A6:D397,4,FALSE)</f>
        <v>68.90267034712889</v>
      </c>
      <c r="N50" s="272">
        <f t="shared" si="0"/>
        <v>7648.1964085313066</v>
      </c>
    </row>
    <row r="51" spans="1:14">
      <c r="A51" s="163" t="s">
        <v>598</v>
      </c>
      <c r="B51" s="43" t="str">
        <f>VLOOKUP(A51,MATERIALES!A6:D372,3,FALSE)</f>
        <v>Piedra para concreto ciclópeo (rajón o canto rodado)</v>
      </c>
      <c r="C51" s="425"/>
      <c r="D51" s="425"/>
      <c r="E51" s="425"/>
      <c r="F51" s="425"/>
      <c r="G51" s="425"/>
      <c r="H51" s="425"/>
      <c r="I51" s="425"/>
      <c r="J51" s="312" t="str">
        <f>VLOOKUP(A51,MATERIALES!A6:D642,2,FALSE)</f>
        <v>m3</v>
      </c>
      <c r="K51" s="397">
        <v>0.4</v>
      </c>
      <c r="L51" s="421"/>
      <c r="M51" s="402">
        <f>VLOOKUP(A51,MATERIALES!A6:D398,4,FALSE)</f>
        <v>34523.41796715837</v>
      </c>
      <c r="N51" s="272">
        <f t="shared" si="0"/>
        <v>13809.367186863348</v>
      </c>
    </row>
    <row r="52" spans="1:14">
      <c r="A52" t="s">
        <v>802</v>
      </c>
      <c r="B52" s="320" t="str">
        <f>VLOOKUP(A52,MATERIALES!A7:D372,3,FALSE)</f>
        <v>Arena lavada</v>
      </c>
      <c r="C52" s="47"/>
      <c r="D52" s="47"/>
      <c r="E52" s="47"/>
      <c r="F52" s="47"/>
      <c r="G52" s="47"/>
      <c r="H52" s="47"/>
      <c r="I52" s="47"/>
      <c r="J52" s="312" t="str">
        <f>VLOOKUP(A52,MATERIALES!A6:D643,2,FALSE)</f>
        <v>m3</v>
      </c>
      <c r="K52" s="169">
        <v>0.378</v>
      </c>
      <c r="L52" s="318"/>
      <c r="M52" s="426">
        <f>VLOOKUP(A52,MATERIALES!A7:D399,4,FALSE)</f>
        <v>48731.792951120959</v>
      </c>
      <c r="N52" s="273">
        <f t="shared" si="0"/>
        <v>18420.617735523723</v>
      </c>
    </row>
    <row r="53" spans="1:14">
      <c r="A53" t="s">
        <v>804</v>
      </c>
      <c r="B53" s="168" t="str">
        <f>VLOOKUP(A53,MATERIALES!A8:D372,3,FALSE)</f>
        <v>Cemento gris</v>
      </c>
      <c r="C53" s="317"/>
      <c r="D53" s="317"/>
      <c r="E53" s="317"/>
      <c r="F53" s="317"/>
      <c r="G53" s="317"/>
      <c r="H53" s="317"/>
      <c r="I53" s="317"/>
      <c r="J53" s="312" t="str">
        <f>VLOOKUP(A53,MATERIALES!A7:D644,2,FALSE)</f>
        <v>kg</v>
      </c>
      <c r="K53" s="44">
        <v>156</v>
      </c>
      <c r="L53" s="318"/>
      <c r="M53" s="426">
        <f>VLOOKUP(A53,MATERIALES!A8:D400,4,FALSE)</f>
        <v>466.49237696799548</v>
      </c>
      <c r="N53" s="273">
        <f t="shared" si="0"/>
        <v>72772.810807007292</v>
      </c>
    </row>
    <row r="54" spans="1:14">
      <c r="B54" s="320"/>
      <c r="C54" s="317"/>
      <c r="D54" s="317"/>
      <c r="E54" s="317"/>
      <c r="F54" s="317"/>
      <c r="G54" s="317"/>
      <c r="H54" s="317"/>
      <c r="I54" s="317"/>
      <c r="J54" s="311"/>
      <c r="K54" s="44"/>
      <c r="L54" s="318"/>
      <c r="M54" s="426"/>
      <c r="N54" s="273"/>
    </row>
    <row r="55" spans="1:14" ht="15.75" thickBot="1">
      <c r="B55" s="915" t="s">
        <v>953</v>
      </c>
      <c r="C55" s="869"/>
      <c r="D55" s="869"/>
      <c r="E55" s="869"/>
      <c r="F55" s="869"/>
      <c r="G55" s="869"/>
      <c r="H55" s="869"/>
      <c r="I55" s="869"/>
      <c r="J55" s="869"/>
      <c r="K55" s="869"/>
      <c r="L55" s="869"/>
      <c r="M55" s="870"/>
      <c r="N55" s="104">
        <f>SUM(N48:N54)</f>
        <v>163466.39812530519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1311</v>
      </c>
      <c r="B60" s="46" t="str">
        <f>VLOOKUP(A60,TRANSPORTE!A1:D117,3,FALSE)</f>
        <v>Transporte de piedra para gaviones</v>
      </c>
      <c r="C60" s="317"/>
      <c r="D60" s="317"/>
      <c r="E60" s="317"/>
      <c r="F60" s="317"/>
      <c r="G60" s="317"/>
      <c r="H60" s="311" t="s">
        <v>339</v>
      </c>
      <c r="I60" s="279">
        <v>0.4</v>
      </c>
      <c r="J60" s="286">
        <v>1</v>
      </c>
      <c r="K60" s="279">
        <f>I60*J60</f>
        <v>0.4</v>
      </c>
      <c r="L60" s="913">
        <f>VLOOKUP(A60,TRANSPORTE!A1:D117,4,FALSE)</f>
        <v>1139.1256047770109</v>
      </c>
      <c r="M60" s="914"/>
      <c r="N60" s="287">
        <f>K60*L60</f>
        <v>455.65024191080443</v>
      </c>
    </row>
    <row r="61" spans="1:14">
      <c r="A61" t="s">
        <v>1229</v>
      </c>
      <c r="B61" s="46" t="str">
        <f>VLOOKUP(A61,TRANSPORTE!A1:D117,3,FALSE)</f>
        <v>Transporte de arena</v>
      </c>
      <c r="C61" s="47"/>
      <c r="D61" s="47"/>
      <c r="E61" s="47"/>
      <c r="F61" s="47"/>
      <c r="G61" s="47"/>
      <c r="H61" s="311" t="s">
        <v>339</v>
      </c>
      <c r="I61" s="279">
        <v>0.378</v>
      </c>
      <c r="J61" s="286">
        <v>1</v>
      </c>
      <c r="K61" s="279">
        <f>I61*J61</f>
        <v>0.378</v>
      </c>
      <c r="L61" s="913">
        <f>VLOOKUP(A61,TRANSPORTE!A1:D117,4,FALSE)</f>
        <v>1139.1256047770109</v>
      </c>
      <c r="M61" s="914"/>
      <c r="N61" s="287">
        <f t="shared" ref="N61:N62" si="1">K61*L61</f>
        <v>430.58947860571016</v>
      </c>
    </row>
    <row r="62" spans="1:14">
      <c r="A62" t="s">
        <v>1281</v>
      </c>
      <c r="B62" s="46" t="str">
        <f>VLOOKUP(A62,TRANSPORTE!A1:D117,3,FALSE)</f>
        <v>Transporte de material triturado</v>
      </c>
      <c r="C62" s="47"/>
      <c r="D62" s="47"/>
      <c r="E62" s="47"/>
      <c r="F62" s="47"/>
      <c r="G62" s="47"/>
      <c r="H62" s="311" t="s">
        <v>339</v>
      </c>
      <c r="I62" s="279">
        <v>0.504</v>
      </c>
      <c r="J62" s="286">
        <v>1</v>
      </c>
      <c r="K62" s="279">
        <f>I62*J62</f>
        <v>0.504</v>
      </c>
      <c r="L62" s="913">
        <f>VLOOKUP(A62,TRANSPORTE!A1:D117,4,FALSE)</f>
        <v>1139.1256047770109</v>
      </c>
      <c r="M62" s="914"/>
      <c r="N62" s="287">
        <f t="shared" si="1"/>
        <v>574.1193048076135</v>
      </c>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1460.3590253241282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4"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8</v>
      </c>
      <c r="N71" s="395">
        <f>K71/M71</f>
        <v>54131</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67466.780451800994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256163.70316078301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51232.740632156609</v>
      </c>
      <c r="M84" s="862"/>
      <c r="N84" s="51"/>
    </row>
    <row r="85" spans="1:14">
      <c r="B85" s="89" t="s">
        <v>973</v>
      </c>
      <c r="C85" s="90"/>
      <c r="D85" s="90"/>
      <c r="E85" s="90"/>
      <c r="F85" s="90"/>
      <c r="G85" s="90"/>
      <c r="H85" s="90"/>
      <c r="I85" s="87"/>
      <c r="J85" s="88"/>
      <c r="K85" s="304">
        <v>0.05</v>
      </c>
      <c r="L85" s="861">
        <f>N79*K85</f>
        <v>12808.185158039152</v>
      </c>
      <c r="M85" s="862"/>
      <c r="N85" s="51"/>
    </row>
    <row r="86" spans="1:14" ht="15.75" thickBot="1">
      <c r="B86" s="91" t="s">
        <v>974</v>
      </c>
      <c r="C86" s="92"/>
      <c r="D86" s="92"/>
      <c r="E86" s="92"/>
      <c r="F86" s="92"/>
      <c r="G86" s="92"/>
      <c r="H86" s="92"/>
      <c r="I86" s="93"/>
      <c r="J86" s="94"/>
      <c r="K86" s="305">
        <v>0.05</v>
      </c>
      <c r="L86" s="863">
        <f>N79*K86</f>
        <v>12808.185158039152</v>
      </c>
      <c r="M86" s="864"/>
      <c r="N86" s="51"/>
    </row>
    <row r="87" spans="1:14" ht="15.75" thickBot="1">
      <c r="B87" s="826" t="s">
        <v>953</v>
      </c>
      <c r="C87" s="827"/>
      <c r="D87" s="827"/>
      <c r="E87" s="827"/>
      <c r="F87" s="827"/>
      <c r="G87" s="827"/>
      <c r="H87" s="827"/>
      <c r="I87" s="827"/>
      <c r="J87" s="827"/>
      <c r="K87" s="827"/>
      <c r="L87" s="827"/>
      <c r="M87" s="828"/>
      <c r="N87" s="52">
        <f>L84+L85+L86</f>
        <v>76849.110948234913</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333012.81410901796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1134</v>
      </c>
      <c r="C31" s="81" t="s">
        <v>2142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1345.39621807204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1345.39621807204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805</v>
      </c>
      <c r="B48" s="43" t="str">
        <f>VLOOKUP(A48,MATERIALES!A5:D372,3,FALSE)</f>
        <v>Cemento Asfaltico 60-70</v>
      </c>
      <c r="C48" s="281"/>
      <c r="D48" s="281"/>
      <c r="E48" s="281"/>
      <c r="F48" s="281"/>
      <c r="G48" s="281"/>
      <c r="H48" s="281"/>
      <c r="I48" s="281"/>
      <c r="J48" s="311" t="str">
        <f>VLOOKUP(A48,MATERIALES!A4:D639,2,FALSE)</f>
        <v>kg</v>
      </c>
      <c r="K48" s="282">
        <v>0.5</v>
      </c>
      <c r="L48" s="267"/>
      <c r="M48" s="402">
        <f>VLOOKUP(A48,MATERIALES!A5:D395,4,FALSE)</f>
        <v>1554.0202265983226</v>
      </c>
      <c r="N48" s="272">
        <f>K48*M48</f>
        <v>777.01011329916128</v>
      </c>
    </row>
    <row r="49" spans="1:14">
      <c r="A49" s="163" t="s">
        <v>833</v>
      </c>
      <c r="B49" s="43" t="str">
        <f>VLOOKUP(A49,MATERIALES!A6:D372,3,FALSE)</f>
        <v>Concreto Resistencia  14 (Mpa)</v>
      </c>
      <c r="C49" s="425"/>
      <c r="D49" s="425"/>
      <c r="E49" s="425"/>
      <c r="F49" s="425"/>
      <c r="G49" s="425"/>
      <c r="H49" s="425"/>
      <c r="I49" s="425"/>
      <c r="J49" s="312" t="str">
        <f>VLOOKUP(A49,MATERIALES!A5:D640,2,FALSE)</f>
        <v>m3</v>
      </c>
      <c r="K49" s="397">
        <v>1.01</v>
      </c>
      <c r="L49" s="421"/>
      <c r="M49" s="402">
        <f>VLOOKUP(A49,MATERIALES!A6:D396,4,FALSE)</f>
        <v>365299.69731774996</v>
      </c>
      <c r="N49" s="272">
        <f>K49*M49</f>
        <v>368952.69429092744</v>
      </c>
    </row>
    <row r="50" spans="1:14">
      <c r="A50" s="163"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VLOOKUP(A50,MATERIALES!A6:D641,2,FALSE)</f>
        <v>m2</v>
      </c>
      <c r="K50" s="397">
        <v>0.3</v>
      </c>
      <c r="L50" s="421"/>
      <c r="M50" s="402">
        <f>VLOOKUP(A50,MATERIALES!A6:D397,4,FALSE)</f>
        <v>8089.1734987529335</v>
      </c>
      <c r="N50" s="272">
        <f>K50*M50</f>
        <v>2426.7520496258799</v>
      </c>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c r="B54" s="320"/>
      <c r="C54" s="317"/>
      <c r="D54" s="317"/>
      <c r="E54" s="317"/>
      <c r="F54" s="317"/>
      <c r="G54" s="317"/>
      <c r="H54" s="317"/>
      <c r="I54" s="317"/>
      <c r="J54" s="311"/>
      <c r="K54" s="44"/>
      <c r="L54" s="318"/>
      <c r="M54" s="426"/>
      <c r="N54" s="273"/>
    </row>
    <row r="55" spans="1:14" ht="15.75" thickBot="1">
      <c r="B55" s="915" t="s">
        <v>953</v>
      </c>
      <c r="C55" s="869"/>
      <c r="D55" s="869"/>
      <c r="E55" s="869"/>
      <c r="F55" s="869"/>
      <c r="G55" s="869"/>
      <c r="H55" s="869"/>
      <c r="I55" s="869"/>
      <c r="J55" s="869"/>
      <c r="K55" s="869"/>
      <c r="L55" s="869"/>
      <c r="M55" s="870"/>
      <c r="N55" s="104">
        <f>SUM(N48:N54)</f>
        <v>372156.45645385247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1239</v>
      </c>
      <c r="B60" s="46" t="str">
        <f>VLOOKUP(A60,TRANSPORTE!A1:D117,3,FALSE)</f>
        <v>Transporte de concreto</v>
      </c>
      <c r="C60" s="317"/>
      <c r="D60" s="317"/>
      <c r="E60" s="317"/>
      <c r="F60" s="317"/>
      <c r="G60" s="317"/>
      <c r="H60" s="311" t="s">
        <v>339</v>
      </c>
      <c r="I60" s="279">
        <v>1.01</v>
      </c>
      <c r="J60" s="286">
        <v>1</v>
      </c>
      <c r="K60" s="279">
        <f>I60*J60</f>
        <v>1.01</v>
      </c>
      <c r="L60" s="913">
        <f>VLOOKUP(A60,TRANSPORTE!A1:D117,4,FALSE)</f>
        <v>1139.1256047770109</v>
      </c>
      <c r="M60" s="914"/>
      <c r="N60" s="287">
        <f>K60*L60</f>
        <v>1150.5168608247811</v>
      </c>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1150.5168608247811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4"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26907.924361440797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401560.29389419011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80312.058778838022</v>
      </c>
      <c r="M84" s="862"/>
      <c r="N84" s="51"/>
    </row>
    <row r="85" spans="1:14">
      <c r="B85" s="89" t="s">
        <v>973</v>
      </c>
      <c r="C85" s="90"/>
      <c r="D85" s="90"/>
      <c r="E85" s="90"/>
      <c r="F85" s="90"/>
      <c r="G85" s="90"/>
      <c r="H85" s="90"/>
      <c r="I85" s="87"/>
      <c r="J85" s="88"/>
      <c r="K85" s="304">
        <v>0.05</v>
      </c>
      <c r="L85" s="861">
        <f>N79*K85</f>
        <v>20078.014694709505</v>
      </c>
      <c r="M85" s="862"/>
      <c r="N85" s="51"/>
    </row>
    <row r="86" spans="1:14" ht="15.75" thickBot="1">
      <c r="B86" s="91" t="s">
        <v>974</v>
      </c>
      <c r="C86" s="92"/>
      <c r="D86" s="92"/>
      <c r="E86" s="92"/>
      <c r="F86" s="92"/>
      <c r="G86" s="92"/>
      <c r="H86" s="92"/>
      <c r="I86" s="93"/>
      <c r="J86" s="94"/>
      <c r="K86" s="305">
        <v>0.05</v>
      </c>
      <c r="L86" s="863">
        <f>N79*K86</f>
        <v>20078.014694709505</v>
      </c>
      <c r="M86" s="864"/>
      <c r="N86" s="51"/>
    </row>
    <row r="87" spans="1:14" ht="15.75" thickBot="1">
      <c r="B87" s="826" t="s">
        <v>953</v>
      </c>
      <c r="C87" s="827"/>
      <c r="D87" s="827"/>
      <c r="E87" s="827"/>
      <c r="F87" s="827"/>
      <c r="G87" s="827"/>
      <c r="H87" s="827"/>
      <c r="I87" s="827"/>
      <c r="J87" s="827"/>
      <c r="K87" s="827"/>
      <c r="L87" s="827"/>
      <c r="M87" s="828"/>
      <c r="N87" s="52">
        <f>L84+L85+L86</f>
        <v>120468.08816825703</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522028.38206244714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29.25" customHeight="1" thickBot="1">
      <c r="A31" t="s">
        <v>1845</v>
      </c>
      <c r="B31" s="80" t="s">
        <v>1135</v>
      </c>
      <c r="C31" s="968" t="s">
        <v>2143</v>
      </c>
      <c r="D31" s="969"/>
      <c r="E31" s="969"/>
      <c r="F31" s="969"/>
      <c r="G31" s="969"/>
      <c r="H31" s="969"/>
      <c r="I31" s="969"/>
      <c r="J31" s="995"/>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71.649414538135986</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805</v>
      </c>
      <c r="B48" s="43" t="str">
        <f>VLOOKUP(A48,MATERIALES!A5:D372,3,FALSE)</f>
        <v>Cemento Asfaltico 60-70</v>
      </c>
      <c r="C48" s="281"/>
      <c r="D48" s="281"/>
      <c r="E48" s="281"/>
      <c r="F48" s="281"/>
      <c r="G48" s="281"/>
      <c r="H48" s="281"/>
      <c r="I48" s="281"/>
      <c r="J48" s="311" t="str">
        <f>VLOOKUP(A48,MATERIALES!A4:D639,2,FALSE)</f>
        <v>kg</v>
      </c>
      <c r="K48" s="282">
        <v>0.05</v>
      </c>
      <c r="L48" s="267"/>
      <c r="M48" s="402">
        <f>VLOOKUP(A48,MATERIALES!A5:D395,4,FALSE)</f>
        <v>1554.0202265983226</v>
      </c>
      <c r="N48" s="272">
        <f>K48*M48</f>
        <v>77.701011329916128</v>
      </c>
    </row>
    <row r="49" spans="1:14">
      <c r="A49" s="163" t="s">
        <v>429</v>
      </c>
      <c r="B49" s="43" t="str">
        <f>VLOOKUP(A49,MATERIALES!A6:D372,3,FALSE)</f>
        <v>Cuneta prefabricada de concreto tipo V de (0,8*0,3*0,22)</v>
      </c>
      <c r="C49" s="425"/>
      <c r="D49" s="425"/>
      <c r="E49" s="425"/>
      <c r="F49" s="425"/>
      <c r="G49" s="425"/>
      <c r="H49" s="425"/>
      <c r="I49" s="425"/>
      <c r="J49" s="312" t="str">
        <f>VLOOKUP(A49,MATERIALES!A5:D640,2,FALSE)</f>
        <v>m</v>
      </c>
      <c r="K49" s="397">
        <v>1</v>
      </c>
      <c r="L49" s="421"/>
      <c r="M49" s="402">
        <f>VLOOKUP(A49,MATERIALES!A6:D396,4,FALSE)</f>
        <v>36694.382103634067</v>
      </c>
      <c r="N49" s="272">
        <f>K49*M49</f>
        <v>36694.382103634067</v>
      </c>
    </row>
    <row r="50" spans="1:14">
      <c r="A50" s="163"/>
      <c r="B50" s="43"/>
      <c r="C50" s="425"/>
      <c r="D50" s="425"/>
      <c r="E50" s="425"/>
      <c r="F50" s="425"/>
      <c r="G50" s="425"/>
      <c r="H50" s="425"/>
      <c r="I50" s="425"/>
      <c r="J50" s="311"/>
      <c r="K50" s="397"/>
      <c r="L50" s="421"/>
      <c r="M50" s="402"/>
      <c r="N50" s="272"/>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36772.083114963985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150</v>
      </c>
      <c r="N72" s="395">
        <f>K72/M72</f>
        <v>711.24162409605321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1432.9882907627198</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38276.72082026484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7655.3441640529682</v>
      </c>
      <c r="M84" s="862"/>
      <c r="N84" s="51"/>
    </row>
    <row r="85" spans="1:14">
      <c r="B85" s="89" t="s">
        <v>973</v>
      </c>
      <c r="C85" s="90"/>
      <c r="D85" s="90"/>
      <c r="E85" s="90"/>
      <c r="F85" s="90"/>
      <c r="G85" s="90"/>
      <c r="H85" s="90"/>
      <c r="I85" s="87"/>
      <c r="J85" s="88"/>
      <c r="K85" s="304">
        <v>0.05</v>
      </c>
      <c r="L85" s="861">
        <f>N79*K85</f>
        <v>1913.836041013242</v>
      </c>
      <c r="M85" s="862"/>
      <c r="N85" s="51"/>
    </row>
    <row r="86" spans="1:14" ht="15.75" thickBot="1">
      <c r="B86" s="91" t="s">
        <v>974</v>
      </c>
      <c r="C86" s="92"/>
      <c r="D86" s="92"/>
      <c r="E86" s="92"/>
      <c r="F86" s="92"/>
      <c r="G86" s="92"/>
      <c r="H86" s="92"/>
      <c r="I86" s="93"/>
      <c r="J86" s="94"/>
      <c r="K86" s="305">
        <v>0.05</v>
      </c>
      <c r="L86" s="863">
        <f>N79*K86</f>
        <v>1913.836041013242</v>
      </c>
      <c r="M86" s="864"/>
      <c r="N86" s="51"/>
    </row>
    <row r="87" spans="1:14" ht="15.75" thickBot="1">
      <c r="B87" s="826" t="s">
        <v>953</v>
      </c>
      <c r="C87" s="827"/>
      <c r="D87" s="827"/>
      <c r="E87" s="827"/>
      <c r="F87" s="827"/>
      <c r="G87" s="827"/>
      <c r="H87" s="827"/>
      <c r="I87" s="827"/>
      <c r="J87" s="827"/>
      <c r="K87" s="827"/>
      <c r="L87" s="827"/>
      <c r="M87" s="828"/>
      <c r="N87" s="52">
        <f>L84+L85+L86</f>
        <v>11483.016246079453</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49759.737066344293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thickBo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1683</v>
      </c>
      <c r="C31" s="968" t="s">
        <v>2144</v>
      </c>
      <c r="D31" s="969"/>
      <c r="E31" s="969"/>
      <c r="F31" s="969"/>
      <c r="G31" s="969"/>
      <c r="H31" s="969"/>
      <c r="I31" s="969"/>
      <c r="J31" s="995"/>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160</v>
      </c>
      <c r="B36" s="875" t="str">
        <f>VLOOKUP(A36,EQUIPOS!A6:D154,3,FALSE)</f>
        <v>COMPACTADOR MANUAL VIBRATORIO (RANA) con motor de 6 HP</v>
      </c>
      <c r="C36" s="876"/>
      <c r="D36" s="876"/>
      <c r="E36" s="876"/>
      <c r="F36" s="876"/>
      <c r="G36" s="876"/>
      <c r="H36" s="877"/>
      <c r="I36" s="267"/>
      <c r="J36" s="268"/>
      <c r="K36" s="269">
        <f>VLOOKUP(A36,EQUIPOS!A6:D163,4,FALSE)</f>
        <v>8513.4580323183145</v>
      </c>
      <c r="L36" s="270"/>
      <c r="M36" s="336">
        <v>1.25</v>
      </c>
      <c r="N36" s="272">
        <f>K36/M36</f>
        <v>6810.766425854652</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N75*M41</f>
        <v>1886.7062180720402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8697.4726439266924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550</v>
      </c>
      <c r="B48" s="43" t="str">
        <f>VLOOKUP(A48,MATERIALES!A5:D372,3,FALSE)</f>
        <v>Material seleccionado para Relleno</v>
      </c>
      <c r="C48" s="281"/>
      <c r="D48" s="281"/>
      <c r="E48" s="281"/>
      <c r="F48" s="281"/>
      <c r="G48" s="281"/>
      <c r="H48" s="281"/>
      <c r="I48" s="281"/>
      <c r="J48" s="311" t="str">
        <f>VLOOKUP(A48,MATERIALES!A4:D639,2,FALSE)</f>
        <v>m3</v>
      </c>
      <c r="K48" s="282">
        <v>0.5</v>
      </c>
      <c r="L48" s="267"/>
      <c r="M48" s="402">
        <f>VLOOKUP(A48,MATERIALES!A5:D395,4,FALSE)</f>
        <v>20825.552543214086</v>
      </c>
      <c r="N48" s="272">
        <f>K48*M48</f>
        <v>10412.776271607043</v>
      </c>
    </row>
    <row r="49" spans="1:14">
      <c r="A49" s="163" t="s">
        <v>805</v>
      </c>
      <c r="B49" s="43" t="str">
        <f>VLOOKUP(A49,MATERIALES!A6:D372,3,FALSE)</f>
        <v>Cemento Asfaltico 60-70</v>
      </c>
      <c r="C49" s="425"/>
      <c r="D49" s="425"/>
      <c r="E49" s="425"/>
      <c r="F49" s="425"/>
      <c r="G49" s="425"/>
      <c r="H49" s="425"/>
      <c r="I49" s="425"/>
      <c r="J49" s="312" t="str">
        <f>VLOOKUP(A49,MATERIALES!A5:D640,2,FALSE)</f>
        <v>kg</v>
      </c>
      <c r="K49" s="397">
        <v>0.5</v>
      </c>
      <c r="L49" s="421"/>
      <c r="M49" s="402">
        <f>VLOOKUP(A49,MATERIALES!A6:D396,4,FALSE)</f>
        <v>1554.0202265983226</v>
      </c>
      <c r="N49" s="272">
        <f>K49*M49</f>
        <v>777.01011329916128</v>
      </c>
    </row>
    <row r="50" spans="1:14">
      <c r="A50" s="163" t="s">
        <v>833</v>
      </c>
      <c r="B50" s="43" t="str">
        <f>VLOOKUP(A50,MATERIALES!A6:D372,3,FALSE)</f>
        <v>Concreto Resistencia  14 (Mpa)</v>
      </c>
      <c r="C50" s="425"/>
      <c r="D50" s="425"/>
      <c r="E50" s="425"/>
      <c r="F50" s="425"/>
      <c r="G50" s="425"/>
      <c r="H50" s="425"/>
      <c r="I50" s="425"/>
      <c r="J50" s="312" t="str">
        <f>VLOOKUP(A50,MATERIALES!A6:D641,2,FALSE)</f>
        <v>m3</v>
      </c>
      <c r="K50" s="397">
        <v>1.01</v>
      </c>
      <c r="L50" s="421"/>
      <c r="M50" s="402">
        <f>VLOOKUP(A50,MATERIALES!A6:D397,4,FALSE)</f>
        <v>365299.69731774996</v>
      </c>
      <c r="N50" s="272">
        <f>K50*M50</f>
        <v>368952.69429092744</v>
      </c>
    </row>
    <row r="51" spans="1:14">
      <c r="A51" s="163" t="s">
        <v>867</v>
      </c>
      <c r="B51" s="43" t="str">
        <f>VLOOKUP(A51,MATERIALES!A6:D372,3,FALSE)</f>
        <v>Formaleta (gaviones, juntas de bordillos, juntas de cunetas, muros, concretos clase D,E, F y G)</v>
      </c>
      <c r="C51" s="425"/>
      <c r="D51" s="425"/>
      <c r="E51" s="425"/>
      <c r="F51" s="425"/>
      <c r="G51" s="425"/>
      <c r="H51" s="425"/>
      <c r="I51" s="425"/>
      <c r="J51" s="312" t="str">
        <f>VLOOKUP(A51,MATERIALES!A6:D642,2,FALSE)</f>
        <v>m2</v>
      </c>
      <c r="K51" s="397">
        <v>0.3</v>
      </c>
      <c r="L51" s="421"/>
      <c r="M51" s="402">
        <f>VLOOKUP(A51,MATERIALES!A6:D398,4,FALSE)</f>
        <v>8089.1734987529335</v>
      </c>
      <c r="N51" s="272">
        <f>K51*M51</f>
        <v>2426.7520496258799</v>
      </c>
    </row>
    <row r="52" spans="1:14" ht="15.75" thickBot="1">
      <c r="B52" s="43"/>
      <c r="C52" s="310"/>
      <c r="D52" s="310"/>
      <c r="E52" s="310"/>
      <c r="F52" s="310"/>
      <c r="G52" s="310"/>
      <c r="H52" s="310"/>
      <c r="I52" s="310"/>
      <c r="J52" s="435"/>
      <c r="K52" s="126"/>
      <c r="L52" s="325"/>
      <c r="M52" s="402"/>
      <c r="N52" s="272"/>
    </row>
    <row r="53" spans="1:14" ht="15.75" thickBot="1">
      <c r="B53" s="826" t="s">
        <v>953</v>
      </c>
      <c r="C53" s="827"/>
      <c r="D53" s="827"/>
      <c r="E53" s="827"/>
      <c r="F53" s="827"/>
      <c r="G53" s="827"/>
      <c r="H53" s="827"/>
      <c r="I53" s="827"/>
      <c r="J53" s="827"/>
      <c r="K53" s="827"/>
      <c r="L53" s="827"/>
      <c r="M53" s="828"/>
      <c r="N53" s="394">
        <f>SUM(N48:N52)</f>
        <v>382569.2327254595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1239</v>
      </c>
      <c r="B58" s="46" t="str">
        <f>VLOOKUP(A58,TRANSPORTE!A1:D117,3,FALSE)</f>
        <v>Transporte de concreto</v>
      </c>
      <c r="C58" s="317"/>
      <c r="D58" s="317"/>
      <c r="E58" s="317"/>
      <c r="F58" s="317"/>
      <c r="G58" s="317"/>
      <c r="H58" s="311" t="s">
        <v>1999</v>
      </c>
      <c r="I58" s="279">
        <v>1.01</v>
      </c>
      <c r="J58" s="286">
        <v>1</v>
      </c>
      <c r="K58" s="279">
        <f>I58*J58</f>
        <v>1.01</v>
      </c>
      <c r="L58" s="913">
        <f>VLOOKUP(A58,TRANSPORTE!A1:D117,4,FALSE)</f>
        <v>1139.1256047770109</v>
      </c>
      <c r="M58" s="914"/>
      <c r="N58" s="287">
        <f>K58*L58</f>
        <v>1150.5168608247811</v>
      </c>
    </row>
    <row r="59" spans="1:14">
      <c r="A59" t="s">
        <v>1291</v>
      </c>
      <c r="B59" s="46" t="str">
        <f>VLOOKUP(A59,TRANSPORTE!A1:D117,3,FALSE)</f>
        <v>Transporte de material seleccionado para relleno</v>
      </c>
      <c r="C59" s="47"/>
      <c r="D59" s="47"/>
      <c r="E59" s="47"/>
      <c r="F59" s="47"/>
      <c r="G59" s="47"/>
      <c r="H59" s="311" t="s">
        <v>1999</v>
      </c>
      <c r="I59" s="279">
        <v>0.5</v>
      </c>
      <c r="J59" s="286">
        <v>1</v>
      </c>
      <c r="K59" s="279">
        <f>I59*J59</f>
        <v>0.5</v>
      </c>
      <c r="L59" s="913">
        <f>VLOOKUP(A59,TRANSPORTE!A1:D117,4,FALSE)</f>
        <v>1139.1256047770109</v>
      </c>
      <c r="M59" s="914"/>
      <c r="N59" s="287">
        <f>K59*L59</f>
        <v>569.56280238850547</v>
      </c>
    </row>
    <row r="60" spans="1:14">
      <c r="B60" s="46"/>
      <c r="C60" s="47"/>
      <c r="D60" s="47"/>
      <c r="E60" s="47"/>
      <c r="F60" s="47"/>
      <c r="G60" s="4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1720.0796632132865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13</v>
      </c>
      <c r="B69" s="49" t="str">
        <f>VLOOKUP(A69,'MANO DE OBRA'!A8:D68,3,FALSE)</f>
        <v>Obrero (5)</v>
      </c>
      <c r="C69" s="47"/>
      <c r="D69" s="47"/>
      <c r="E69" s="47"/>
      <c r="F69" s="47"/>
      <c r="G69" s="47"/>
      <c r="H69" s="47"/>
      <c r="I69" s="292">
        <f>K69/J69*100</f>
        <v>146300</v>
      </c>
      <c r="J69" s="293">
        <v>185</v>
      </c>
      <c r="K69" s="294">
        <f>VLOOKUP(A69,'MANO DE OBRA'!A8:D99,4,FALSE)</f>
        <v>270655</v>
      </c>
      <c r="L69" s="50"/>
      <c r="M69" s="434">
        <v>10</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0">
        <f>SUM(N69:N74)</f>
        <v>37734.124361440801</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430720.90939404024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86144.181878808056</v>
      </c>
      <c r="M82" s="862"/>
      <c r="N82" s="51"/>
    </row>
    <row r="83" spans="1:14">
      <c r="B83" s="89" t="s">
        <v>973</v>
      </c>
      <c r="C83" s="90"/>
      <c r="D83" s="90"/>
      <c r="E83" s="90"/>
      <c r="F83" s="90"/>
      <c r="G83" s="90"/>
      <c r="H83" s="90"/>
      <c r="I83" s="87"/>
      <c r="J83" s="88"/>
      <c r="K83" s="304">
        <v>0.05</v>
      </c>
      <c r="L83" s="861">
        <f>N77*K83</f>
        <v>21536.045469702014</v>
      </c>
      <c r="M83" s="862"/>
      <c r="N83" s="51"/>
    </row>
    <row r="84" spans="1:14" ht="15.75" thickBot="1">
      <c r="B84" s="91" t="s">
        <v>974</v>
      </c>
      <c r="C84" s="92"/>
      <c r="D84" s="92"/>
      <c r="E84" s="92"/>
      <c r="F84" s="92"/>
      <c r="G84" s="92"/>
      <c r="H84" s="92"/>
      <c r="I84" s="93"/>
      <c r="J84" s="94"/>
      <c r="K84" s="305">
        <v>0.05</v>
      </c>
      <c r="L84" s="863">
        <f>N77*K84</f>
        <v>21536.045469702014</v>
      </c>
      <c r="M84" s="864"/>
      <c r="N84" s="51"/>
    </row>
    <row r="85" spans="1:14" ht="15.75" thickBot="1">
      <c r="B85" s="826" t="s">
        <v>953</v>
      </c>
      <c r="C85" s="827"/>
      <c r="D85" s="827"/>
      <c r="E85" s="827"/>
      <c r="F85" s="827"/>
      <c r="G85" s="827"/>
      <c r="H85" s="827"/>
      <c r="I85" s="827"/>
      <c r="J85" s="827"/>
      <c r="K85" s="827"/>
      <c r="L85" s="827"/>
      <c r="M85" s="828"/>
      <c r="N85" s="52">
        <f>L82+L83+L84</f>
        <v>129216.27281821209</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559937.18221225229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31.5" customHeight="1" thickBot="1">
      <c r="A31" t="s">
        <v>1845</v>
      </c>
      <c r="B31" s="80" t="s">
        <v>1684</v>
      </c>
      <c r="C31" s="968" t="s">
        <v>2145</v>
      </c>
      <c r="D31" s="969"/>
      <c r="E31" s="969"/>
      <c r="F31" s="969"/>
      <c r="G31" s="969"/>
      <c r="H31" s="969"/>
      <c r="I31" s="969"/>
      <c r="J31" s="995"/>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160</v>
      </c>
      <c r="B36" s="875" t="str">
        <f>VLOOKUP(A36,EQUIPOS!A6:D154,3,FALSE)</f>
        <v>COMPACTADOR MANUAL VIBRATORIO (RANA) con motor de 6 HP</v>
      </c>
      <c r="C36" s="876"/>
      <c r="D36" s="876"/>
      <c r="E36" s="876"/>
      <c r="F36" s="876"/>
      <c r="G36" s="876"/>
      <c r="H36" s="877"/>
      <c r="I36" s="267"/>
      <c r="J36" s="268"/>
      <c r="K36" s="269">
        <f>VLOOKUP(A36,EQUIPOS!A6:D163,4,FALSE)</f>
        <v>8513.4580323183145</v>
      </c>
      <c r="L36" s="270"/>
      <c r="M36" s="336">
        <v>18.75</v>
      </c>
      <c r="N36" s="272">
        <f>K36/M36</f>
        <v>454.05109505697675</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N75*M41</f>
        <v>107.73674787146933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561.78784292844603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550</v>
      </c>
      <c r="B48" s="43" t="str">
        <f>VLOOKUP(A48,MATERIALES!A5:D372,3,FALSE)</f>
        <v>Material seleccionado para Relleno</v>
      </c>
      <c r="C48" s="281"/>
      <c r="D48" s="281"/>
      <c r="E48" s="281"/>
      <c r="F48" s="281"/>
      <c r="G48" s="281"/>
      <c r="H48" s="281"/>
      <c r="I48" s="281"/>
      <c r="J48" s="311" t="str">
        <f>VLOOKUP(A48,MATERIALES!A4:D639,2,FALSE)</f>
        <v>m3</v>
      </c>
      <c r="K48" s="282">
        <v>0.05</v>
      </c>
      <c r="L48" s="267"/>
      <c r="M48" s="402">
        <f>VLOOKUP(A48,MATERIALES!A5:D395,4,FALSE)</f>
        <v>20825.552543214086</v>
      </c>
      <c r="N48" s="272">
        <f>K48*M48</f>
        <v>1041.2776271607042</v>
      </c>
    </row>
    <row r="49" spans="1:14">
      <c r="A49" s="163" t="s">
        <v>805</v>
      </c>
      <c r="B49" s="43" t="str">
        <f>VLOOKUP(A49,MATERIALES!A6:D372,3,FALSE)</f>
        <v>Cemento Asfaltico 60-70</v>
      </c>
      <c r="C49" s="425"/>
      <c r="D49" s="425"/>
      <c r="E49" s="425"/>
      <c r="F49" s="425"/>
      <c r="G49" s="425"/>
      <c r="H49" s="425"/>
      <c r="I49" s="425"/>
      <c r="J49" s="312" t="str">
        <f>VLOOKUP(A49,MATERIALES!A5:D640,2,FALSE)</f>
        <v>kg</v>
      </c>
      <c r="K49" s="397">
        <v>0.05</v>
      </c>
      <c r="L49" s="421"/>
      <c r="M49" s="402">
        <f>VLOOKUP(A49,MATERIALES!A6:D396,4,FALSE)</f>
        <v>1554.0202265983226</v>
      </c>
      <c r="N49" s="272">
        <f>K49*M49</f>
        <v>77.701011329916128</v>
      </c>
    </row>
    <row r="50" spans="1:14">
      <c r="A50" s="163" t="s">
        <v>429</v>
      </c>
      <c r="B50" s="43" t="str">
        <f>VLOOKUP(A50,MATERIALES!A6:D372,3,FALSE)</f>
        <v>Cuneta prefabricada de concreto tipo V de (0,8*0,3*0,22)</v>
      </c>
      <c r="C50" s="425"/>
      <c r="D50" s="425"/>
      <c r="E50" s="425"/>
      <c r="F50" s="425"/>
      <c r="G50" s="425"/>
      <c r="H50" s="425"/>
      <c r="I50" s="425"/>
      <c r="J50" s="312" t="str">
        <f>VLOOKUP(A50,MATERIALES!A6:D641,2,FALSE)</f>
        <v>m</v>
      </c>
      <c r="K50" s="397">
        <v>1</v>
      </c>
      <c r="L50" s="421"/>
      <c r="M50" s="402">
        <f>VLOOKUP(A50,MATERIALES!A6:D397,4,FALSE)</f>
        <v>36694.382103634067</v>
      </c>
      <c r="N50" s="272">
        <f>K50*M50</f>
        <v>36694.382103634067</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6" t="s">
        <v>953</v>
      </c>
      <c r="C53" s="827"/>
      <c r="D53" s="827"/>
      <c r="E53" s="827"/>
      <c r="F53" s="827"/>
      <c r="G53" s="827"/>
      <c r="H53" s="827"/>
      <c r="I53" s="827"/>
      <c r="J53" s="827"/>
      <c r="K53" s="827"/>
      <c r="L53" s="827"/>
      <c r="M53" s="828"/>
      <c r="N53" s="394">
        <f>SUM(N48:N52)</f>
        <v>37813.360742124685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1291</v>
      </c>
      <c r="B58" s="46" t="str">
        <f>VLOOKUP(A58,TRANSPORTE!A1:D117,3,FALSE)</f>
        <v>Transporte de material seleccionado para relleno</v>
      </c>
      <c r="C58" s="317"/>
      <c r="D58" s="317"/>
      <c r="E58" s="317"/>
      <c r="F58" s="317"/>
      <c r="G58" s="317"/>
      <c r="H58" s="311" t="s">
        <v>1999</v>
      </c>
      <c r="I58" s="279">
        <v>0.05</v>
      </c>
      <c r="J58" s="286">
        <v>1</v>
      </c>
      <c r="K58" s="279">
        <f>I58*J58</f>
        <v>0.05</v>
      </c>
      <c r="L58" s="913">
        <f>VLOOKUP(A58,TRANSPORTE!A1:D117,4,FALSE)</f>
        <v>1139.1256047770109</v>
      </c>
      <c r="M58" s="914"/>
      <c r="N58" s="287">
        <f>K58*L58</f>
        <v>56.956280238850553</v>
      </c>
    </row>
    <row r="59" spans="1:14">
      <c r="B59" s="46"/>
      <c r="C59" s="47"/>
      <c r="D59" s="47"/>
      <c r="E59" s="47"/>
      <c r="F59" s="47"/>
      <c r="G59" s="47"/>
      <c r="H59" s="311"/>
      <c r="I59" s="279"/>
      <c r="J59" s="286"/>
      <c r="K59" s="279"/>
      <c r="L59" s="913"/>
      <c r="M59" s="914"/>
      <c r="N59" s="287"/>
    </row>
    <row r="60" spans="1:14">
      <c r="B60" s="46"/>
      <c r="C60" s="47"/>
      <c r="D60" s="47"/>
      <c r="E60" s="47"/>
      <c r="F60" s="47"/>
      <c r="G60" s="4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56.956280238850553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150</v>
      </c>
      <c r="N69" s="395">
        <f>K69/M69</f>
        <v>1443.4933333333333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0">
        <f>SUM(N69:N74)</f>
        <v>2154.7349574293867</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40586.839822721369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8117.3679645442744</v>
      </c>
      <c r="M82" s="862"/>
      <c r="N82" s="51"/>
    </row>
    <row r="83" spans="1:14">
      <c r="B83" s="89" t="s">
        <v>973</v>
      </c>
      <c r="C83" s="90"/>
      <c r="D83" s="90"/>
      <c r="E83" s="90"/>
      <c r="F83" s="90"/>
      <c r="G83" s="90"/>
      <c r="H83" s="90"/>
      <c r="I83" s="87"/>
      <c r="J83" s="88"/>
      <c r="K83" s="304">
        <v>0.05</v>
      </c>
      <c r="L83" s="861">
        <f>N77*K83</f>
        <v>2029.3419911360686</v>
      </c>
      <c r="M83" s="862"/>
      <c r="N83" s="51"/>
    </row>
    <row r="84" spans="1:14" ht="15.75" thickBot="1">
      <c r="B84" s="91" t="s">
        <v>974</v>
      </c>
      <c r="C84" s="92"/>
      <c r="D84" s="92"/>
      <c r="E84" s="92"/>
      <c r="F84" s="92"/>
      <c r="G84" s="92"/>
      <c r="H84" s="92"/>
      <c r="I84" s="93"/>
      <c r="J84" s="94"/>
      <c r="K84" s="305">
        <v>0.05</v>
      </c>
      <c r="L84" s="863">
        <f>N77*K84</f>
        <v>2029.3419911360686</v>
      </c>
      <c r="M84" s="864"/>
      <c r="N84" s="51"/>
    </row>
    <row r="85" spans="1:14" ht="15.75" thickBot="1">
      <c r="B85" s="826" t="s">
        <v>953</v>
      </c>
      <c r="C85" s="827"/>
      <c r="D85" s="827"/>
      <c r="E85" s="827"/>
      <c r="F85" s="827"/>
      <c r="G85" s="827"/>
      <c r="H85" s="827"/>
      <c r="I85" s="827"/>
      <c r="J85" s="827"/>
      <c r="K85" s="827"/>
      <c r="L85" s="827"/>
      <c r="M85" s="828"/>
      <c r="N85" s="52">
        <f>L82+L83+L84</f>
        <v>12176.051946816411</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52762.891769537782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1136</v>
      </c>
      <c r="C31" s="81" t="s">
        <v>2146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N75*M41</f>
        <v>134.53962180720401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833</v>
      </c>
      <c r="B48" s="43" t="str">
        <f>VLOOKUP(A48,MATERIALES!A5:D372,3,FALSE)</f>
        <v>Concreto Resistencia  14 (Mpa)</v>
      </c>
      <c r="C48" s="281"/>
      <c r="D48" s="281"/>
      <c r="E48" s="281"/>
      <c r="F48" s="281"/>
      <c r="G48" s="281"/>
      <c r="H48" s="281"/>
      <c r="I48" s="268"/>
      <c r="J48" s="224" t="str">
        <f>VLOOKUP(A48,MATERIALES!A4:D639,2,FALSE)</f>
        <v>m3</v>
      </c>
      <c r="K48" s="282">
        <v>7.0000000000000007E-2</v>
      </c>
      <c r="L48" s="267"/>
      <c r="M48" s="402">
        <f>VLOOKUP(A48,MATERIALES!A5:D395,4,FALSE)</f>
        <v>365299.69731774996</v>
      </c>
      <c r="N48" s="272">
        <f>K48*M48</f>
        <v>25570.978812242498</v>
      </c>
    </row>
    <row r="49" spans="1:14">
      <c r="A49" s="163" t="s">
        <v>867</v>
      </c>
      <c r="B49" s="43" t="str">
        <f>VLOOKUP(A49,MATERIALES!A6:D372,3,FALSE)</f>
        <v>Formaleta (gaviones, juntas de bordillos, juntas de cunetas, muros, concretos clase D,E, F y G)</v>
      </c>
      <c r="C49" s="425"/>
      <c r="D49" s="425"/>
      <c r="E49" s="425"/>
      <c r="F49" s="425"/>
      <c r="G49" s="425"/>
      <c r="H49" s="425"/>
      <c r="I49" s="425"/>
      <c r="J49" s="311" t="str">
        <f>VLOOKUP(A49,MATERIALES!A5:D640,2,FALSE)</f>
        <v>m2</v>
      </c>
      <c r="K49" s="397">
        <v>0.3</v>
      </c>
      <c r="L49" s="421"/>
      <c r="M49" s="402">
        <f>VLOOKUP(A49,MATERIALES!A6:D396,4,FALSE)</f>
        <v>8089.1734987529335</v>
      </c>
      <c r="N49" s="272">
        <f>K49*M49</f>
        <v>2426.7520496258799</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6" t="s">
        <v>953</v>
      </c>
      <c r="C53" s="827"/>
      <c r="D53" s="827"/>
      <c r="E53" s="827"/>
      <c r="F53" s="827"/>
      <c r="G53" s="827"/>
      <c r="H53" s="827"/>
      <c r="I53" s="827"/>
      <c r="J53" s="827"/>
      <c r="K53" s="827"/>
      <c r="L53" s="827"/>
      <c r="M53" s="828"/>
      <c r="N53" s="394">
        <f>SUM(N48:N52)</f>
        <v>27997.730861868378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1239</v>
      </c>
      <c r="B58" s="46" t="str">
        <f>VLOOKUP(A58,TRANSPORTE!A1:D117,3,FALSE)</f>
        <v>Transporte de concreto</v>
      </c>
      <c r="C58" s="317"/>
      <c r="D58" s="317"/>
      <c r="E58" s="317"/>
      <c r="F58" s="317"/>
      <c r="G58" s="317"/>
      <c r="H58" s="311" t="s">
        <v>1999</v>
      </c>
      <c r="I58" s="279">
        <v>7.0000000000000007E-2</v>
      </c>
      <c r="J58" s="286">
        <v>1</v>
      </c>
      <c r="K58" s="279">
        <f>I58*J58</f>
        <v>7.0000000000000007E-2</v>
      </c>
      <c r="L58" s="913">
        <f>VLOOKUP(A58,TRANSPORTE!A1:D117,4,FALSE)</f>
        <v>1139.1256047770109</v>
      </c>
      <c r="M58" s="914"/>
      <c r="N58" s="287">
        <f>K58*L58</f>
        <v>79.73879233439078</v>
      </c>
    </row>
    <row r="59" spans="1:14">
      <c r="B59" s="46"/>
      <c r="C59" s="47"/>
      <c r="D59" s="47"/>
      <c r="E59" s="47"/>
      <c r="F59" s="47"/>
      <c r="G59" s="47"/>
      <c r="H59" s="311"/>
      <c r="I59" s="279"/>
      <c r="J59" s="286"/>
      <c r="K59" s="279"/>
      <c r="L59" s="913"/>
      <c r="M59" s="914"/>
      <c r="N59" s="287"/>
    </row>
    <row r="60" spans="1:14">
      <c r="B60" s="46"/>
      <c r="C60" s="47"/>
      <c r="D60" s="47"/>
      <c r="E60" s="47"/>
      <c r="F60" s="47"/>
      <c r="G60" s="4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79.73879233439078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980"/>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1">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0">
        <f>SUM(N69:N74)</f>
        <v>2690.7924361440801</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30902.801712154054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6180.560342430811</v>
      </c>
      <c r="M82" s="862"/>
      <c r="N82" s="51"/>
    </row>
    <row r="83" spans="1:14">
      <c r="B83" s="89" t="s">
        <v>973</v>
      </c>
      <c r="C83" s="90"/>
      <c r="D83" s="90"/>
      <c r="E83" s="90"/>
      <c r="F83" s="90"/>
      <c r="G83" s="90"/>
      <c r="H83" s="90"/>
      <c r="I83" s="87"/>
      <c r="J83" s="88"/>
      <c r="K83" s="304">
        <v>0.05</v>
      </c>
      <c r="L83" s="861">
        <f>N77*K83</f>
        <v>1545.1400856077028</v>
      </c>
      <c r="M83" s="862"/>
      <c r="N83" s="51"/>
    </row>
    <row r="84" spans="1:14" ht="15.75" thickBot="1">
      <c r="B84" s="91" t="s">
        <v>974</v>
      </c>
      <c r="C84" s="92"/>
      <c r="D84" s="92"/>
      <c r="E84" s="92"/>
      <c r="F84" s="92"/>
      <c r="G84" s="92"/>
      <c r="H84" s="92"/>
      <c r="I84" s="93"/>
      <c r="J84" s="94"/>
      <c r="K84" s="305">
        <v>0.05</v>
      </c>
      <c r="L84" s="863">
        <f>N77*K84</f>
        <v>1545.1400856077028</v>
      </c>
      <c r="M84" s="864"/>
      <c r="N84" s="51"/>
    </row>
    <row r="85" spans="1:14" ht="15.75" thickBot="1">
      <c r="B85" s="826" t="s">
        <v>953</v>
      </c>
      <c r="C85" s="827"/>
      <c r="D85" s="827"/>
      <c r="E85" s="827"/>
      <c r="F85" s="827"/>
      <c r="G85" s="827"/>
      <c r="H85" s="827"/>
      <c r="I85" s="827"/>
      <c r="J85" s="827"/>
      <c r="K85" s="827"/>
      <c r="L85" s="827"/>
      <c r="M85" s="828"/>
      <c r="N85" s="52">
        <f>L82+L83+L84</f>
        <v>9270.840513646217</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40173.642225800271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1685</v>
      </c>
      <c r="C31" s="81" t="s">
        <v>2147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N75*M41</f>
        <v>71.649414538135986</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400</v>
      </c>
      <c r="B48" s="43" t="str">
        <f>VLOOKUP(A48,MATERIALES!A5:D372,3,FALSE)</f>
        <v>Bordillo Prefabricado En Concreto Ref.A85 Ntc-4109, 0,20 X 0,35 X 0.80 M</v>
      </c>
      <c r="C48" s="281"/>
      <c r="D48" s="281"/>
      <c r="E48" s="281"/>
      <c r="F48" s="281"/>
      <c r="G48" s="281"/>
      <c r="H48" s="281"/>
      <c r="I48" s="268"/>
      <c r="J48" s="224" t="str">
        <f>VLOOKUP(A48,MATERIALES!A4:D639,2,FALSE)</f>
        <v>u</v>
      </c>
      <c r="K48" s="282">
        <v>1.25</v>
      </c>
      <c r="L48" s="267"/>
      <c r="M48" s="402">
        <f>VLOOKUP(A48,MATERIALES!A5:D395,4,FALSE)</f>
        <v>28200.272911456464</v>
      </c>
      <c r="N48" s="272">
        <f>K48*M48</f>
        <v>35250.341139320582</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6" t="s">
        <v>953</v>
      </c>
      <c r="C53" s="827"/>
      <c r="D53" s="827"/>
      <c r="E53" s="827"/>
      <c r="F53" s="827"/>
      <c r="G53" s="827"/>
      <c r="H53" s="827"/>
      <c r="I53" s="827"/>
      <c r="J53" s="827"/>
      <c r="K53" s="827"/>
      <c r="L53" s="827"/>
      <c r="M53" s="828"/>
      <c r="N53" s="394">
        <f>SUM(N48:N52)</f>
        <v>35250.341139320582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B58" s="46"/>
      <c r="C58" s="317"/>
      <c r="D58" s="317"/>
      <c r="E58" s="317"/>
      <c r="F58" s="317"/>
      <c r="G58" s="317"/>
      <c r="H58" s="311"/>
      <c r="I58" s="279"/>
      <c r="J58" s="286"/>
      <c r="K58" s="279"/>
      <c r="L58" s="913"/>
      <c r="M58" s="914"/>
      <c r="N58" s="287"/>
    </row>
    <row r="59" spans="1:14">
      <c r="B59" s="46"/>
      <c r="C59" s="47"/>
      <c r="D59" s="47"/>
      <c r="E59" s="47"/>
      <c r="F59" s="47"/>
      <c r="G59" s="47"/>
      <c r="H59" s="311"/>
      <c r="I59" s="279"/>
      <c r="J59" s="286"/>
      <c r="K59" s="279"/>
      <c r="L59" s="913"/>
      <c r="M59" s="914"/>
      <c r="N59" s="287"/>
    </row>
    <row r="60" spans="1:14">
      <c r="B60" s="46"/>
      <c r="C60" s="47"/>
      <c r="D60" s="47"/>
      <c r="E60" s="47"/>
      <c r="F60" s="47"/>
      <c r="G60" s="4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980"/>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150</v>
      </c>
      <c r="N69" s="395">
        <f>K69/M69</f>
        <v>721.74666666666667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1">
        <f>SUM(N69:N74)</f>
        <v>1432.9882907627198</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36754.978844621437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7350.9957689242874</v>
      </c>
      <c r="M82" s="862"/>
      <c r="N82" s="51"/>
    </row>
    <row r="83" spans="1:14">
      <c r="B83" s="89" t="s">
        <v>973</v>
      </c>
      <c r="C83" s="90"/>
      <c r="D83" s="90"/>
      <c r="E83" s="90"/>
      <c r="F83" s="90"/>
      <c r="G83" s="90"/>
      <c r="H83" s="90"/>
      <c r="I83" s="87"/>
      <c r="J83" s="88"/>
      <c r="K83" s="304">
        <v>0.05</v>
      </c>
      <c r="L83" s="861">
        <f>N77*K83</f>
        <v>1837.7489422310719</v>
      </c>
      <c r="M83" s="862"/>
      <c r="N83" s="51"/>
    </row>
    <row r="84" spans="1:14" ht="15.75" thickBot="1">
      <c r="B84" s="91" t="s">
        <v>974</v>
      </c>
      <c r="C84" s="92"/>
      <c r="D84" s="92"/>
      <c r="E84" s="92"/>
      <c r="F84" s="92"/>
      <c r="G84" s="92"/>
      <c r="H84" s="92"/>
      <c r="I84" s="93"/>
      <c r="J84" s="94"/>
      <c r="K84" s="305">
        <v>0.05</v>
      </c>
      <c r="L84" s="863">
        <f>N77*K84</f>
        <v>1837.7489422310719</v>
      </c>
      <c r="M84" s="864"/>
      <c r="N84" s="51"/>
    </row>
    <row r="85" spans="1:14" ht="15.75" thickBot="1">
      <c r="B85" s="826" t="s">
        <v>953</v>
      </c>
      <c r="C85" s="827"/>
      <c r="D85" s="827"/>
      <c r="E85" s="827"/>
      <c r="F85" s="827"/>
      <c r="G85" s="827"/>
      <c r="H85" s="827"/>
      <c r="I85" s="827"/>
      <c r="J85" s="827"/>
      <c r="K85" s="827"/>
      <c r="L85" s="827"/>
      <c r="M85" s="828"/>
      <c r="N85" s="52">
        <f>L82+L83+L84</f>
        <v>11026.493653386431</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47781.472498007868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1686</v>
      </c>
      <c r="C31" s="81" t="s">
        <v>2148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N75*M41</f>
        <v>161.605121807204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161.605121807204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497</v>
      </c>
      <c r="B48" s="43" t="str">
        <f>VLOOKUP(A48,MATERIALES!A5:D372,3,FALSE)</f>
        <v>Mortero 1:3 Para Anillos</v>
      </c>
      <c r="C48" s="281"/>
      <c r="D48" s="281"/>
      <c r="E48" s="281"/>
      <c r="F48" s="281"/>
      <c r="G48" s="281"/>
      <c r="H48" s="281"/>
      <c r="I48" s="281"/>
      <c r="J48" s="311" t="str">
        <f>VLOOKUP(A48,MATERIALES!A4:D639,2,FALSE)</f>
        <v>m3</v>
      </c>
      <c r="K48" s="282">
        <v>2E-3</v>
      </c>
      <c r="L48" s="267"/>
      <c r="M48" s="402">
        <f>VLOOKUP(A48,MATERIALES!A5:D395,4,FALSE)</f>
        <v>411047.89030499675</v>
      </c>
      <c r="N48" s="272">
        <f>K48*M48</f>
        <v>822.09578060999354</v>
      </c>
    </row>
    <row r="49" spans="1:14">
      <c r="A49" s="163" t="s">
        <v>833</v>
      </c>
      <c r="B49" s="43" t="str">
        <f>VLOOKUP(A49,MATERIALES!A6:D372,3,FALSE)</f>
        <v>Concreto Resistencia  14 (Mpa)</v>
      </c>
      <c r="C49" s="425"/>
      <c r="D49" s="425"/>
      <c r="E49" s="425"/>
      <c r="F49" s="425"/>
      <c r="G49" s="425"/>
      <c r="H49" s="425"/>
      <c r="I49" s="425"/>
      <c r="J49" s="312" t="str">
        <f>VLOOKUP(A49,MATERIALES!A5:D640,2,FALSE)</f>
        <v>m3</v>
      </c>
      <c r="K49" s="397">
        <v>7.0000000000000007E-2</v>
      </c>
      <c r="L49" s="421"/>
      <c r="M49" s="402">
        <f>VLOOKUP(A49,MATERIALES!A6:D396,4,FALSE)</f>
        <v>365299.69731774996</v>
      </c>
      <c r="N49" s="272">
        <f>K49*M49</f>
        <v>25570.978812242498</v>
      </c>
    </row>
    <row r="50" spans="1:14">
      <c r="A50" s="163"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VLOOKUP(A50,MATERIALES!A6:D641,2,FALSE)</f>
        <v>m2</v>
      </c>
      <c r="K50" s="397">
        <v>0.3</v>
      </c>
      <c r="L50" s="421"/>
      <c r="M50" s="402">
        <f>VLOOKUP(A50,MATERIALES!A6:D397,4,FALSE)</f>
        <v>8089.1734987529335</v>
      </c>
      <c r="N50" s="272">
        <f>K50*M50</f>
        <v>2426.7520496258799</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6" t="s">
        <v>953</v>
      </c>
      <c r="C53" s="827"/>
      <c r="D53" s="827"/>
      <c r="E53" s="827"/>
      <c r="F53" s="827"/>
      <c r="G53" s="827"/>
      <c r="H53" s="827"/>
      <c r="I53" s="827"/>
      <c r="J53" s="827"/>
      <c r="K53" s="827"/>
      <c r="L53" s="827"/>
      <c r="M53" s="828"/>
      <c r="N53" s="394">
        <f>SUM(N48:N52)</f>
        <v>28819.826642478372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1239</v>
      </c>
      <c r="B58" s="46" t="str">
        <f>VLOOKUP(A58,TRANSPORTE!A1:D117,3,FALSE)</f>
        <v>Transporte de concreto</v>
      </c>
      <c r="C58" s="317"/>
      <c r="D58" s="317"/>
      <c r="E58" s="317"/>
      <c r="F58" s="317"/>
      <c r="G58" s="317"/>
      <c r="H58" s="311" t="s">
        <v>1999</v>
      </c>
      <c r="I58" s="413">
        <v>7.2000000000000008E-2</v>
      </c>
      <c r="J58" s="286">
        <v>1</v>
      </c>
      <c r="K58" s="279">
        <f>I58*J58</f>
        <v>7.2000000000000008E-2</v>
      </c>
      <c r="L58" s="913">
        <f>VLOOKUP(A58,TRANSPORTE!A1:D117,4,FALSE)</f>
        <v>1139.1256047770109</v>
      </c>
      <c r="M58" s="914"/>
      <c r="N58" s="287">
        <f>K58*L58</f>
        <v>82.017043543944794</v>
      </c>
    </row>
    <row r="59" spans="1:14">
      <c r="B59" s="46"/>
      <c r="C59" s="47"/>
      <c r="D59" s="47"/>
      <c r="E59" s="47"/>
      <c r="F59" s="47"/>
      <c r="G59" s="47"/>
      <c r="H59" s="311"/>
      <c r="I59" s="279"/>
      <c r="J59" s="286"/>
      <c r="K59" s="279"/>
      <c r="L59" s="913"/>
      <c r="M59" s="914"/>
      <c r="N59" s="287"/>
    </row>
    <row r="60" spans="1:14">
      <c r="B60" s="46"/>
      <c r="C60" s="47"/>
      <c r="D60" s="47"/>
      <c r="E60" s="47"/>
      <c r="F60" s="47"/>
      <c r="G60" s="4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82.017043543944794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100</v>
      </c>
      <c r="N69" s="395">
        <f>K69/M69</f>
        <v>2165.2399999999998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0">
        <f>SUM(N69:N74)</f>
        <v>3232.1024361440795</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32295.551243973598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6459.1102487947201</v>
      </c>
      <c r="M82" s="862"/>
      <c r="N82" s="51"/>
    </row>
    <row r="83" spans="1:14">
      <c r="B83" s="89" t="s">
        <v>973</v>
      </c>
      <c r="C83" s="90"/>
      <c r="D83" s="90"/>
      <c r="E83" s="90"/>
      <c r="F83" s="90"/>
      <c r="G83" s="90"/>
      <c r="H83" s="90"/>
      <c r="I83" s="87"/>
      <c r="J83" s="88"/>
      <c r="K83" s="304">
        <v>0.05</v>
      </c>
      <c r="L83" s="861">
        <f>N77*K83</f>
        <v>1614.77756219868</v>
      </c>
      <c r="M83" s="862"/>
      <c r="N83" s="51"/>
    </row>
    <row r="84" spans="1:14" ht="15.75" thickBot="1">
      <c r="B84" s="91" t="s">
        <v>974</v>
      </c>
      <c r="C84" s="92"/>
      <c r="D84" s="92"/>
      <c r="E84" s="92"/>
      <c r="F84" s="92"/>
      <c r="G84" s="92"/>
      <c r="H84" s="92"/>
      <c r="I84" s="93"/>
      <c r="J84" s="94"/>
      <c r="K84" s="305">
        <v>0.05</v>
      </c>
      <c r="L84" s="863">
        <f>N77*K84</f>
        <v>1614.77756219868</v>
      </c>
      <c r="M84" s="864"/>
      <c r="N84" s="51"/>
    </row>
    <row r="85" spans="1:14" ht="15.75" thickBot="1">
      <c r="B85" s="826" t="s">
        <v>953</v>
      </c>
      <c r="C85" s="827"/>
      <c r="D85" s="827"/>
      <c r="E85" s="827"/>
      <c r="F85" s="827"/>
      <c r="G85" s="827"/>
      <c r="H85" s="827"/>
      <c r="I85" s="827"/>
      <c r="J85" s="827"/>
      <c r="K85" s="827"/>
      <c r="L85" s="827"/>
      <c r="M85" s="828"/>
      <c r="N85" s="52">
        <f>L82+L83+L84</f>
        <v>9688.6653731920796</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41984.216617165679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1687</v>
      </c>
      <c r="C31" s="81" t="s">
        <v>2149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N75*M41</f>
        <v>89.693081204802667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89.693081204802667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497</v>
      </c>
      <c r="B48" s="43" t="str">
        <f>VLOOKUP(A48,MATERIALES!A5:D372,3,FALSE)</f>
        <v>Mortero 1:3 Para Anillos</v>
      </c>
      <c r="C48" s="281"/>
      <c r="D48" s="281"/>
      <c r="E48" s="281"/>
      <c r="F48" s="281"/>
      <c r="G48" s="281"/>
      <c r="H48" s="281"/>
      <c r="I48" s="281"/>
      <c r="J48" s="311" t="str">
        <f>VLOOKUP(A48,MATERIALES!A4:D639,2,FALSE)</f>
        <v>m3</v>
      </c>
      <c r="K48" s="282">
        <v>2E-3</v>
      </c>
      <c r="L48" s="267"/>
      <c r="M48" s="402">
        <f>VLOOKUP(A48,MATERIALES!A5:D395,4,FALSE)</f>
        <v>411047.89030499675</v>
      </c>
      <c r="N48" s="272">
        <f>K48*M48</f>
        <v>822.09578060999354</v>
      </c>
    </row>
    <row r="49" spans="1:14">
      <c r="A49" s="163" t="s">
        <v>400</v>
      </c>
      <c r="B49" s="43" t="str">
        <f>VLOOKUP(A49,MATERIALES!A6:D372,3,FALSE)</f>
        <v>Bordillo Prefabricado En Concreto Ref.A85 Ntc-4109, 0,20 X 0,35 X 0.80 M</v>
      </c>
      <c r="C49" s="425"/>
      <c r="D49" s="425"/>
      <c r="E49" s="425"/>
      <c r="F49" s="425"/>
      <c r="G49" s="425"/>
      <c r="H49" s="425"/>
      <c r="I49" s="425"/>
      <c r="J49" s="312" t="str">
        <f>VLOOKUP(A49,MATERIALES!A5:D640,2,FALSE)</f>
        <v>u</v>
      </c>
      <c r="K49" s="397">
        <v>1.25</v>
      </c>
      <c r="L49" s="421"/>
      <c r="M49" s="402">
        <f>VLOOKUP(A49,MATERIALES!A6:D396,4,FALSE)</f>
        <v>28200.272911456464</v>
      </c>
      <c r="N49" s="272">
        <f>K49*M49</f>
        <v>35250.341139320582</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6" t="s">
        <v>953</v>
      </c>
      <c r="C53" s="827"/>
      <c r="D53" s="827"/>
      <c r="E53" s="827"/>
      <c r="F53" s="827"/>
      <c r="G53" s="827"/>
      <c r="H53" s="827"/>
      <c r="I53" s="827"/>
      <c r="J53" s="827"/>
      <c r="K53" s="827"/>
      <c r="L53" s="827"/>
      <c r="M53" s="828"/>
      <c r="N53" s="394">
        <f>SUM(N48:N52)</f>
        <v>36072.436919930573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1239</v>
      </c>
      <c r="B58" s="46" t="str">
        <f>VLOOKUP(A58,TRANSPORTE!A1:D117,3,FALSE)</f>
        <v>Transporte de concreto</v>
      </c>
      <c r="C58" s="317"/>
      <c r="D58" s="317"/>
      <c r="E58" s="317"/>
      <c r="F58" s="317"/>
      <c r="G58" s="317"/>
      <c r="H58" s="311" t="s">
        <v>1999</v>
      </c>
      <c r="I58" s="413">
        <v>2E-3</v>
      </c>
      <c r="J58" s="286">
        <v>1</v>
      </c>
      <c r="K58" s="413">
        <f>I58*J58</f>
        <v>2E-3</v>
      </c>
      <c r="L58" s="913">
        <f>VLOOKUP(A58,TRANSPORTE!A1:D117,4,FALSE)</f>
        <v>1139.1256047770109</v>
      </c>
      <c r="M58" s="914"/>
      <c r="N58" s="287">
        <f>K58*L58</f>
        <v>2.2782512095540222</v>
      </c>
    </row>
    <row r="59" spans="1:14">
      <c r="B59" s="46"/>
      <c r="C59" s="47"/>
      <c r="D59" s="47"/>
      <c r="E59" s="47"/>
      <c r="F59" s="47"/>
      <c r="G59" s="47"/>
      <c r="H59" s="311"/>
      <c r="I59" s="279"/>
      <c r="J59" s="286"/>
      <c r="K59" s="279"/>
      <c r="L59" s="913"/>
      <c r="M59" s="914"/>
      <c r="N59" s="287"/>
    </row>
    <row r="60" spans="1:14">
      <c r="B60" s="46"/>
      <c r="C60" s="47"/>
      <c r="D60" s="47"/>
      <c r="E60" s="47"/>
      <c r="F60" s="47"/>
      <c r="G60" s="4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2.2782512095540222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150</v>
      </c>
      <c r="N69" s="395">
        <f>K69/M69</f>
        <v>1082.6199999999999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1">
        <f>SUM(N69:N74)</f>
        <v>1793.8616240960532</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37958.26987644098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7591.6539752881963</v>
      </c>
      <c r="M82" s="862"/>
      <c r="N82" s="51"/>
    </row>
    <row r="83" spans="1:14">
      <c r="B83" s="89" t="s">
        <v>973</v>
      </c>
      <c r="C83" s="90"/>
      <c r="D83" s="90"/>
      <c r="E83" s="90"/>
      <c r="F83" s="90"/>
      <c r="G83" s="90"/>
      <c r="H83" s="90"/>
      <c r="I83" s="87"/>
      <c r="J83" s="88"/>
      <c r="K83" s="304">
        <v>0.05</v>
      </c>
      <c r="L83" s="861">
        <f>N77*K83</f>
        <v>1897.9134938220491</v>
      </c>
      <c r="M83" s="862"/>
      <c r="N83" s="51"/>
    </row>
    <row r="84" spans="1:14" ht="15.75" thickBot="1">
      <c r="B84" s="91" t="s">
        <v>974</v>
      </c>
      <c r="C84" s="92"/>
      <c r="D84" s="92"/>
      <c r="E84" s="92"/>
      <c r="F84" s="92"/>
      <c r="G84" s="92"/>
      <c r="H84" s="92"/>
      <c r="I84" s="93"/>
      <c r="J84" s="94"/>
      <c r="K84" s="305">
        <v>0.05</v>
      </c>
      <c r="L84" s="863">
        <f>N77*K84</f>
        <v>1897.9134938220491</v>
      </c>
      <c r="M84" s="864"/>
      <c r="N84" s="51"/>
    </row>
    <row r="85" spans="1:14" ht="15.75" thickBot="1">
      <c r="B85" s="826" t="s">
        <v>953</v>
      </c>
      <c r="C85" s="827"/>
      <c r="D85" s="827"/>
      <c r="E85" s="827"/>
      <c r="F85" s="827"/>
      <c r="G85" s="827"/>
      <c r="H85" s="827"/>
      <c r="I85" s="827"/>
      <c r="J85" s="827"/>
      <c r="K85" s="827"/>
      <c r="L85" s="827"/>
      <c r="M85" s="828"/>
      <c r="N85" s="52">
        <f>L82+L83+L84</f>
        <v>11387.480962932294</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49345.750839373271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1732</v>
      </c>
      <c r="C31" s="81" t="s">
        <v>1688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N75*M41</f>
        <v>22.554583333333333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883</v>
      </c>
      <c r="B48" s="43" t="str">
        <f>VLOOKUP(A48,MATERIALES!A5:D372,3,FALSE)</f>
        <v>Geotextil Nt-2500 O Similar (Proveedores, Pavco, Geomatrix, Tensar, Omnes U Otros)</v>
      </c>
      <c r="C48" s="281"/>
      <c r="D48" s="281"/>
      <c r="E48" s="281"/>
      <c r="F48" s="281"/>
      <c r="G48" s="281"/>
      <c r="H48" s="281"/>
      <c r="I48" s="268"/>
      <c r="J48" s="224" t="str">
        <f>VLOOKUP(A48,MATERIALES!A4:D639,2,FALSE)</f>
        <v>m2</v>
      </c>
      <c r="K48" s="282">
        <v>1.1000000000000001</v>
      </c>
      <c r="L48" s="267"/>
      <c r="M48" s="402">
        <f>VLOOKUP(A48,MATERIALES!A5:D395,4,FALSE)</f>
        <v>4551.8164072395621</v>
      </c>
      <c r="N48" s="272">
        <f>K48*M48</f>
        <v>5006.9980479635187</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6" t="s">
        <v>953</v>
      </c>
      <c r="C53" s="827"/>
      <c r="D53" s="827"/>
      <c r="E53" s="827"/>
      <c r="F53" s="827"/>
      <c r="G53" s="827"/>
      <c r="H53" s="827"/>
      <c r="I53" s="827"/>
      <c r="J53" s="827"/>
      <c r="K53" s="827"/>
      <c r="L53" s="827"/>
      <c r="M53" s="828"/>
      <c r="N53" s="394">
        <f>SUM(N48:N52)</f>
        <v>5006.9980479635187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B58" s="46"/>
      <c r="C58" s="317"/>
      <c r="D58" s="317"/>
      <c r="E58" s="317"/>
      <c r="F58" s="317"/>
      <c r="G58" s="317"/>
      <c r="H58" s="311"/>
      <c r="I58" s="279"/>
      <c r="J58" s="286"/>
      <c r="K58" s="279"/>
      <c r="L58" s="913"/>
      <c r="M58" s="914"/>
      <c r="N58" s="287"/>
    </row>
    <row r="59" spans="1:14">
      <c r="B59" s="46"/>
      <c r="C59" s="47"/>
      <c r="D59" s="47"/>
      <c r="E59" s="47"/>
      <c r="F59" s="47"/>
      <c r="G59" s="47"/>
      <c r="H59" s="311"/>
      <c r="I59" s="279"/>
      <c r="J59" s="286"/>
      <c r="K59" s="279"/>
      <c r="L59" s="913"/>
      <c r="M59" s="914"/>
      <c r="N59" s="287"/>
    </row>
    <row r="60" spans="1:14">
      <c r="B60" s="46"/>
      <c r="C60" s="47"/>
      <c r="D60" s="47"/>
      <c r="E60" s="47"/>
      <c r="F60" s="47"/>
      <c r="G60" s="4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980"/>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1">
        <f>SUM(N69:N74)</f>
        <v>451.09166666666664</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5480.6442979635185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1096.1288595927037</v>
      </c>
      <c r="M82" s="862"/>
      <c r="N82" s="51"/>
    </row>
    <row r="83" spans="1:14">
      <c r="B83" s="89" t="s">
        <v>973</v>
      </c>
      <c r="C83" s="90"/>
      <c r="D83" s="90"/>
      <c r="E83" s="90"/>
      <c r="F83" s="90"/>
      <c r="G83" s="90"/>
      <c r="H83" s="90"/>
      <c r="I83" s="87"/>
      <c r="J83" s="88"/>
      <c r="K83" s="304">
        <v>0.05</v>
      </c>
      <c r="L83" s="861">
        <f>N77*K83</f>
        <v>274.03221489817594</v>
      </c>
      <c r="M83" s="862"/>
      <c r="N83" s="51"/>
    </row>
    <row r="84" spans="1:14" ht="15.75" thickBot="1">
      <c r="B84" s="91" t="s">
        <v>974</v>
      </c>
      <c r="C84" s="92"/>
      <c r="D84" s="92"/>
      <c r="E84" s="92"/>
      <c r="F84" s="92"/>
      <c r="G84" s="92"/>
      <c r="H84" s="92"/>
      <c r="I84" s="93"/>
      <c r="J84" s="94"/>
      <c r="K84" s="305">
        <v>0.05</v>
      </c>
      <c r="L84" s="863">
        <f>N77*K84</f>
        <v>274.03221489817594</v>
      </c>
      <c r="M84" s="864"/>
      <c r="N84" s="51"/>
    </row>
    <row r="85" spans="1:14" ht="15.75" thickBot="1">
      <c r="B85" s="826" t="s">
        <v>953</v>
      </c>
      <c r="C85" s="827"/>
      <c r="D85" s="827"/>
      <c r="E85" s="827"/>
      <c r="F85" s="827"/>
      <c r="G85" s="827"/>
      <c r="H85" s="827"/>
      <c r="I85" s="827"/>
      <c r="J85" s="827"/>
      <c r="K85" s="827"/>
      <c r="L85" s="827"/>
      <c r="M85" s="828"/>
      <c r="N85" s="52">
        <f>L82+L83+L84</f>
        <v>1644.1932893890555</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7124.8375873525738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1733</v>
      </c>
      <c r="C31" s="81" t="s">
        <v>2045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N75*M41</f>
        <v>22.554583333333333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876</v>
      </c>
      <c r="B48" s="43" t="str">
        <f>VLOOKUP(A48,MATERIALES!A5:D372,3,FALSE)</f>
        <v>Geotextil T-2400 O Similar (Proveedores Lafayet, Pavco, Geomatrix, Tensar, Omnes U Otros)</v>
      </c>
      <c r="C48" s="281"/>
      <c r="D48" s="281"/>
      <c r="E48" s="281"/>
      <c r="F48" s="281"/>
      <c r="G48" s="281"/>
      <c r="H48" s="281"/>
      <c r="I48" s="268"/>
      <c r="J48" s="224" t="str">
        <f>VLOOKUP(A48,MATERIALES!A4:D639,2,FALSE)</f>
        <v>m2</v>
      </c>
      <c r="K48" s="282">
        <v>1.1000000000000001</v>
      </c>
      <c r="L48" s="267"/>
      <c r="M48" s="402">
        <f>VLOOKUP(A48,MATERIALES!A5:D395,4,FALSE)</f>
        <v>5156.0398241297689</v>
      </c>
      <c r="N48" s="272">
        <f>K48*M48</f>
        <v>5671.6438065427465</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6" t="s">
        <v>953</v>
      </c>
      <c r="C53" s="827"/>
      <c r="D53" s="827"/>
      <c r="E53" s="827"/>
      <c r="F53" s="827"/>
      <c r="G53" s="827"/>
      <c r="H53" s="827"/>
      <c r="I53" s="827"/>
      <c r="J53" s="827"/>
      <c r="K53" s="827"/>
      <c r="L53" s="827"/>
      <c r="M53" s="828"/>
      <c r="N53" s="394">
        <f>SUM(N48:N52)</f>
        <v>5671.6438065427465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B58" s="46"/>
      <c r="C58" s="317"/>
      <c r="D58" s="317"/>
      <c r="E58" s="317"/>
      <c r="F58" s="317"/>
      <c r="G58" s="317"/>
      <c r="H58" s="311"/>
      <c r="I58" s="279"/>
      <c r="J58" s="286"/>
      <c r="K58" s="279"/>
      <c r="L58" s="913"/>
      <c r="M58" s="914"/>
      <c r="N58" s="287"/>
    </row>
    <row r="59" spans="1:14">
      <c r="B59" s="46"/>
      <c r="C59" s="47"/>
      <c r="D59" s="47"/>
      <c r="E59" s="47"/>
      <c r="F59" s="47"/>
      <c r="G59" s="47"/>
      <c r="H59" s="311"/>
      <c r="I59" s="279"/>
      <c r="J59" s="286"/>
      <c r="K59" s="279"/>
      <c r="L59" s="913"/>
      <c r="M59" s="914"/>
      <c r="N59" s="287"/>
    </row>
    <row r="60" spans="1:14">
      <c r="B60" s="46"/>
      <c r="C60" s="47"/>
      <c r="D60" s="47"/>
      <c r="E60" s="47"/>
      <c r="F60" s="47"/>
      <c r="G60" s="4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980"/>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1">
        <f>SUM(N69:N74)</f>
        <v>451.09166666666664</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6145.2900565427462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1229.0580113085493</v>
      </c>
      <c r="M82" s="862"/>
      <c r="N82" s="51"/>
    </row>
    <row r="83" spans="1:14">
      <c r="B83" s="89" t="s">
        <v>973</v>
      </c>
      <c r="C83" s="90"/>
      <c r="D83" s="90"/>
      <c r="E83" s="90"/>
      <c r="F83" s="90"/>
      <c r="G83" s="90"/>
      <c r="H83" s="90"/>
      <c r="I83" s="87"/>
      <c r="J83" s="88"/>
      <c r="K83" s="304">
        <v>0.05</v>
      </c>
      <c r="L83" s="861">
        <f>N77*K83</f>
        <v>307.26450282713733</v>
      </c>
      <c r="M83" s="862"/>
      <c r="N83" s="51"/>
    </row>
    <row r="84" spans="1:14" ht="15.75" thickBot="1">
      <c r="B84" s="91" t="s">
        <v>974</v>
      </c>
      <c r="C84" s="92"/>
      <c r="D84" s="92"/>
      <c r="E84" s="92"/>
      <c r="F84" s="92"/>
      <c r="G84" s="92"/>
      <c r="H84" s="92"/>
      <c r="I84" s="93"/>
      <c r="J84" s="94"/>
      <c r="K84" s="305">
        <v>0.05</v>
      </c>
      <c r="L84" s="863">
        <f>N77*K84</f>
        <v>307.26450282713733</v>
      </c>
      <c r="M84" s="864"/>
      <c r="N84" s="51"/>
    </row>
    <row r="85" spans="1:14" ht="15.75" thickBot="1">
      <c r="B85" s="826" t="s">
        <v>953</v>
      </c>
      <c r="C85" s="827"/>
      <c r="D85" s="827"/>
      <c r="E85" s="827"/>
      <c r="F85" s="827"/>
      <c r="G85" s="827"/>
      <c r="H85" s="827"/>
      <c r="I85" s="827"/>
      <c r="J85" s="827"/>
      <c r="K85" s="827"/>
      <c r="L85" s="827"/>
      <c r="M85" s="828"/>
      <c r="N85" s="52">
        <f>L82+L83+L84</f>
        <v>1843.5870169628238</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7988.8770735055696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1137</v>
      </c>
      <c r="C31" s="81" t="s">
        <v>1689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N75*M41</f>
        <v>324.78600000000006</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324.78600000000006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542</v>
      </c>
      <c r="B48" s="43" t="str">
        <f>VLOOKUP(A48,MATERIALES!A5:D372,3,FALSE)</f>
        <v>Material drenante (3´´)</v>
      </c>
      <c r="C48" s="281"/>
      <c r="D48" s="281"/>
      <c r="E48" s="281"/>
      <c r="F48" s="281"/>
      <c r="G48" s="281"/>
      <c r="H48" s="281"/>
      <c r="I48" s="268"/>
      <c r="J48" s="224" t="str">
        <f>VLOOKUP(A48,MATERIALES!A4:D639,2,FALSE)</f>
        <v>m3</v>
      </c>
      <c r="K48" s="282">
        <v>1.1000000000000001</v>
      </c>
      <c r="L48" s="267"/>
      <c r="M48" s="402">
        <f>VLOOKUP(A48,MATERIALES!A5:D395,4,FALSE)</f>
        <v>43364.160593236134</v>
      </c>
      <c r="N48" s="272">
        <f>K48*M48</f>
        <v>47700.57665255975</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6" t="s">
        <v>953</v>
      </c>
      <c r="C53" s="827"/>
      <c r="D53" s="827"/>
      <c r="E53" s="827"/>
      <c r="F53" s="827"/>
      <c r="G53" s="827"/>
      <c r="H53" s="827"/>
      <c r="I53" s="827"/>
      <c r="J53" s="827"/>
      <c r="K53" s="827"/>
      <c r="L53" s="827"/>
      <c r="M53" s="828"/>
      <c r="N53" s="394">
        <f>SUM(N48:N52)</f>
        <v>47700.57665255975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1261</v>
      </c>
      <c r="B58" s="46" t="str">
        <f>VLOOKUP(A58,TRANSPORTE!A1:D117,3,FALSE)</f>
        <v>Transporte de Material Drenante</v>
      </c>
      <c r="C58" s="317"/>
      <c r="D58" s="317"/>
      <c r="E58" s="317"/>
      <c r="F58" s="317"/>
      <c r="G58" s="317"/>
      <c r="H58" s="311" t="s">
        <v>1999</v>
      </c>
      <c r="I58" s="279">
        <v>1.1000000000000001</v>
      </c>
      <c r="J58" s="286">
        <v>1</v>
      </c>
      <c r="K58" s="279">
        <f>I58*J58</f>
        <v>1.1000000000000001</v>
      </c>
      <c r="L58" s="913">
        <f>VLOOKUP(A58,TRANSPORTE!A1:D117,4,FALSE)</f>
        <v>1139.1256047770109</v>
      </c>
      <c r="M58" s="914"/>
      <c r="N58" s="287">
        <f>K58*L58</f>
        <v>1253.0381652547121</v>
      </c>
    </row>
    <row r="59" spans="1:14">
      <c r="B59" s="46"/>
      <c r="C59" s="47"/>
      <c r="D59" s="47"/>
      <c r="E59" s="47"/>
      <c r="F59" s="47"/>
      <c r="G59" s="47"/>
      <c r="H59" s="311"/>
      <c r="I59" s="279"/>
      <c r="J59" s="286"/>
      <c r="K59" s="279"/>
      <c r="L59" s="913"/>
      <c r="M59" s="914"/>
      <c r="N59" s="287"/>
    </row>
    <row r="60" spans="1:14">
      <c r="B60" s="46"/>
      <c r="C60" s="47"/>
      <c r="D60" s="47"/>
      <c r="E60" s="47"/>
      <c r="F60" s="47"/>
      <c r="G60" s="4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1253.0381652547121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980"/>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25</v>
      </c>
      <c r="N69" s="395">
        <f>K69/M69</f>
        <v>6495.72</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1">
        <f>SUM(N69:N74)</f>
        <v>6495.72</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55774.120817814466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11154.824163562895</v>
      </c>
      <c r="M82" s="862"/>
      <c r="N82" s="51"/>
    </row>
    <row r="83" spans="1:14">
      <c r="B83" s="89" t="s">
        <v>973</v>
      </c>
      <c r="C83" s="90"/>
      <c r="D83" s="90"/>
      <c r="E83" s="90"/>
      <c r="F83" s="90"/>
      <c r="G83" s="90"/>
      <c r="H83" s="90"/>
      <c r="I83" s="87"/>
      <c r="J83" s="88"/>
      <c r="K83" s="304">
        <v>0.05</v>
      </c>
      <c r="L83" s="861">
        <f>N77*K83</f>
        <v>2788.7060408907237</v>
      </c>
      <c r="M83" s="862"/>
      <c r="N83" s="51"/>
    </row>
    <row r="84" spans="1:14" ht="15.75" thickBot="1">
      <c r="B84" s="91" t="s">
        <v>974</v>
      </c>
      <c r="C84" s="92"/>
      <c r="D84" s="92"/>
      <c r="E84" s="92"/>
      <c r="F84" s="92"/>
      <c r="G84" s="92"/>
      <c r="H84" s="92"/>
      <c r="I84" s="93"/>
      <c r="J84" s="94"/>
      <c r="K84" s="305">
        <v>0.05</v>
      </c>
      <c r="L84" s="863">
        <f>N77*K84</f>
        <v>2788.7060408907237</v>
      </c>
      <c r="M84" s="864"/>
      <c r="N84" s="51"/>
    </row>
    <row r="85" spans="1:14" ht="15.75" thickBot="1">
      <c r="B85" s="826" t="s">
        <v>953</v>
      </c>
      <c r="C85" s="827"/>
      <c r="D85" s="827"/>
      <c r="E85" s="827"/>
      <c r="F85" s="827"/>
      <c r="G85" s="827"/>
      <c r="H85" s="827"/>
      <c r="I85" s="827"/>
      <c r="J85" s="827"/>
      <c r="K85" s="827"/>
      <c r="L85" s="827"/>
      <c r="M85" s="828"/>
      <c r="N85" s="52">
        <f>L82+L83+L84</f>
        <v>16732.236245344342</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72506.357063158808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1138</v>
      </c>
      <c r="C31" s="81" t="s">
        <v>2150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160</v>
      </c>
      <c r="B36" s="875" t="str">
        <f>VLOOKUP(A36,EQUIPOS!A6:D154,3,FALSE)</f>
        <v>COMPACTADOR MANUAL VIBRATORIO (RANA) con motor de 6 HP</v>
      </c>
      <c r="C36" s="876"/>
      <c r="D36" s="876"/>
      <c r="E36" s="876"/>
      <c r="F36" s="876"/>
      <c r="G36" s="876"/>
      <c r="H36" s="877"/>
      <c r="I36" s="267"/>
      <c r="J36" s="268"/>
      <c r="K36" s="269">
        <f>VLOOKUP(A36,EQUIPOS!A6:D163,4,FALSE)</f>
        <v>8513.4580323183145</v>
      </c>
      <c r="L36" s="270"/>
      <c r="M36" s="336">
        <v>3</v>
      </c>
      <c r="N36" s="272">
        <f>K36/M36</f>
        <v>2837.8193441061048</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0.1</v>
      </c>
      <c r="N41" s="344">
        <f>N77*M41</f>
        <v>451.0916666666667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3288.9110107727715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535</v>
      </c>
      <c r="B48" s="43" t="str">
        <f>VLOOKUP(A48,MATERIALES!A5:D372,3,FALSE)</f>
        <v>Material de Sub- Base CBR=20%</v>
      </c>
      <c r="C48" s="281"/>
      <c r="D48" s="281"/>
      <c r="E48" s="281"/>
      <c r="F48" s="281"/>
      <c r="G48" s="281"/>
      <c r="H48" s="281"/>
      <c r="I48" s="268"/>
      <c r="J48" s="224" t="str">
        <f>VLOOKUP(A48,MATERIALES!A4:D639,2,FALSE)</f>
        <v>m3</v>
      </c>
      <c r="K48" s="282">
        <v>1.25</v>
      </c>
      <c r="L48" s="267"/>
      <c r="M48" s="402">
        <f>VLOOKUP(A48,MATERIALES!A5:D395,4,FALSE)</f>
        <v>27073.218306178311</v>
      </c>
      <c r="N48" s="272">
        <f>K48*M48</f>
        <v>33841.522882722886</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5" t="s">
        <v>953</v>
      </c>
      <c r="C55" s="869"/>
      <c r="D55" s="869"/>
      <c r="E55" s="869"/>
      <c r="F55" s="869"/>
      <c r="G55" s="869"/>
      <c r="H55" s="869"/>
      <c r="I55" s="869"/>
      <c r="J55" s="869"/>
      <c r="K55" s="869"/>
      <c r="L55" s="869"/>
      <c r="M55" s="870"/>
      <c r="N55" s="104">
        <f>SUM(N48:N54)</f>
        <v>33841.522882722886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1252</v>
      </c>
      <c r="B60" s="46" t="str">
        <f>VLOOKUP(A60,TRANSPORTE!A1:D117,3,FALSE)</f>
        <v>Transporte de material de cobertura</v>
      </c>
      <c r="C60" s="317"/>
      <c r="D60" s="317"/>
      <c r="E60" s="317"/>
      <c r="F60" s="317"/>
      <c r="G60" s="317"/>
      <c r="H60" s="311" t="s">
        <v>339</v>
      </c>
      <c r="I60" s="279">
        <v>1.25</v>
      </c>
      <c r="J60" s="286">
        <v>1</v>
      </c>
      <c r="K60" s="279">
        <f>I60*J60</f>
        <v>1.25</v>
      </c>
      <c r="L60" s="913">
        <f>VLOOKUP(A60,TRANSPORTE!A1:D117,4,FALSE)</f>
        <v>1139.1256047770109</v>
      </c>
      <c r="M60" s="914"/>
      <c r="N60" s="287">
        <f>K60*L60</f>
        <v>1423.9070059712637</v>
      </c>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309"/>
      <c r="C65" s="310"/>
      <c r="D65" s="310"/>
      <c r="E65" s="310"/>
      <c r="F65" s="310"/>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1423.9070059712637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4"/>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4510.916666666667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43065.25756613358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8613.0515132267155</v>
      </c>
      <c r="M84" s="862"/>
      <c r="N84" s="51"/>
    </row>
    <row r="85" spans="1:14">
      <c r="B85" s="89" t="s">
        <v>973</v>
      </c>
      <c r="C85" s="90"/>
      <c r="D85" s="90"/>
      <c r="E85" s="90"/>
      <c r="F85" s="90"/>
      <c r="G85" s="90"/>
      <c r="H85" s="90"/>
      <c r="I85" s="87"/>
      <c r="J85" s="88"/>
      <c r="K85" s="304">
        <v>0.05</v>
      </c>
      <c r="L85" s="861">
        <f>N79*K85</f>
        <v>2153.2628783066789</v>
      </c>
      <c r="M85" s="862"/>
      <c r="N85" s="51"/>
    </row>
    <row r="86" spans="1:14" ht="15.75" thickBot="1">
      <c r="B86" s="91" t="s">
        <v>974</v>
      </c>
      <c r="C86" s="92"/>
      <c r="D86" s="92"/>
      <c r="E86" s="92"/>
      <c r="F86" s="92"/>
      <c r="G86" s="92"/>
      <c r="H86" s="92"/>
      <c r="I86" s="93"/>
      <c r="J86" s="94"/>
      <c r="K86" s="305">
        <v>0.05</v>
      </c>
      <c r="L86" s="863">
        <f>N79*K86</f>
        <v>2153.2628783066789</v>
      </c>
      <c r="M86" s="864"/>
      <c r="N86" s="51"/>
    </row>
    <row r="87" spans="1:14" ht="15.75" thickBot="1">
      <c r="B87" s="826" t="s">
        <v>953</v>
      </c>
      <c r="C87" s="827"/>
      <c r="D87" s="827"/>
      <c r="E87" s="827"/>
      <c r="F87" s="827"/>
      <c r="G87" s="827"/>
      <c r="H87" s="827"/>
      <c r="I87" s="827"/>
      <c r="J87" s="827"/>
      <c r="K87" s="827"/>
      <c r="L87" s="827"/>
      <c r="M87" s="828"/>
      <c r="N87" s="52">
        <f>L84+L85+L86</f>
        <v>12919.577269840074</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55984.834835973656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1139</v>
      </c>
      <c r="C31" s="81" t="s">
        <v>2151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197</v>
      </c>
      <c r="B36" s="875" t="str">
        <f>VLOOKUP(A36,EQUIPOS!A6:D154,3,FALSE)</f>
        <v>Equipo de perforación (TRACKDRILL), potencia 40 HP, 2100 golpes / minuto</v>
      </c>
      <c r="C36" s="876"/>
      <c r="D36" s="876"/>
      <c r="E36" s="876"/>
      <c r="F36" s="876"/>
      <c r="G36" s="876"/>
      <c r="H36" s="877"/>
      <c r="I36" s="267"/>
      <c r="J36" s="268"/>
      <c r="K36" s="269">
        <f>VLOOKUP(A36,EQUIPOS!A6:D163,4,FALSE)</f>
        <v>127646.50840219462</v>
      </c>
      <c r="L36" s="270"/>
      <c r="M36" s="336">
        <v>2.5</v>
      </c>
      <c r="N36" s="272">
        <f>K36/M36</f>
        <v>51058.603360877853</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402.04310903601998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51460.646469913874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705</v>
      </c>
      <c r="B48" s="43" t="str">
        <f>VLOOKUP(A48,MATERIALES!A5:D372,3,FALSE)</f>
        <v>Tubería Perforada en PVC de 2´´</v>
      </c>
      <c r="C48" s="281"/>
      <c r="D48" s="281"/>
      <c r="E48" s="281"/>
      <c r="F48" s="281"/>
      <c r="G48" s="281"/>
      <c r="H48" s="281"/>
      <c r="I48" s="268"/>
      <c r="J48" s="224" t="str">
        <f>VLOOKUP(A48,MATERIALES!A4:D639,2,FALSE)</f>
        <v>m</v>
      </c>
      <c r="K48" s="282">
        <v>1.01</v>
      </c>
      <c r="L48" s="267"/>
      <c r="M48" s="402">
        <f>VLOOKUP(A48,MATERIALES!A5:D395,4,FALSE)</f>
        <v>16244.069544606205</v>
      </c>
      <c r="N48" s="272">
        <f>K48*M48</f>
        <v>16406.510240052266</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5" t="s">
        <v>953</v>
      </c>
      <c r="C55" s="869"/>
      <c r="D55" s="869"/>
      <c r="E55" s="869"/>
      <c r="F55" s="869"/>
      <c r="G55" s="869"/>
      <c r="H55" s="869"/>
      <c r="I55" s="869"/>
      <c r="J55" s="869"/>
      <c r="K55" s="869"/>
      <c r="L55" s="869"/>
      <c r="M55" s="870"/>
      <c r="N55" s="104">
        <f>SUM(N48:N54)</f>
        <v>16406.510240052266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4"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20</v>
      </c>
      <c r="N71" s="395">
        <f>K71/M71</f>
        <v>2706.55</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8040.862180720399</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75908.018890686537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15181.603778137309</v>
      </c>
      <c r="M84" s="862"/>
      <c r="N84" s="51"/>
    </row>
    <row r="85" spans="1:14">
      <c r="B85" s="89" t="s">
        <v>973</v>
      </c>
      <c r="C85" s="90"/>
      <c r="D85" s="90"/>
      <c r="E85" s="90"/>
      <c r="F85" s="90"/>
      <c r="G85" s="90"/>
      <c r="H85" s="90"/>
      <c r="I85" s="87"/>
      <c r="J85" s="88"/>
      <c r="K85" s="304">
        <v>0.05</v>
      </c>
      <c r="L85" s="861">
        <f>N79*K85</f>
        <v>3795.4009445343272</v>
      </c>
      <c r="M85" s="862"/>
      <c r="N85" s="51"/>
    </row>
    <row r="86" spans="1:14" ht="15.75" thickBot="1">
      <c r="B86" s="91" t="s">
        <v>974</v>
      </c>
      <c r="C86" s="92"/>
      <c r="D86" s="92"/>
      <c r="E86" s="92"/>
      <c r="F86" s="92"/>
      <c r="G86" s="92"/>
      <c r="H86" s="92"/>
      <c r="I86" s="93"/>
      <c r="J86" s="94"/>
      <c r="K86" s="305">
        <v>0.05</v>
      </c>
      <c r="L86" s="863">
        <f>N79*K86</f>
        <v>3795.4009445343272</v>
      </c>
      <c r="M86" s="864"/>
      <c r="N86" s="51"/>
    </row>
    <row r="87" spans="1:14" ht="15.75" thickBot="1">
      <c r="B87" s="826" t="s">
        <v>953</v>
      </c>
      <c r="C87" s="827"/>
      <c r="D87" s="827"/>
      <c r="E87" s="827"/>
      <c r="F87" s="827"/>
      <c r="G87" s="827"/>
      <c r="H87" s="827"/>
      <c r="I87" s="827"/>
      <c r="J87" s="827"/>
      <c r="K87" s="827"/>
      <c r="L87" s="827"/>
      <c r="M87" s="828"/>
      <c r="N87" s="52">
        <f>L84+L85+L86</f>
        <v>22772.40566720596</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98680.424557892489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1140</v>
      </c>
      <c r="C31" s="81" t="s">
        <v>2152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197</v>
      </c>
      <c r="B36" s="875" t="str">
        <f>VLOOKUP(A36,EQUIPOS!A6:D154,3,FALSE)</f>
        <v>Equipo de perforación (TRACKDRILL), potencia 40 HP, 2100 golpes / minuto</v>
      </c>
      <c r="C36" s="876"/>
      <c r="D36" s="876"/>
      <c r="E36" s="876"/>
      <c r="F36" s="876"/>
      <c r="G36" s="876"/>
      <c r="H36" s="877"/>
      <c r="I36" s="267"/>
      <c r="J36" s="268"/>
      <c r="K36" s="269">
        <f>VLOOKUP(A36,EQUIPOS!A6:D163,4,FALSE)</f>
        <v>127646.50840219462</v>
      </c>
      <c r="L36" s="270"/>
      <c r="M36" s="336">
        <v>1.25</v>
      </c>
      <c r="N36" s="272">
        <f>K36/M36</f>
        <v>102117.20672175571</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1074.7412180720401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103191.94793982775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705</v>
      </c>
      <c r="B48" s="43" t="str">
        <f>VLOOKUP(A48,MATERIALES!A5:D372,3,FALSE)</f>
        <v>Tubería Perforada en PVC de 2´´</v>
      </c>
      <c r="C48" s="281"/>
      <c r="D48" s="281"/>
      <c r="E48" s="281"/>
      <c r="F48" s="281"/>
      <c r="G48" s="281"/>
      <c r="H48" s="281"/>
      <c r="I48" s="268"/>
      <c r="J48" s="224" t="str">
        <f>VLOOKUP(A48,MATERIALES!A4:D639,2,FALSE)</f>
        <v>m</v>
      </c>
      <c r="K48" s="282">
        <v>1.01</v>
      </c>
      <c r="L48" s="267"/>
      <c r="M48" s="402">
        <f>VLOOKUP(A48,MATERIALES!A5:D395,4,FALSE)</f>
        <v>16244.069544606205</v>
      </c>
      <c r="N48" s="272">
        <f>K48*M48</f>
        <v>16406.510240052266</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5" t="s">
        <v>953</v>
      </c>
      <c r="C55" s="869"/>
      <c r="D55" s="869"/>
      <c r="E55" s="869"/>
      <c r="F55" s="869"/>
      <c r="G55" s="869"/>
      <c r="H55" s="869"/>
      <c r="I55" s="869"/>
      <c r="J55" s="869"/>
      <c r="K55" s="869"/>
      <c r="L55" s="869"/>
      <c r="M55" s="870"/>
      <c r="N55" s="104">
        <f>SUM(N48:N54)</f>
        <v>16406.510240052266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0">
        <f>SUM(N71:N76)</f>
        <v>21494.824361440798</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141093.28254132083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28218.656508264168</v>
      </c>
      <c r="M84" s="862"/>
      <c r="N84" s="51"/>
    </row>
    <row r="85" spans="1:14">
      <c r="B85" s="89" t="s">
        <v>973</v>
      </c>
      <c r="C85" s="90"/>
      <c r="D85" s="90"/>
      <c r="E85" s="90"/>
      <c r="F85" s="90"/>
      <c r="G85" s="90"/>
      <c r="H85" s="90"/>
      <c r="I85" s="87"/>
      <c r="J85" s="88"/>
      <c r="K85" s="304">
        <v>0.05</v>
      </c>
      <c r="L85" s="861">
        <f>N79*K85</f>
        <v>7054.6641270660421</v>
      </c>
      <c r="M85" s="862"/>
      <c r="N85" s="51"/>
    </row>
    <row r="86" spans="1:14" ht="15.75" thickBot="1">
      <c r="B86" s="91" t="s">
        <v>974</v>
      </c>
      <c r="C86" s="92"/>
      <c r="D86" s="92"/>
      <c r="E86" s="92"/>
      <c r="F86" s="92"/>
      <c r="G86" s="92"/>
      <c r="H86" s="92"/>
      <c r="I86" s="93"/>
      <c r="J86" s="94"/>
      <c r="K86" s="305">
        <v>0.05</v>
      </c>
      <c r="L86" s="863">
        <f>N79*K86</f>
        <v>7054.6641270660421</v>
      </c>
      <c r="M86" s="864"/>
      <c r="N86" s="51"/>
    </row>
    <row r="87" spans="1:14" ht="15.75" thickBot="1">
      <c r="B87" s="826" t="s">
        <v>953</v>
      </c>
      <c r="C87" s="827"/>
      <c r="D87" s="827"/>
      <c r="E87" s="827"/>
      <c r="F87" s="827"/>
      <c r="G87" s="827"/>
      <c r="H87" s="827"/>
      <c r="I87" s="827"/>
      <c r="J87" s="827"/>
      <c r="K87" s="827"/>
      <c r="L87" s="827"/>
      <c r="M87" s="828"/>
      <c r="N87" s="52">
        <f>L84+L85+L86</f>
        <v>42327.984762396249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183421.26730371709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1141</v>
      </c>
      <c r="C31" s="81" t="s">
        <v>1690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314</v>
      </c>
      <c r="B36" s="875" t="str">
        <f>VLOOKUP(A36,EQUIPOS!A6:D154,3,FALSE)</f>
        <v xml:space="preserve">Retroexcavadora E-200 sobre orugas
</v>
      </c>
      <c r="C36" s="876"/>
      <c r="D36" s="876"/>
      <c r="E36" s="876"/>
      <c r="F36" s="876"/>
      <c r="G36" s="876"/>
      <c r="H36" s="877"/>
      <c r="I36" s="267"/>
      <c r="J36" s="268"/>
      <c r="K36" s="269">
        <f>VLOOKUP(A36,EQUIPOS!A6:D163,4,FALSE)</f>
        <v>182574.92133542179</v>
      </c>
      <c r="L36" s="270"/>
      <c r="M36" s="336">
        <v>23</v>
      </c>
      <c r="N36" s="272">
        <f>K36/M36</f>
        <v>7938.040058061817</v>
      </c>
    </row>
    <row r="37" spans="1:14">
      <c r="A37" s="113" t="s">
        <v>328</v>
      </c>
      <c r="B37" s="875" t="str">
        <f>VLOOKUP(A37,EQUIPOS!A7:D154,3,FALSE)</f>
        <v xml:space="preserve">Taco metálico o puntal (escamas en concreto)
</v>
      </c>
      <c r="C37" s="876"/>
      <c r="D37" s="876"/>
      <c r="E37" s="876"/>
      <c r="F37" s="876"/>
      <c r="G37" s="876"/>
      <c r="H37" s="877"/>
      <c r="I37" s="421"/>
      <c r="J37" s="422"/>
      <c r="K37" s="269">
        <f>VLOOKUP(A37,EQUIPOS!A7:D164,4,FALSE)</f>
        <v>83.043123870156975</v>
      </c>
      <c r="L37" s="335"/>
      <c r="M37" s="336">
        <v>1</v>
      </c>
      <c r="N37" s="272">
        <f>K37/M37</f>
        <v>83.043123870156975</v>
      </c>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N75*M41</f>
        <v>1074.7412180720401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9095.824400004014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706</v>
      </c>
      <c r="B48" s="43" t="str">
        <f>VLOOKUP(A48,MATERIALES!A5:D372,3,FALSE)</f>
        <v>Tubería PVC RD21 de 1´´ (para anclajes)</v>
      </c>
      <c r="C48" s="281"/>
      <c r="D48" s="281"/>
      <c r="E48" s="281"/>
      <c r="F48" s="281"/>
      <c r="G48" s="281"/>
      <c r="H48" s="281"/>
      <c r="I48" s="281"/>
      <c r="J48" s="311" t="str">
        <f>VLOOKUP(A48,MATERIALES!A4:D639,2,FALSE)</f>
        <v>m</v>
      </c>
      <c r="K48" s="282">
        <v>0.35</v>
      </c>
      <c r="L48" s="267"/>
      <c r="M48" s="402">
        <f>VLOOKUP(A48,MATERIALES!A5:D395,4,FALSE)</f>
        <v>8030.8712392284397</v>
      </c>
      <c r="N48" s="272">
        <f>K48*M48</f>
        <v>2810.8049337299535</v>
      </c>
    </row>
    <row r="49" spans="1:14">
      <c r="A49" s="163" t="s">
        <v>1691</v>
      </c>
      <c r="B49" s="43" t="str">
        <f>VLOOKUP(A49,MATERIALES!A6:D372,3,FALSE)</f>
        <v>Formaleta Metálica</v>
      </c>
      <c r="C49" s="425"/>
      <c r="D49" s="425"/>
      <c r="E49" s="425"/>
      <c r="F49" s="425"/>
      <c r="G49" s="425"/>
      <c r="H49" s="425"/>
      <c r="I49" s="425"/>
      <c r="J49" s="312" t="str">
        <f>VLOOKUP(A49,MATERIALES!A5:D640,2,FALSE)</f>
        <v>m2</v>
      </c>
      <c r="K49" s="397">
        <v>1</v>
      </c>
      <c r="L49" s="421"/>
      <c r="M49" s="402">
        <f>VLOOKUP(A49,MATERIALES!A6:D396,4,FALSE)</f>
        <v>14457.900320992172</v>
      </c>
      <c r="N49" s="272">
        <f>K49*M49</f>
        <v>14457.900320992172</v>
      </c>
    </row>
    <row r="50" spans="1:14">
      <c r="A50" s="163" t="s">
        <v>745</v>
      </c>
      <c r="B50" s="43" t="str">
        <f>VLOOKUP(A50,MATERIALES!A6:D372,3,FALSE)</f>
        <v>Acero PDR-60</v>
      </c>
      <c r="C50" s="425"/>
      <c r="D50" s="425"/>
      <c r="E50" s="425"/>
      <c r="F50" s="425"/>
      <c r="G50" s="425"/>
      <c r="H50" s="425"/>
      <c r="I50" s="425"/>
      <c r="J50" s="312" t="str">
        <f>VLOOKUP(A50,MATERIALES!A6:D641,2,FALSE)</f>
        <v>kg</v>
      </c>
      <c r="K50" s="397">
        <v>3.8</v>
      </c>
      <c r="L50" s="421"/>
      <c r="M50" s="402">
        <f>VLOOKUP(A50,MATERIALES!A6:D397,4,FALSE)</f>
        <v>3246.9058349731663</v>
      </c>
      <c r="N50" s="272">
        <f>K50*M50</f>
        <v>12338.242172898032</v>
      </c>
    </row>
    <row r="51" spans="1:14">
      <c r="A51" s="163" t="s">
        <v>832</v>
      </c>
      <c r="B51" s="43" t="str">
        <f>VLOOKUP(A51,MATERIALES!A6:D372,3,FALSE)</f>
        <v>Concreto Resistencia  21 (Mpa)</v>
      </c>
      <c r="C51" s="425"/>
      <c r="D51" s="425"/>
      <c r="E51" s="425"/>
      <c r="F51" s="425"/>
      <c r="G51" s="425"/>
      <c r="H51" s="425"/>
      <c r="I51" s="425"/>
      <c r="J51" s="312" t="str">
        <f>VLOOKUP(A51,MATERIALES!A6:D642,2,FALSE)</f>
        <v>m3</v>
      </c>
      <c r="K51" s="397">
        <v>0.18</v>
      </c>
      <c r="L51" s="421"/>
      <c r="M51" s="402">
        <f>VLOOKUP(A51,MATERIALES!A6:D398,4,FALSE)</f>
        <v>397352.15952215204</v>
      </c>
      <c r="N51" s="272">
        <f>K51*M51</f>
        <v>71523.38871398737</v>
      </c>
    </row>
    <row r="52" spans="1:14" ht="15.75" thickBot="1">
      <c r="B52" s="43"/>
      <c r="C52" s="310"/>
      <c r="D52" s="310"/>
      <c r="E52" s="310"/>
      <c r="F52" s="310"/>
      <c r="G52" s="310"/>
      <c r="H52" s="310"/>
      <c r="I52" s="310"/>
      <c r="J52" s="435"/>
      <c r="K52" s="126"/>
      <c r="L52" s="325"/>
      <c r="M52" s="402"/>
      <c r="N52" s="272"/>
    </row>
    <row r="53" spans="1:14" ht="15.75" thickBot="1">
      <c r="B53" s="826" t="s">
        <v>953</v>
      </c>
      <c r="C53" s="827"/>
      <c r="D53" s="827"/>
      <c r="E53" s="827"/>
      <c r="F53" s="827"/>
      <c r="G53" s="827"/>
      <c r="H53" s="827"/>
      <c r="I53" s="827"/>
      <c r="J53" s="827"/>
      <c r="K53" s="827"/>
      <c r="L53" s="827"/>
      <c r="M53" s="828"/>
      <c r="N53" s="394">
        <f>SUM(N48:N52)</f>
        <v>101130.33614160752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1239</v>
      </c>
      <c r="B58" s="46" t="str">
        <f>VLOOKUP(A58,TRANSPORTE!A1:D117,3,FALSE)</f>
        <v>Transporte de concreto</v>
      </c>
      <c r="C58" s="317"/>
      <c r="D58" s="317"/>
      <c r="E58" s="317"/>
      <c r="F58" s="317"/>
      <c r="G58" s="317"/>
      <c r="H58" s="311" t="s">
        <v>1999</v>
      </c>
      <c r="I58" s="279">
        <v>0.18</v>
      </c>
      <c r="J58" s="286">
        <v>1</v>
      </c>
      <c r="K58" s="279">
        <f>I58*J58</f>
        <v>0.18</v>
      </c>
      <c r="L58" s="913">
        <f>VLOOKUP(A58,TRANSPORTE!A1:D117,4,FALSE)</f>
        <v>1139.1256047770109</v>
      </c>
      <c r="M58" s="914"/>
      <c r="N58" s="287">
        <f>K58*L58</f>
        <v>205.04260885986196</v>
      </c>
    </row>
    <row r="59" spans="1:14">
      <c r="B59" s="46"/>
      <c r="C59" s="47"/>
      <c r="D59" s="47"/>
      <c r="E59" s="47"/>
      <c r="F59" s="47"/>
      <c r="G59" s="47"/>
      <c r="H59" s="311"/>
      <c r="I59" s="279"/>
      <c r="J59" s="286"/>
      <c r="K59" s="279"/>
      <c r="L59" s="913"/>
      <c r="M59" s="914"/>
      <c r="N59" s="287"/>
    </row>
    <row r="60" spans="1:14">
      <c r="B60" s="46"/>
      <c r="C60" s="47"/>
      <c r="D60" s="47"/>
      <c r="E60" s="47"/>
      <c r="F60" s="47"/>
      <c r="G60" s="4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205.04260885986196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980"/>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10</v>
      </c>
      <c r="N69" s="395">
        <f>K69/M69</f>
        <v>10826.2</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0">
        <f>SUM(N69:N74)</f>
        <v>21494.824361440798</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131926.02751191219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26385.20550238244</v>
      </c>
      <c r="M82" s="862"/>
      <c r="N82" s="51"/>
    </row>
    <row r="83" spans="1:14">
      <c r="B83" s="89" t="s">
        <v>973</v>
      </c>
      <c r="C83" s="90"/>
      <c r="D83" s="90"/>
      <c r="E83" s="90"/>
      <c r="F83" s="90"/>
      <c r="G83" s="90"/>
      <c r="H83" s="90"/>
      <c r="I83" s="87"/>
      <c r="J83" s="88"/>
      <c r="K83" s="304">
        <v>0.05</v>
      </c>
      <c r="L83" s="861">
        <f>N77*K83</f>
        <v>6596.3013755956099</v>
      </c>
      <c r="M83" s="862"/>
      <c r="N83" s="51"/>
    </row>
    <row r="84" spans="1:14" ht="15.75" thickBot="1">
      <c r="B84" s="91" t="s">
        <v>974</v>
      </c>
      <c r="C84" s="92"/>
      <c r="D84" s="92"/>
      <c r="E84" s="92"/>
      <c r="F84" s="92"/>
      <c r="G84" s="92"/>
      <c r="H84" s="92"/>
      <c r="I84" s="93"/>
      <c r="J84" s="94"/>
      <c r="K84" s="305">
        <v>0.05</v>
      </c>
      <c r="L84" s="863">
        <f>N77*K84</f>
        <v>6596.3013755956099</v>
      </c>
      <c r="M84" s="864"/>
      <c r="N84" s="51"/>
    </row>
    <row r="85" spans="1:14" ht="15.75" thickBot="1">
      <c r="B85" s="826" t="s">
        <v>953</v>
      </c>
      <c r="C85" s="827"/>
      <c r="D85" s="827"/>
      <c r="E85" s="827"/>
      <c r="F85" s="827"/>
      <c r="G85" s="827"/>
      <c r="H85" s="827"/>
      <c r="I85" s="827"/>
      <c r="J85" s="827"/>
      <c r="K85" s="827"/>
      <c r="L85" s="827"/>
      <c r="M85" s="828"/>
      <c r="N85" s="52">
        <f>L82+L83+L84</f>
        <v>39577.808253573661</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171503.83576548586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1142</v>
      </c>
      <c r="C31" s="81" t="s">
        <v>2153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0.1</v>
      </c>
      <c r="N41" s="344">
        <f>N75*M41</f>
        <v>53.737060903601993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53.737060903601993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380</v>
      </c>
      <c r="B48" s="43" t="str">
        <f>VLOOKUP(A48,MATERIALES!A5:D372,3,FALSE)</f>
        <v>Armadura de Acero</v>
      </c>
      <c r="C48" s="281"/>
      <c r="D48" s="281"/>
      <c r="E48" s="281"/>
      <c r="F48" s="281"/>
      <c r="G48" s="281"/>
      <c r="H48" s="281"/>
      <c r="I48" s="281"/>
      <c r="J48" s="311" t="str">
        <f>VLOOKUP(A48,MATERIALES!A4:D639,2,FALSE)</f>
        <v>m</v>
      </c>
      <c r="K48" s="282">
        <v>1</v>
      </c>
      <c r="L48" s="267"/>
      <c r="M48" s="402">
        <f>VLOOKUP(A48,MATERIALES!A5:D395,4,FALSE)</f>
        <v>5337.3068491968315</v>
      </c>
      <c r="N48" s="272">
        <f>K48*M48</f>
        <v>5337.3068491968315</v>
      </c>
    </row>
    <row r="49" spans="1:14">
      <c r="A49" s="163" t="s">
        <v>690</v>
      </c>
      <c r="B49" s="43" t="str">
        <f>VLOOKUP(A49,MATERIALES!A6:D372,3,FALSE)</f>
        <v>Tornillos de Unión de D= 12 mm</v>
      </c>
      <c r="C49" s="425"/>
      <c r="D49" s="425"/>
      <c r="E49" s="425"/>
      <c r="F49" s="425"/>
      <c r="G49" s="425"/>
      <c r="H49" s="425"/>
      <c r="I49" s="425"/>
      <c r="J49" s="312" t="str">
        <f>VLOOKUP(A49,MATERIALES!A5:D640,2,FALSE)</f>
        <v>u</v>
      </c>
      <c r="K49" s="397">
        <v>4</v>
      </c>
      <c r="L49" s="421"/>
      <c r="M49" s="402">
        <f>VLOOKUP(A49,MATERIALES!A6:D396,4,FALSE)</f>
        <v>1095.0224379782178</v>
      </c>
      <c r="N49" s="272">
        <f>K49*M49</f>
        <v>4380.0897519128712</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6" t="s">
        <v>953</v>
      </c>
      <c r="C53" s="827"/>
      <c r="D53" s="827"/>
      <c r="E53" s="827"/>
      <c r="F53" s="827"/>
      <c r="G53" s="827"/>
      <c r="H53" s="827"/>
      <c r="I53" s="827"/>
      <c r="J53" s="827"/>
      <c r="K53" s="827"/>
      <c r="L53" s="827"/>
      <c r="M53" s="828"/>
      <c r="N53" s="394">
        <f>SUM(N48:N52)</f>
        <v>9717.3966011097036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B58" s="46"/>
      <c r="C58" s="317"/>
      <c r="D58" s="317"/>
      <c r="E58" s="317"/>
      <c r="F58" s="317"/>
      <c r="G58" s="317"/>
      <c r="H58" s="311"/>
      <c r="I58" s="279"/>
      <c r="J58" s="286"/>
      <c r="K58" s="279"/>
      <c r="L58" s="913"/>
      <c r="M58" s="914"/>
      <c r="N58" s="287"/>
    </row>
    <row r="59" spans="1:14">
      <c r="B59" s="46"/>
      <c r="C59" s="47"/>
      <c r="D59" s="47"/>
      <c r="E59" s="47"/>
      <c r="F59" s="47"/>
      <c r="G59" s="47"/>
      <c r="H59" s="311"/>
      <c r="I59" s="279"/>
      <c r="J59" s="286"/>
      <c r="K59" s="279"/>
      <c r="L59" s="913"/>
      <c r="M59" s="914"/>
      <c r="N59" s="287"/>
    </row>
    <row r="60" spans="1:14">
      <c r="B60" s="46"/>
      <c r="C60" s="47"/>
      <c r="D60" s="47"/>
      <c r="E60" s="47"/>
      <c r="F60" s="47"/>
      <c r="G60" s="4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980"/>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400</v>
      </c>
      <c r="N69" s="395">
        <f>K69/M69</f>
        <v>270.65499999999997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400</v>
      </c>
      <c r="N70" s="395">
        <f>K70/M70</f>
        <v>266.71560903601994</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0">
        <f>SUM(N69:N74)</f>
        <v>537.37060903601991</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10308.504271049325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2061.7008542098652</v>
      </c>
      <c r="M82" s="862"/>
      <c r="N82" s="51"/>
    </row>
    <row r="83" spans="1:14">
      <c r="B83" s="89" t="s">
        <v>973</v>
      </c>
      <c r="C83" s="90"/>
      <c r="D83" s="90"/>
      <c r="E83" s="90"/>
      <c r="F83" s="90"/>
      <c r="G83" s="90"/>
      <c r="H83" s="90"/>
      <c r="I83" s="87"/>
      <c r="J83" s="88"/>
      <c r="K83" s="304">
        <v>0.05</v>
      </c>
      <c r="L83" s="861">
        <f>N77*K83</f>
        <v>515.42521355246629</v>
      </c>
      <c r="M83" s="862"/>
      <c r="N83" s="51"/>
    </row>
    <row r="84" spans="1:14" ht="15.75" thickBot="1">
      <c r="B84" s="91" t="s">
        <v>974</v>
      </c>
      <c r="C84" s="92"/>
      <c r="D84" s="92"/>
      <c r="E84" s="92"/>
      <c r="F84" s="92"/>
      <c r="G84" s="92"/>
      <c r="H84" s="92"/>
      <c r="I84" s="93"/>
      <c r="J84" s="94"/>
      <c r="K84" s="305">
        <v>0.05</v>
      </c>
      <c r="L84" s="863">
        <f>N77*K84</f>
        <v>515.42521355246629</v>
      </c>
      <c r="M84" s="864"/>
      <c r="N84" s="51"/>
    </row>
    <row r="85" spans="1:14" ht="15.75" thickBot="1">
      <c r="B85" s="826" t="s">
        <v>953</v>
      </c>
      <c r="C85" s="827"/>
      <c r="D85" s="827"/>
      <c r="E85" s="827"/>
      <c r="F85" s="827"/>
      <c r="G85" s="827"/>
      <c r="H85" s="827"/>
      <c r="I85" s="827"/>
      <c r="J85" s="827"/>
      <c r="K85" s="827"/>
      <c r="L85" s="827"/>
      <c r="M85" s="828"/>
      <c r="N85" s="52">
        <f>L82+L83+L84</f>
        <v>3092.5512813147975</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13401.055552364123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1143</v>
      </c>
      <c r="C31" s="81" t="s">
        <v>2154</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269</v>
      </c>
      <c r="B36" s="875" t="str">
        <f>VLOOKUP(A36,EQUIPOS!A6:D154,3,FALSE)</f>
        <v>Motoniveladora  potencia 215 HP, ancho de cuchilla 4,27 m, peso 18 ton.</v>
      </c>
      <c r="C36" s="876"/>
      <c r="D36" s="876"/>
      <c r="E36" s="876"/>
      <c r="F36" s="876"/>
      <c r="G36" s="876"/>
      <c r="H36" s="877"/>
      <c r="I36" s="267"/>
      <c r="J36" s="268"/>
      <c r="K36" s="269">
        <f>VLOOKUP(A36,EQUIPOS!A6:D163,4,FALSE)</f>
        <v>193328.49326473137</v>
      </c>
      <c r="L36" s="270"/>
      <c r="M36" s="336">
        <v>15</v>
      </c>
      <c r="N36" s="272">
        <f>K36/M36</f>
        <v>12888.566217648759</v>
      </c>
    </row>
    <row r="37" spans="1:14">
      <c r="A37" s="113" t="s">
        <v>365</v>
      </c>
      <c r="B37" s="875" t="str">
        <f>VLOOKUP(A37,EQUIPOS!A7:D154,3,FALSE)</f>
        <v xml:space="preserve">Vibrocompatador, potencia 153 HP, peso 10 Ton. </v>
      </c>
      <c r="C37" s="876"/>
      <c r="D37" s="876"/>
      <c r="E37" s="876"/>
      <c r="F37" s="876"/>
      <c r="G37" s="876"/>
      <c r="H37" s="877"/>
      <c r="I37" s="421"/>
      <c r="J37" s="422"/>
      <c r="K37" s="269">
        <f>VLOOKUP(A37,EQUIPOS!A7:D164,4,FALSE)</f>
        <v>125410.49540020929</v>
      </c>
      <c r="L37" s="335"/>
      <c r="M37" s="336">
        <v>15</v>
      </c>
      <c r="N37" s="272">
        <f>K37/M37</f>
        <v>8360.6996933472856</v>
      </c>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112.11635150600333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21361.382262502048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550</v>
      </c>
      <c r="B48" s="43" t="str">
        <f>VLOOKUP(A48,MATERIALES!A5:D372,3,FALSE)</f>
        <v>Material seleccionado para Relleno</v>
      </c>
      <c r="C48" s="281"/>
      <c r="D48" s="281"/>
      <c r="E48" s="281"/>
      <c r="F48" s="281"/>
      <c r="G48" s="281"/>
      <c r="H48" s="281"/>
      <c r="I48" s="268"/>
      <c r="J48" s="224" t="str">
        <f>VLOOKUP(A48,MATERIALES!A4:D639,2,FALSE)</f>
        <v>m3</v>
      </c>
      <c r="K48" s="282">
        <v>1.05</v>
      </c>
      <c r="L48" s="267"/>
      <c r="M48" s="402">
        <f>VLOOKUP(A48,MATERIALES!A5:D395,4,FALSE)</f>
        <v>20825.552543214086</v>
      </c>
      <c r="N48" s="272">
        <f>K48*M48</f>
        <v>21866.830170374789</v>
      </c>
    </row>
    <row r="49" spans="1:14">
      <c r="A49" s="163" t="s">
        <v>774</v>
      </c>
      <c r="B49" s="43" t="str">
        <f>VLOOKUP(A49,MATERIALES!A6:D372,3,FALSE)</f>
        <v>Agua</v>
      </c>
      <c r="C49" s="425"/>
      <c r="D49" s="425"/>
      <c r="E49" s="425"/>
      <c r="F49" s="425"/>
      <c r="G49" s="425"/>
      <c r="H49" s="425"/>
      <c r="I49" s="425"/>
      <c r="J49" s="311" t="str">
        <f>VLOOKUP(A49,MATERIALES!A5:D640,2,FALSE)</f>
        <v>lt</v>
      </c>
      <c r="K49" s="397">
        <v>30</v>
      </c>
      <c r="L49" s="421"/>
      <c r="M49" s="402">
        <f>VLOOKUP(A49,MATERIALES!A6:D396,4,FALSE)</f>
        <v>68.90267034712889</v>
      </c>
      <c r="N49" s="272">
        <f>K49*M49</f>
        <v>2067.0801104138668</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5" t="s">
        <v>953</v>
      </c>
      <c r="C55" s="869"/>
      <c r="D55" s="869"/>
      <c r="E55" s="869"/>
      <c r="F55" s="869"/>
      <c r="G55" s="869"/>
      <c r="H55" s="869"/>
      <c r="I55" s="869"/>
      <c r="J55" s="869"/>
      <c r="K55" s="869"/>
      <c r="L55" s="869"/>
      <c r="M55" s="870"/>
      <c r="N55" s="104">
        <f>SUM(N48:N54)</f>
        <v>23933.910280788656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1291</v>
      </c>
      <c r="B60" s="46" t="str">
        <f>VLOOKUP(A60,TRANSPORTE!A1:D117,3,FALSE)</f>
        <v>Transporte de material seleccionado para relleno</v>
      </c>
      <c r="C60" s="317"/>
      <c r="D60" s="317"/>
      <c r="E60" s="317"/>
      <c r="F60" s="317"/>
      <c r="G60" s="317"/>
      <c r="H60" s="311" t="s">
        <v>1999</v>
      </c>
      <c r="I60" s="279">
        <v>1.05</v>
      </c>
      <c r="J60" s="286">
        <v>1</v>
      </c>
      <c r="K60" s="279">
        <f>I60*J60</f>
        <v>1.05</v>
      </c>
      <c r="L60" s="913">
        <f>VLOOKUP(A60,TRANSPORTE!A1:D117,4,FALSE)</f>
        <v>1139.1256047770109</v>
      </c>
      <c r="M60" s="914"/>
      <c r="N60" s="287">
        <f>K60*L60</f>
        <v>1196.0818850158616</v>
      </c>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1196.0818850158616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4"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120</v>
      </c>
      <c r="N71" s="395">
        <f>K71/M71</f>
        <v>889.05203012006655</v>
      </c>
      <c r="O71" s="106"/>
    </row>
    <row r="72" spans="1:15">
      <c r="A72" s="164"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120</v>
      </c>
      <c r="N72" s="395">
        <f>K72/M72</f>
        <v>1353.2750000000001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0">
        <f>SUM(N71:N76)</f>
        <v>2242.3270301200664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48733.701458426636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9746.740291685328</v>
      </c>
      <c r="M84" s="862"/>
      <c r="N84" s="51"/>
    </row>
    <row r="85" spans="1:14">
      <c r="B85" s="89" t="s">
        <v>973</v>
      </c>
      <c r="C85" s="90"/>
      <c r="D85" s="90"/>
      <c r="E85" s="90"/>
      <c r="F85" s="90"/>
      <c r="G85" s="90"/>
      <c r="H85" s="90"/>
      <c r="I85" s="87"/>
      <c r="J85" s="88"/>
      <c r="K85" s="304">
        <v>0.05</v>
      </c>
      <c r="L85" s="861">
        <f>N79*K85</f>
        <v>2436.685072921332</v>
      </c>
      <c r="M85" s="862"/>
      <c r="N85" s="51"/>
    </row>
    <row r="86" spans="1:14" ht="15.75" thickBot="1">
      <c r="B86" s="91" t="s">
        <v>974</v>
      </c>
      <c r="C86" s="92"/>
      <c r="D86" s="92"/>
      <c r="E86" s="92"/>
      <c r="F86" s="92"/>
      <c r="G86" s="92"/>
      <c r="H86" s="92"/>
      <c r="I86" s="93"/>
      <c r="J86" s="94"/>
      <c r="K86" s="305">
        <v>0.05</v>
      </c>
      <c r="L86" s="863">
        <f>N79*K86</f>
        <v>2436.685072921332</v>
      </c>
      <c r="M86" s="864"/>
      <c r="N86" s="51"/>
    </row>
    <row r="87" spans="1:14" ht="15.75" thickBot="1">
      <c r="B87" s="826" t="s">
        <v>953</v>
      </c>
      <c r="C87" s="827"/>
      <c r="D87" s="827"/>
      <c r="E87" s="827"/>
      <c r="F87" s="827"/>
      <c r="G87" s="827"/>
      <c r="H87" s="827"/>
      <c r="I87" s="827"/>
      <c r="J87" s="827"/>
      <c r="K87" s="827"/>
      <c r="L87" s="827"/>
      <c r="M87" s="828"/>
      <c r="N87" s="52">
        <f>L84+L85+L86</f>
        <v>14620.110437527994</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63353.811895954626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32.25" customHeight="1" thickBot="1">
      <c r="A31" t="s">
        <v>1845</v>
      </c>
      <c r="B31" s="80" t="s">
        <v>1144</v>
      </c>
      <c r="C31" s="968" t="s">
        <v>2155</v>
      </c>
      <c r="D31" s="969"/>
      <c r="E31" s="969"/>
      <c r="F31" s="969"/>
      <c r="G31" s="969"/>
      <c r="H31" s="969"/>
      <c r="I31" s="969"/>
      <c r="J31" s="995"/>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808.02560903602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602</v>
      </c>
      <c r="B48" s="43" t="str">
        <f>VLOOKUP(A48,MATERIALES!A5:D372,3,FALSE)</f>
        <v>Piedra para gavión</v>
      </c>
      <c r="C48" s="281"/>
      <c r="D48" s="281"/>
      <c r="E48" s="281"/>
      <c r="F48" s="281"/>
      <c r="G48" s="281"/>
      <c r="H48" s="281"/>
      <c r="I48" s="281"/>
      <c r="J48" s="311" t="str">
        <f>VLOOKUP(A48,MATERIALES!A4:D639,2,FALSE)</f>
        <v>m3</v>
      </c>
      <c r="K48" s="282">
        <v>1.1000000000000001</v>
      </c>
      <c r="L48" s="267"/>
      <c r="M48" s="402">
        <f>VLOOKUP(A48,MATERIALES!A5:D395,4,FALSE)</f>
        <v>40795.681050911633</v>
      </c>
      <c r="N48" s="272">
        <f>K48*M48</f>
        <v>44875.249156002799</v>
      </c>
    </row>
    <row r="49" spans="1:14">
      <c r="A49" s="163" t="s">
        <v>782</v>
      </c>
      <c r="B49" s="43" t="str">
        <f>VLOOKUP(A49,MATERIALES!A6:D372,3,FALSE)</f>
        <v>Alambre galvanizado No. 12</v>
      </c>
      <c r="C49" s="425"/>
      <c r="D49" s="425"/>
      <c r="E49" s="425"/>
      <c r="F49" s="425"/>
      <c r="G49" s="425"/>
      <c r="H49" s="425"/>
      <c r="I49" s="425"/>
      <c r="J49" s="312" t="str">
        <f>VLOOKUP(A49,MATERIALES!A5:D640,2,FALSE)</f>
        <v>kg</v>
      </c>
      <c r="K49" s="397">
        <v>1.1499999999999999</v>
      </c>
      <c r="L49" s="421"/>
      <c r="M49" s="402">
        <f>VLOOKUP(A49,MATERIALES!A6:D396,4,FALSE)</f>
        <v>6048.5944153956543</v>
      </c>
      <c r="N49" s="272">
        <f>K49*M49</f>
        <v>6955.8835777050017</v>
      </c>
    </row>
    <row r="50" spans="1:14">
      <c r="A50" s="163"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VLOOKUP(A50,MATERIALES!A6:D641,2,FALSE)</f>
        <v>m2</v>
      </c>
      <c r="K50" s="397">
        <v>2</v>
      </c>
      <c r="L50" s="421"/>
      <c r="M50" s="402">
        <f>VLOOKUP(A50,MATERIALES!A6:D397,4,FALSE)</f>
        <v>8089.1734987529335</v>
      </c>
      <c r="N50" s="272">
        <f>K50*M50</f>
        <v>16178.346997505867</v>
      </c>
    </row>
    <row r="51" spans="1:14">
      <c r="A51" s="163" t="s">
        <v>921</v>
      </c>
      <c r="B51" s="43" t="str">
        <f>VLOOKUP(A51,MATERIALES!A6:D372,3,FALSE)</f>
        <v>Malla para gaviones (2M3)</v>
      </c>
      <c r="C51" s="425"/>
      <c r="D51" s="425"/>
      <c r="E51" s="425"/>
      <c r="F51" s="425"/>
      <c r="G51" s="425"/>
      <c r="H51" s="425"/>
      <c r="I51" s="425"/>
      <c r="J51" s="312" t="str">
        <f>VLOOKUP(A51,MATERIALES!A6:D642,2,FALSE)</f>
        <v>u</v>
      </c>
      <c r="K51" s="397">
        <v>0.5</v>
      </c>
      <c r="L51" s="421"/>
      <c r="M51" s="402">
        <f>VLOOKUP(A51,MATERIALES!A6:D398,4,FALSE)</f>
        <v>97858.752550239267</v>
      </c>
      <c r="N51" s="272">
        <f>K51*M51</f>
        <v>48929.376275119634</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5" t="s">
        <v>953</v>
      </c>
      <c r="C55" s="869"/>
      <c r="D55" s="869"/>
      <c r="E55" s="869"/>
      <c r="F55" s="869"/>
      <c r="G55" s="869"/>
      <c r="H55" s="869"/>
      <c r="I55" s="869"/>
      <c r="J55" s="869"/>
      <c r="K55" s="869"/>
      <c r="L55" s="869"/>
      <c r="M55" s="870"/>
      <c r="N55" s="104">
        <f>SUM(N48:N54)</f>
        <v>116938.8560063333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3">
        <f>VLOOKUP(A60,TRANSPORTE!A1:D117,4,FALSE)</f>
        <v>1139.1256047770109</v>
      </c>
      <c r="M60" s="914"/>
      <c r="N60" s="287">
        <f>K60*L60</f>
        <v>1253.0381652547121</v>
      </c>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1253.0381652547121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16160.5121807204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135160.43196134444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27032.086392268888</v>
      </c>
      <c r="M84" s="862"/>
      <c r="N84" s="51"/>
    </row>
    <row r="85" spans="1:14">
      <c r="B85" s="89" t="s">
        <v>973</v>
      </c>
      <c r="C85" s="90"/>
      <c r="D85" s="90"/>
      <c r="E85" s="90"/>
      <c r="F85" s="90"/>
      <c r="G85" s="90"/>
      <c r="H85" s="90"/>
      <c r="I85" s="87"/>
      <c r="J85" s="88"/>
      <c r="K85" s="304">
        <v>0.05</v>
      </c>
      <c r="L85" s="861">
        <f>N79*K85</f>
        <v>6758.0215980672219</v>
      </c>
      <c r="M85" s="862"/>
      <c r="N85" s="51"/>
    </row>
    <row r="86" spans="1:14" ht="15.75" thickBot="1">
      <c r="B86" s="91" t="s">
        <v>974</v>
      </c>
      <c r="C86" s="92"/>
      <c r="D86" s="92"/>
      <c r="E86" s="92"/>
      <c r="F86" s="92"/>
      <c r="G86" s="92"/>
      <c r="H86" s="92"/>
      <c r="I86" s="93"/>
      <c r="J86" s="94"/>
      <c r="K86" s="305">
        <v>0.05</v>
      </c>
      <c r="L86" s="863">
        <f>N79*K86</f>
        <v>6758.0215980672219</v>
      </c>
      <c r="M86" s="864"/>
      <c r="N86" s="51"/>
    </row>
    <row r="87" spans="1:14" ht="15.75" thickBot="1">
      <c r="B87" s="826" t="s">
        <v>953</v>
      </c>
      <c r="C87" s="827"/>
      <c r="D87" s="827"/>
      <c r="E87" s="827"/>
      <c r="F87" s="827"/>
      <c r="G87" s="827"/>
      <c r="H87" s="827"/>
      <c r="I87" s="827"/>
      <c r="J87" s="827"/>
      <c r="K87" s="827"/>
      <c r="L87" s="827"/>
      <c r="M87" s="828"/>
      <c r="N87" s="52">
        <f>L84+L85+L86</f>
        <v>40548.129588403332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175708.56154974777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P120"/>
  <sheetViews>
    <sheetView topLeftCell="A31" zoomScale="75" zoomScaleNormal="75" workbookViewId="0">
      <selection activeCell="P49" sqref="P49:P51"/>
    </sheetView>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31.5" customHeight="1" thickBot="1">
      <c r="A31" t="s">
        <v>1845</v>
      </c>
      <c r="B31" s="80" t="s">
        <v>1692</v>
      </c>
      <c r="C31" s="968" t="s">
        <v>2156</v>
      </c>
      <c r="D31" s="969"/>
      <c r="E31" s="969"/>
      <c r="F31" s="969"/>
      <c r="G31" s="969"/>
      <c r="H31" s="969"/>
      <c r="I31" s="969"/>
      <c r="J31" s="995"/>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6" t="s">
        <v>944</v>
      </c>
      <c r="C35" s="897"/>
      <c r="D35" s="897"/>
      <c r="E35" s="897"/>
      <c r="F35" s="897"/>
      <c r="G35" s="897"/>
      <c r="H35" s="898"/>
      <c r="I35" s="899" t="s">
        <v>948</v>
      </c>
      <c r="J35" s="900"/>
      <c r="K35" s="69" t="s">
        <v>949</v>
      </c>
      <c r="L35" s="901" t="s">
        <v>950</v>
      </c>
      <c r="M35" s="898"/>
      <c r="N35" s="70" t="s">
        <v>951</v>
      </c>
    </row>
    <row r="36" spans="1:16">
      <c r="A36" s="113"/>
      <c r="B36" s="875"/>
      <c r="C36" s="876"/>
      <c r="D36" s="876"/>
      <c r="E36" s="876"/>
      <c r="F36" s="876"/>
      <c r="G36" s="876"/>
      <c r="H36" s="877"/>
      <c r="I36" s="267"/>
      <c r="J36" s="268"/>
      <c r="K36" s="269"/>
      <c r="L36" s="270"/>
      <c r="M36" s="336"/>
      <c r="N36" s="272"/>
    </row>
    <row r="37" spans="1:16">
      <c r="A37" s="113"/>
      <c r="B37" s="875"/>
      <c r="C37" s="876"/>
      <c r="D37" s="876"/>
      <c r="E37" s="876"/>
      <c r="F37" s="876"/>
      <c r="G37" s="876"/>
      <c r="H37" s="877"/>
      <c r="I37" s="421"/>
      <c r="J37" s="422"/>
      <c r="K37" s="269"/>
      <c r="L37" s="335"/>
      <c r="M37" s="336"/>
      <c r="N37" s="272"/>
    </row>
    <row r="38" spans="1:16">
      <c r="A38" s="113"/>
      <c r="B38" s="875"/>
      <c r="C38" s="876"/>
      <c r="D38" s="876"/>
      <c r="E38" s="876"/>
      <c r="F38" s="876"/>
      <c r="G38" s="876"/>
      <c r="H38" s="877"/>
      <c r="I38" s="328"/>
      <c r="J38" s="330"/>
      <c r="K38" s="269"/>
      <c r="L38" s="423"/>
      <c r="M38" s="424"/>
      <c r="N38" s="272"/>
    </row>
    <row r="39" spans="1:16">
      <c r="B39" s="875"/>
      <c r="C39" s="876"/>
      <c r="D39" s="876"/>
      <c r="E39" s="876"/>
      <c r="F39" s="876"/>
      <c r="G39" s="876"/>
      <c r="H39" s="877"/>
      <c r="I39" s="36"/>
      <c r="J39" s="37"/>
      <c r="K39" s="269"/>
      <c r="L39" s="276"/>
      <c r="M39" s="336"/>
      <c r="N39" s="272"/>
    </row>
    <row r="40" spans="1:16">
      <c r="B40" s="320"/>
      <c r="C40" s="321"/>
      <c r="D40" s="321"/>
      <c r="E40" s="321"/>
      <c r="F40" s="323"/>
      <c r="G40" s="323"/>
      <c r="H40" s="125"/>
      <c r="I40" s="36"/>
      <c r="J40" s="37"/>
      <c r="K40" s="269"/>
      <c r="L40" s="276"/>
      <c r="M40" s="277"/>
      <c r="N40" s="273"/>
    </row>
    <row r="41" spans="1:16">
      <c r="B41" s="883" t="s">
        <v>952</v>
      </c>
      <c r="C41" s="884"/>
      <c r="D41" s="884"/>
      <c r="E41" s="38"/>
      <c r="F41" s="39"/>
      <c r="G41" s="39"/>
      <c r="H41" s="40"/>
      <c r="I41" s="36"/>
      <c r="J41" s="37"/>
      <c r="K41" s="279"/>
      <c r="L41" s="276"/>
      <c r="M41" s="401">
        <v>0.05</v>
      </c>
      <c r="N41" s="344">
        <f>N77*M41</f>
        <v>808.02560903602</v>
      </c>
    </row>
    <row r="42" spans="1:16" ht="15.75" thickBot="1">
      <c r="B42" s="875"/>
      <c r="C42" s="876"/>
      <c r="D42" s="876"/>
      <c r="E42" s="876"/>
      <c r="F42" s="876"/>
      <c r="G42" s="876"/>
      <c r="H42" s="877"/>
      <c r="I42" s="885"/>
      <c r="J42" s="886"/>
      <c r="K42" s="41"/>
      <c r="L42" s="887"/>
      <c r="M42" s="888"/>
      <c r="N42" s="105"/>
    </row>
    <row r="43" spans="1:16" ht="15.75" thickBot="1">
      <c r="B43" s="826" t="s">
        <v>953</v>
      </c>
      <c r="C43" s="827"/>
      <c r="D43" s="827"/>
      <c r="E43" s="827"/>
      <c r="F43" s="827"/>
      <c r="G43" s="827"/>
      <c r="H43" s="827"/>
      <c r="I43" s="827"/>
      <c r="J43" s="827"/>
      <c r="K43" s="827"/>
      <c r="L43" s="827"/>
      <c r="M43" s="828"/>
      <c r="N43" s="394">
        <f>SUM(N36:N41)</f>
        <v>808.02560903602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71" t="s">
        <v>944</v>
      </c>
      <c r="C47" s="872"/>
      <c r="D47" s="872"/>
      <c r="E47" s="872"/>
      <c r="F47" s="872"/>
      <c r="G47" s="872"/>
      <c r="H47" s="872"/>
      <c r="I47" s="906"/>
      <c r="J47" s="315" t="s">
        <v>945</v>
      </c>
      <c r="K47" s="85" t="s">
        <v>946</v>
      </c>
      <c r="L47" s="907" t="s">
        <v>955</v>
      </c>
      <c r="M47" s="906"/>
      <c r="N47" s="86" t="s">
        <v>951</v>
      </c>
    </row>
    <row r="48" spans="1:16">
      <c r="A48" s="163" t="s">
        <v>602</v>
      </c>
      <c r="B48" s="43" t="str">
        <f>VLOOKUP(A48,MATERIALES!A5:D372,3,FALSE)</f>
        <v>Piedra para gavión</v>
      </c>
      <c r="C48" s="281"/>
      <c r="D48" s="281"/>
      <c r="E48" s="281"/>
      <c r="F48" s="281"/>
      <c r="G48" s="281"/>
      <c r="H48" s="281"/>
      <c r="I48" s="281"/>
      <c r="J48" s="311" t="str">
        <f>VLOOKUP(A48,MATERIALES!A4:D639,2,FALSE)</f>
        <v>m3</v>
      </c>
      <c r="K48" s="282">
        <v>1.1000000000000001</v>
      </c>
      <c r="L48" s="267"/>
      <c r="M48" s="402">
        <f>VLOOKUP(A48,MATERIALES!A5:D395,4,FALSE)</f>
        <v>40795.681050911633</v>
      </c>
      <c r="N48" s="272">
        <f>K48*M48</f>
        <v>44875.249156002799</v>
      </c>
      <c r="O48">
        <v>35673</v>
      </c>
      <c r="P48">
        <f>+M48/O48</f>
        <v>1.1436010722650642</v>
      </c>
    </row>
    <row r="49" spans="1:16">
      <c r="A49" s="163" t="s">
        <v>782</v>
      </c>
      <c r="B49" s="43" t="str">
        <f>VLOOKUP(A49,MATERIALES!A6:D372,3,FALSE)</f>
        <v>Alambre galvanizado No. 12</v>
      </c>
      <c r="C49" s="425"/>
      <c r="D49" s="425"/>
      <c r="E49" s="425"/>
      <c r="F49" s="425"/>
      <c r="G49" s="425"/>
      <c r="H49" s="425"/>
      <c r="I49" s="425"/>
      <c r="J49" s="312" t="str">
        <f>VLOOKUP(A49,MATERIALES!A5:D640,2,FALSE)</f>
        <v>kg</v>
      </c>
      <c r="K49" s="397">
        <v>1.1499999999999999</v>
      </c>
      <c r="L49" s="421"/>
      <c r="M49" s="402">
        <f>VLOOKUP(A49,MATERIALES!A6:D396,4,FALSE)</f>
        <v>6048.5944153956543</v>
      </c>
      <c r="N49" s="272">
        <f>K49*M49</f>
        <v>6955.8835777050017</v>
      </c>
      <c r="O49">
        <v>4631.1819999999998</v>
      </c>
      <c r="P49">
        <f t="shared" ref="P49:P51" si="0">+M49/O49</f>
        <v>1.3060584566522444</v>
      </c>
    </row>
    <row r="50" spans="1:16">
      <c r="A50" s="163"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VLOOKUP(A50,MATERIALES!A6:D641,2,FALSE)</f>
        <v>m2</v>
      </c>
      <c r="K50" s="397">
        <v>2</v>
      </c>
      <c r="L50" s="421"/>
      <c r="M50" s="402">
        <f>VLOOKUP(A50,MATERIALES!A6:D397,4,FALSE)</f>
        <v>8089.1734987529335</v>
      </c>
      <c r="N50" s="272">
        <f>K50*M50</f>
        <v>16178.346997505867</v>
      </c>
      <c r="O50">
        <v>7850</v>
      </c>
      <c r="P50">
        <f t="shared" si="0"/>
        <v>1.0304679616245775</v>
      </c>
    </row>
    <row r="51" spans="1:16">
      <c r="A51" s="163" t="s">
        <v>925</v>
      </c>
      <c r="B51" s="43" t="str">
        <f>VLOOKUP(A51,MATERIALES!A6:D372,3,FALSE)</f>
        <v>Malla Ciclónica Para Gaviones Galvanizada Aleación Zn-5A1-Mm Cal 12 (2M3)</v>
      </c>
      <c r="C51" s="425"/>
      <c r="D51" s="425"/>
      <c r="E51" s="425"/>
      <c r="F51" s="425"/>
      <c r="G51" s="425"/>
      <c r="H51" s="425"/>
      <c r="I51" s="425"/>
      <c r="J51" s="312" t="str">
        <f>VLOOKUP(A51,MATERIALES!A6:D642,2,FALSE)</f>
        <v>u</v>
      </c>
      <c r="K51" s="397">
        <v>0.5</v>
      </c>
      <c r="L51" s="421"/>
      <c r="M51" s="402">
        <f>VLOOKUP(A51,MATERIALES!A6:D398,4,FALSE)</f>
        <v>154383.32317977704</v>
      </c>
      <c r="N51" s="272">
        <f>K51*M51</f>
        <v>77191.661589888521</v>
      </c>
      <c r="O51">
        <v>120151.17723610339</v>
      </c>
      <c r="P51">
        <f t="shared" si="0"/>
        <v>1.2849089516318735</v>
      </c>
    </row>
    <row r="52" spans="1:16">
      <c r="B52" s="320"/>
      <c r="C52" s="47"/>
      <c r="D52" s="47"/>
      <c r="E52" s="47"/>
      <c r="F52" s="47"/>
      <c r="G52" s="47"/>
      <c r="H52" s="47"/>
      <c r="I52" s="47"/>
      <c r="J52" s="288"/>
      <c r="K52" s="169"/>
      <c r="L52" s="318"/>
      <c r="M52" s="426"/>
      <c r="N52" s="273"/>
    </row>
    <row r="53" spans="1:16">
      <c r="B53" s="168"/>
      <c r="C53" s="317"/>
      <c r="D53" s="317"/>
      <c r="E53" s="317"/>
      <c r="F53" s="317"/>
      <c r="G53" s="317"/>
      <c r="H53" s="317"/>
      <c r="I53" s="317"/>
      <c r="J53" s="311"/>
      <c r="K53" s="44"/>
      <c r="L53" s="318"/>
      <c r="M53" s="426"/>
      <c r="N53" s="273"/>
    </row>
    <row r="54" spans="1:16" ht="15.75" thickBot="1">
      <c r="B54" s="450"/>
      <c r="C54" s="448"/>
      <c r="D54" s="448"/>
      <c r="E54" s="448"/>
      <c r="F54" s="448"/>
      <c r="G54" s="448"/>
      <c r="H54" s="448"/>
      <c r="I54" s="448"/>
      <c r="J54" s="449"/>
      <c r="K54" s="126"/>
      <c r="L54" s="446"/>
      <c r="M54" s="482"/>
      <c r="N54" s="483"/>
    </row>
    <row r="55" spans="1:16" ht="15.75" thickBot="1">
      <c r="B55" s="915" t="s">
        <v>953</v>
      </c>
      <c r="C55" s="869"/>
      <c r="D55" s="869"/>
      <c r="E55" s="869"/>
      <c r="F55" s="869"/>
      <c r="G55" s="869"/>
      <c r="H55" s="869"/>
      <c r="I55" s="869"/>
      <c r="J55" s="869"/>
      <c r="K55" s="869"/>
      <c r="L55" s="869"/>
      <c r="M55" s="870"/>
      <c r="N55" s="104">
        <f>SUM(N48:N54)</f>
        <v>145201.14132110219</v>
      </c>
    </row>
    <row r="56" spans="1:16">
      <c r="B56" s="33"/>
      <c r="C56" s="34"/>
      <c r="D56" s="34"/>
      <c r="E56" s="34"/>
      <c r="F56" s="34"/>
      <c r="G56" s="34"/>
      <c r="H56" s="34"/>
      <c r="I56" s="34"/>
      <c r="J56" s="34"/>
      <c r="K56" s="34"/>
      <c r="L56" s="34"/>
      <c r="M56" s="34"/>
      <c r="N56" s="35"/>
    </row>
    <row r="57" spans="1:16">
      <c r="B57" s="64" t="s">
        <v>956</v>
      </c>
      <c r="C57" s="65"/>
      <c r="D57" s="65"/>
      <c r="E57" s="65"/>
      <c r="F57" s="65"/>
      <c r="G57" s="65"/>
      <c r="H57" s="65"/>
      <c r="I57" s="65"/>
      <c r="J57" s="65"/>
      <c r="K57" s="65"/>
      <c r="L57" s="65"/>
      <c r="M57" s="65"/>
      <c r="N57" s="66"/>
    </row>
    <row r="58" spans="1:16" ht="15.75" thickBot="1">
      <c r="B58" s="68"/>
      <c r="C58" s="61"/>
      <c r="D58" s="61"/>
      <c r="E58" s="61"/>
      <c r="F58" s="61"/>
      <c r="G58" s="61"/>
      <c r="H58" s="61"/>
      <c r="I58" s="61"/>
      <c r="J58" s="61"/>
      <c r="K58" s="61"/>
      <c r="L58" s="61"/>
      <c r="M58" s="61"/>
      <c r="N58" s="63"/>
    </row>
    <row r="59" spans="1:16" ht="25.5">
      <c r="B59" s="313" t="s">
        <v>957</v>
      </c>
      <c r="C59" s="314"/>
      <c r="D59" s="314"/>
      <c r="E59" s="314"/>
      <c r="F59" s="314"/>
      <c r="G59" s="314"/>
      <c r="H59" s="73" t="s">
        <v>945</v>
      </c>
      <c r="I59" s="74" t="s">
        <v>958</v>
      </c>
      <c r="J59" s="75" t="s">
        <v>959</v>
      </c>
      <c r="K59" s="73" t="s">
        <v>960</v>
      </c>
      <c r="L59" s="912" t="s">
        <v>961</v>
      </c>
      <c r="M59" s="891"/>
      <c r="N59" s="76" t="s">
        <v>951</v>
      </c>
    </row>
    <row r="60" spans="1:16">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3">
        <f>VLOOKUP(A60,TRANSPORTE!A1:D117,4,FALSE)</f>
        <v>1139.1256047770109</v>
      </c>
      <c r="M60" s="914"/>
      <c r="N60" s="287">
        <f>K60*L60</f>
        <v>1253.0381652547121</v>
      </c>
    </row>
    <row r="61" spans="1:16">
      <c r="B61" s="46"/>
      <c r="C61" s="47"/>
      <c r="D61" s="47"/>
      <c r="E61" s="47"/>
      <c r="F61" s="47"/>
      <c r="G61" s="47"/>
      <c r="H61" s="311"/>
      <c r="I61" s="279"/>
      <c r="J61" s="286"/>
      <c r="K61" s="279"/>
      <c r="L61" s="913"/>
      <c r="M61" s="914"/>
      <c r="N61" s="287"/>
    </row>
    <row r="62" spans="1:16">
      <c r="B62" s="46"/>
      <c r="C62" s="47"/>
      <c r="D62" s="47"/>
      <c r="E62" s="47"/>
      <c r="F62" s="47"/>
      <c r="G62" s="47"/>
      <c r="H62" s="311"/>
      <c r="I62" s="279"/>
      <c r="J62" s="286"/>
      <c r="K62" s="279"/>
      <c r="L62" s="913"/>
      <c r="M62" s="914"/>
      <c r="N62" s="287"/>
    </row>
    <row r="63" spans="1:16">
      <c r="B63" s="46"/>
      <c r="C63" s="47"/>
      <c r="D63" s="47"/>
      <c r="E63" s="47"/>
      <c r="F63" s="47"/>
      <c r="G63" s="47"/>
      <c r="H63" s="311"/>
      <c r="I63" s="279"/>
      <c r="J63" s="286"/>
      <c r="K63" s="279"/>
      <c r="L63" s="913"/>
      <c r="M63" s="914"/>
      <c r="N63" s="287"/>
    </row>
    <row r="64" spans="1:16">
      <c r="B64" s="46"/>
      <c r="C64" s="47"/>
      <c r="D64" s="47"/>
      <c r="E64" s="47"/>
      <c r="F64" s="47"/>
      <c r="G64" s="47"/>
      <c r="H64" s="288"/>
      <c r="I64" s="279"/>
      <c r="J64" s="279"/>
      <c r="K64" s="279"/>
      <c r="L64" s="289"/>
      <c r="M64" s="290"/>
      <c r="N64" s="291"/>
    </row>
    <row r="65" spans="1:15" ht="15.75" thickBot="1">
      <c r="B65" s="309"/>
      <c r="C65" s="310"/>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1253.0381652547121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0">
        <f>SUM(N71:N76)</f>
        <v>16160.5121807204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163422.71727611334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32684.543455222669</v>
      </c>
      <c r="M84" s="862"/>
      <c r="N84" s="51"/>
    </row>
    <row r="85" spans="1:14">
      <c r="B85" s="89" t="s">
        <v>973</v>
      </c>
      <c r="C85" s="90"/>
      <c r="D85" s="90"/>
      <c r="E85" s="90"/>
      <c r="F85" s="90"/>
      <c r="G85" s="90"/>
      <c r="H85" s="90"/>
      <c r="I85" s="87"/>
      <c r="J85" s="88"/>
      <c r="K85" s="304">
        <v>0.05</v>
      </c>
      <c r="L85" s="861">
        <f>N79*K85</f>
        <v>8171.1358638056672</v>
      </c>
      <c r="M85" s="862"/>
      <c r="N85" s="51"/>
    </row>
    <row r="86" spans="1:14" ht="15.75" thickBot="1">
      <c r="B86" s="91" t="s">
        <v>974</v>
      </c>
      <c r="C86" s="92"/>
      <c r="D86" s="92"/>
      <c r="E86" s="92"/>
      <c r="F86" s="92"/>
      <c r="G86" s="92"/>
      <c r="H86" s="92"/>
      <c r="I86" s="93"/>
      <c r="J86" s="94"/>
      <c r="K86" s="305">
        <v>0.05</v>
      </c>
      <c r="L86" s="863">
        <f>N79*K86</f>
        <v>8171.1358638056672</v>
      </c>
      <c r="M86" s="864"/>
      <c r="N86" s="51"/>
    </row>
    <row r="87" spans="1:14" ht="15.75" thickBot="1">
      <c r="B87" s="826" t="s">
        <v>953</v>
      </c>
      <c r="C87" s="827"/>
      <c r="D87" s="827"/>
      <c r="E87" s="827"/>
      <c r="F87" s="827"/>
      <c r="G87" s="827"/>
      <c r="H87" s="827"/>
      <c r="I87" s="827"/>
      <c r="J87" s="827"/>
      <c r="K87" s="827"/>
      <c r="L87" s="827"/>
      <c r="M87" s="828"/>
      <c r="N87" s="52">
        <f>L84+L85+L86</f>
        <v>49026.815182834005</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212449.53245894733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topLeftCell="A49"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30.75" customHeight="1" thickBot="1">
      <c r="A31" t="s">
        <v>1845</v>
      </c>
      <c r="B31" s="80" t="s">
        <v>1693</v>
      </c>
      <c r="C31" s="968" t="s">
        <v>2157</v>
      </c>
      <c r="D31" s="969"/>
      <c r="E31" s="969"/>
      <c r="F31" s="969"/>
      <c r="G31" s="969"/>
      <c r="H31" s="969"/>
      <c r="I31" s="969"/>
      <c r="J31" s="995"/>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808.02560903602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3" t="s">
        <v>602</v>
      </c>
      <c r="B48" s="43" t="str">
        <f>VLOOKUP(A48,MATERIALES!A5:D372,3,FALSE)</f>
        <v>Piedra para gavión</v>
      </c>
      <c r="C48" s="281"/>
      <c r="D48" s="281"/>
      <c r="E48" s="281"/>
      <c r="F48" s="281"/>
      <c r="G48" s="281"/>
      <c r="H48" s="281"/>
      <c r="I48" s="281"/>
      <c r="J48" s="311" t="str">
        <f>VLOOKUP(A48,MATERIALES!A4:D639,2,FALSE)</f>
        <v>m3</v>
      </c>
      <c r="K48" s="282">
        <v>1.1000000000000001</v>
      </c>
      <c r="L48" s="267"/>
      <c r="M48" s="402">
        <f>VLOOKUP(A48,MATERIALES!A5:D395,4,FALSE)</f>
        <v>40795.681050911633</v>
      </c>
      <c r="N48" s="272">
        <f>K48*M48</f>
        <v>44875.249156002799</v>
      </c>
    </row>
    <row r="49" spans="1:14">
      <c r="A49" s="163" t="s">
        <v>782</v>
      </c>
      <c r="B49" s="43" t="str">
        <f>VLOOKUP(A49,MATERIALES!A6:D372,3,FALSE)</f>
        <v>Alambre galvanizado No. 12</v>
      </c>
      <c r="C49" s="425"/>
      <c r="D49" s="425"/>
      <c r="E49" s="425"/>
      <c r="F49" s="425"/>
      <c r="G49" s="425"/>
      <c r="H49" s="425"/>
      <c r="I49" s="425"/>
      <c r="J49" s="312" t="str">
        <f>VLOOKUP(A49,MATERIALES!A5:D640,2,FALSE)</f>
        <v>kg</v>
      </c>
      <c r="K49" s="397">
        <v>1.1499999999999999</v>
      </c>
      <c r="L49" s="421"/>
      <c r="M49" s="402">
        <f>VLOOKUP(A49,MATERIALES!A6:D396,4,FALSE)</f>
        <v>6048.5944153956543</v>
      </c>
      <c r="N49" s="272">
        <f>K49*M49</f>
        <v>6955.8835777050017</v>
      </c>
    </row>
    <row r="50" spans="1:14">
      <c r="A50" s="163"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VLOOKUP(A50,MATERIALES!A6:D641,2,FALSE)</f>
        <v>m2</v>
      </c>
      <c r="K50" s="397">
        <v>2</v>
      </c>
      <c r="L50" s="421"/>
      <c r="M50" s="402">
        <f>VLOOKUP(A50,MATERIALES!A6:D397,4,FALSE)</f>
        <v>8089.1734987529335</v>
      </c>
      <c r="N50" s="272">
        <f>K50*M50</f>
        <v>16178.346997505867</v>
      </c>
    </row>
    <row r="51" spans="1:14">
      <c r="A51" s="163" t="s">
        <v>927</v>
      </c>
      <c r="B51" s="43" t="str">
        <f>VLOOKUP(A51,MATERIALES!A6:D372,3,FALSE)</f>
        <v>Malla Ciclónica Para Gaviones Galvanizada Y Plastificada Con Pvc Cal 12 (2M3)</v>
      </c>
      <c r="C51" s="425"/>
      <c r="D51" s="425"/>
      <c r="E51" s="425"/>
      <c r="F51" s="425"/>
      <c r="G51" s="425"/>
      <c r="H51" s="425"/>
      <c r="I51" s="425"/>
      <c r="J51" s="312" t="str">
        <f>VLOOKUP(A51,MATERIALES!A6:D642,2,FALSE)</f>
        <v>u</v>
      </c>
      <c r="K51" s="397">
        <v>0.5</v>
      </c>
      <c r="L51" s="421"/>
      <c r="M51" s="402">
        <f>VLOOKUP(A51,MATERIALES!A6:D398,4,FALSE)</f>
        <v>168758.54029635261</v>
      </c>
      <c r="N51" s="272">
        <f>K51*M51</f>
        <v>84379.270148176307</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5" t="s">
        <v>953</v>
      </c>
      <c r="C55" s="869"/>
      <c r="D55" s="869"/>
      <c r="E55" s="869"/>
      <c r="F55" s="869"/>
      <c r="G55" s="869"/>
      <c r="H55" s="869"/>
      <c r="I55" s="869"/>
      <c r="J55" s="869"/>
      <c r="K55" s="869"/>
      <c r="L55" s="869"/>
      <c r="M55" s="870"/>
      <c r="N55" s="104">
        <f>SUM(N48:N54)</f>
        <v>152388.74987938997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3">
        <f>VLOOKUP(A60,TRANSPORTE!A1:D117,4,FALSE)</f>
        <v>1139.1256047770109</v>
      </c>
      <c r="M60" s="914"/>
      <c r="N60" s="287">
        <f>K60*L60</f>
        <v>1253.0381652547121</v>
      </c>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1253.0381652547121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16160.5121807204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170610.32583440113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34122.065166880224</v>
      </c>
      <c r="M84" s="862"/>
      <c r="N84" s="51"/>
    </row>
    <row r="85" spans="1:14">
      <c r="B85" s="89" t="s">
        <v>973</v>
      </c>
      <c r="C85" s="90"/>
      <c r="D85" s="90"/>
      <c r="E85" s="90"/>
      <c r="F85" s="90"/>
      <c r="G85" s="90"/>
      <c r="H85" s="90"/>
      <c r="I85" s="87"/>
      <c r="J85" s="88"/>
      <c r="K85" s="304">
        <v>0.05</v>
      </c>
      <c r="L85" s="861">
        <f>N79*K85</f>
        <v>8530.516291720056</v>
      </c>
      <c r="M85" s="862"/>
      <c r="N85" s="51"/>
    </row>
    <row r="86" spans="1:14" ht="15.75" thickBot="1">
      <c r="B86" s="91" t="s">
        <v>974</v>
      </c>
      <c r="C86" s="92"/>
      <c r="D86" s="92"/>
      <c r="E86" s="92"/>
      <c r="F86" s="92"/>
      <c r="G86" s="92"/>
      <c r="H86" s="92"/>
      <c r="I86" s="93"/>
      <c r="J86" s="94"/>
      <c r="K86" s="305">
        <v>0.05</v>
      </c>
      <c r="L86" s="863">
        <f>N79*K86</f>
        <v>8530.516291720056</v>
      </c>
      <c r="M86" s="864"/>
      <c r="N86" s="51"/>
    </row>
    <row r="87" spans="1:14" ht="15.75" thickBot="1">
      <c r="B87" s="826" t="s">
        <v>953</v>
      </c>
      <c r="C87" s="827"/>
      <c r="D87" s="827"/>
      <c r="E87" s="827"/>
      <c r="F87" s="827"/>
      <c r="G87" s="827"/>
      <c r="H87" s="827"/>
      <c r="I87" s="827"/>
      <c r="J87" s="827"/>
      <c r="K87" s="827"/>
      <c r="L87" s="827"/>
      <c r="M87" s="828"/>
      <c r="N87" s="52">
        <f>L84+L85+L86</f>
        <v>51183.097750320339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221793.42358472146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7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29.25" customHeight="1" thickBot="1">
      <c r="A31" t="s">
        <v>1845</v>
      </c>
      <c r="B31" s="80" t="s">
        <v>1694</v>
      </c>
      <c r="C31" s="968" t="s">
        <v>2158</v>
      </c>
      <c r="D31" s="969"/>
      <c r="E31" s="969"/>
      <c r="F31" s="969"/>
      <c r="G31" s="969"/>
      <c r="H31" s="969"/>
      <c r="I31" s="969"/>
      <c r="J31" s="995"/>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808.02560903602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6" t="s">
        <v>602</v>
      </c>
      <c r="B48" s="43" t="str">
        <f>VLOOKUP(A48,MATERIALES!A5:D372,3,FALSE)</f>
        <v>Piedra para gavión</v>
      </c>
      <c r="C48" s="281"/>
      <c r="D48" s="281"/>
      <c r="E48" s="281"/>
      <c r="F48" s="281"/>
      <c r="G48" s="281"/>
      <c r="H48" s="281"/>
      <c r="I48" s="281"/>
      <c r="J48" s="311" t="str">
        <f>VLOOKUP(A48,MATERIALES!A4:D639,2,FALSE)</f>
        <v>m3</v>
      </c>
      <c r="K48" s="282">
        <v>1.1000000000000001</v>
      </c>
      <c r="L48" s="267"/>
      <c r="M48" s="402">
        <f>VLOOKUP(A48,MATERIALES!A5:D395,4,FALSE)</f>
        <v>40795.681050911633</v>
      </c>
      <c r="N48" s="272">
        <f>K48*M48</f>
        <v>44875.249156002799</v>
      </c>
    </row>
    <row r="49" spans="1:14">
      <c r="A49" s="166" t="s">
        <v>782</v>
      </c>
      <c r="B49" s="43" t="str">
        <f>VLOOKUP(A49,MATERIALES!A6:D372,3,FALSE)</f>
        <v>Alambre galvanizado No. 12</v>
      </c>
      <c r="C49" s="425"/>
      <c r="D49" s="425"/>
      <c r="E49" s="425"/>
      <c r="F49" s="425"/>
      <c r="G49" s="425"/>
      <c r="H49" s="425"/>
      <c r="I49" s="425"/>
      <c r="J49" s="312" t="str">
        <f>VLOOKUP(A49,MATERIALES!A5:D640,2,FALSE)</f>
        <v>kg</v>
      </c>
      <c r="K49" s="397">
        <v>1.1499999999999999</v>
      </c>
      <c r="L49" s="421"/>
      <c r="M49" s="402">
        <f>VLOOKUP(A49,MATERIALES!A6:D396,4,FALSE)</f>
        <v>6048.5944153956543</v>
      </c>
      <c r="N49" s="272">
        <f>K49*M49</f>
        <v>6955.8835777050017</v>
      </c>
    </row>
    <row r="50" spans="1:14">
      <c r="A50" s="166"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VLOOKUP(A50,MATERIALES!A6:D641,2,FALSE)</f>
        <v>m2</v>
      </c>
      <c r="K50" s="397">
        <v>2</v>
      </c>
      <c r="L50" s="421"/>
      <c r="M50" s="402">
        <f>VLOOKUP(A50,MATERIALES!A6:D397,4,FALSE)</f>
        <v>8089.1734987529335</v>
      </c>
      <c r="N50" s="272">
        <f>K50*M50</f>
        <v>16178.346997505867</v>
      </c>
    </row>
    <row r="51" spans="1:14">
      <c r="A51" s="166" t="s">
        <v>929</v>
      </c>
      <c r="B51" s="43" t="str">
        <f>VLOOKUP(A51,MATERIALES!A6:D372,3,FALSE)</f>
        <v>Malla Ciclónica Para Gaviones Galvanizada Aleación Zn-5A1-Mm Y Plastificada Pvc Cal 12 (2M3)</v>
      </c>
      <c r="C51" s="425"/>
      <c r="D51" s="425"/>
      <c r="E51" s="425"/>
      <c r="F51" s="425"/>
      <c r="G51" s="425"/>
      <c r="H51" s="425"/>
      <c r="I51" s="425"/>
      <c r="J51" s="312" t="str">
        <f>VLOOKUP(A51,MATERIALES!A6:D642,2,FALSE)</f>
        <v>u</v>
      </c>
      <c r="K51" s="397">
        <v>0.5</v>
      </c>
      <c r="L51" s="421"/>
      <c r="M51" s="402">
        <f>VLOOKUP(A51,MATERIALES!A6:D398,4,FALSE)</f>
        <v>170836.22081758914</v>
      </c>
      <c r="N51" s="272">
        <f>K51*M51</f>
        <v>85418.110408794571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5" t="s">
        <v>953</v>
      </c>
      <c r="C55" s="869"/>
      <c r="D55" s="869"/>
      <c r="E55" s="869"/>
      <c r="F55" s="869"/>
      <c r="G55" s="869"/>
      <c r="H55" s="869"/>
      <c r="I55" s="869"/>
      <c r="J55" s="869"/>
      <c r="K55" s="869"/>
      <c r="L55" s="869"/>
      <c r="M55" s="870"/>
      <c r="N55" s="104">
        <f>SUM(N48:N54)</f>
        <v>153427.59014000825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3">
        <f>VLOOKUP(A60,TRANSPORTE!A1:D117,4,FALSE)</f>
        <v>1139.1256047770109</v>
      </c>
      <c r="M60" s="914"/>
      <c r="N60" s="287">
        <f>K60*L60</f>
        <v>1253.0381652547121</v>
      </c>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1253.0381652547121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16160.5121807204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171649.16609501941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34329.833219003885</v>
      </c>
      <c r="M84" s="862"/>
      <c r="N84" s="51"/>
    </row>
    <row r="85" spans="1:14">
      <c r="B85" s="89" t="s">
        <v>973</v>
      </c>
      <c r="C85" s="90"/>
      <c r="D85" s="90"/>
      <c r="E85" s="90"/>
      <c r="F85" s="90"/>
      <c r="G85" s="90"/>
      <c r="H85" s="90"/>
      <c r="I85" s="87"/>
      <c r="J85" s="88"/>
      <c r="K85" s="304">
        <v>0.05</v>
      </c>
      <c r="L85" s="861">
        <f>N79*K85</f>
        <v>8582.4583047509714</v>
      </c>
      <c r="M85" s="862"/>
      <c r="N85" s="51"/>
    </row>
    <row r="86" spans="1:14" ht="15.75" thickBot="1">
      <c r="B86" s="91" t="s">
        <v>974</v>
      </c>
      <c r="C86" s="92"/>
      <c r="D86" s="92"/>
      <c r="E86" s="92"/>
      <c r="F86" s="92"/>
      <c r="G86" s="92"/>
      <c r="H86" s="92"/>
      <c r="I86" s="93"/>
      <c r="J86" s="94"/>
      <c r="K86" s="305">
        <v>0.05</v>
      </c>
      <c r="L86" s="863">
        <f>N79*K86</f>
        <v>8582.4583047509714</v>
      </c>
      <c r="M86" s="864"/>
      <c r="N86" s="51"/>
    </row>
    <row r="87" spans="1:14" ht="15.75" thickBot="1">
      <c r="B87" s="826" t="s">
        <v>953</v>
      </c>
      <c r="C87" s="827"/>
      <c r="D87" s="827"/>
      <c r="E87" s="827"/>
      <c r="F87" s="827"/>
      <c r="G87" s="827"/>
      <c r="H87" s="827"/>
      <c r="I87" s="827"/>
      <c r="J87" s="827"/>
      <c r="K87" s="827"/>
      <c r="L87" s="827"/>
      <c r="M87" s="828"/>
      <c r="N87" s="52">
        <f>L84+L85+L86</f>
        <v>51494.749828505832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223143.91592352523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30.75" customHeight="1" thickBot="1">
      <c r="A31" t="s">
        <v>1845</v>
      </c>
      <c r="B31" s="80" t="s">
        <v>1145</v>
      </c>
      <c r="C31" s="968" t="s">
        <v>1734</v>
      </c>
      <c r="D31" s="969"/>
      <c r="E31" s="969"/>
      <c r="F31" s="969"/>
      <c r="G31" s="969"/>
      <c r="H31" s="969"/>
      <c r="I31" s="969"/>
      <c r="J31" s="995"/>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808.02560903602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6" t="s">
        <v>602</v>
      </c>
      <c r="B48" s="43" t="str">
        <f>VLOOKUP(A48,MATERIALES!A5:D372,3,FALSE)</f>
        <v>Piedra para gavión</v>
      </c>
      <c r="C48" s="281"/>
      <c r="D48" s="281"/>
      <c r="E48" s="281"/>
      <c r="F48" s="281"/>
      <c r="G48" s="281"/>
      <c r="H48" s="281"/>
      <c r="I48" s="281"/>
      <c r="J48" s="311" t="str">
        <f>VLOOKUP(A48,MATERIALES!A4:D639,2,FALSE)</f>
        <v>m3</v>
      </c>
      <c r="K48" s="282">
        <v>1.1000000000000001</v>
      </c>
      <c r="L48" s="267"/>
      <c r="M48" s="402">
        <f>VLOOKUP(A48,MATERIALES!A5:D395,4,FALSE)</f>
        <v>40795.681050911633</v>
      </c>
      <c r="N48" s="272">
        <f>K48*M48</f>
        <v>44875.249156002799</v>
      </c>
    </row>
    <row r="49" spans="1:14">
      <c r="A49" s="166" t="s">
        <v>782</v>
      </c>
      <c r="B49" s="43" t="str">
        <f>VLOOKUP(A49,MATERIALES!A6:D372,3,FALSE)</f>
        <v>Alambre galvanizado No. 12</v>
      </c>
      <c r="C49" s="425"/>
      <c r="D49" s="425"/>
      <c r="E49" s="425"/>
      <c r="F49" s="425"/>
      <c r="G49" s="425"/>
      <c r="H49" s="425"/>
      <c r="I49" s="425"/>
      <c r="J49" s="312" t="str">
        <f>VLOOKUP(A49,MATERIALES!A5:D640,2,FALSE)</f>
        <v>kg</v>
      </c>
      <c r="K49" s="397">
        <v>0.5</v>
      </c>
      <c r="L49" s="421"/>
      <c r="M49" s="402">
        <f>VLOOKUP(A49,MATERIALES!A6:D396,4,FALSE)</f>
        <v>6048.5944153956543</v>
      </c>
      <c r="N49" s="272">
        <f>K49*M49</f>
        <v>3024.2972076978272</v>
      </c>
    </row>
    <row r="50" spans="1:14">
      <c r="A50" s="166"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VLOOKUP(A50,MATERIALES!A6:D641,2,FALSE)</f>
        <v>m2</v>
      </c>
      <c r="K50" s="397">
        <v>1</v>
      </c>
      <c r="L50" s="421"/>
      <c r="M50" s="402">
        <f>VLOOKUP(A50,MATERIALES!A6:D397,4,FALSE)</f>
        <v>8089.1734987529335</v>
      </c>
      <c r="N50" s="272">
        <f>K50*M50</f>
        <v>8089.1734987529335</v>
      </c>
    </row>
    <row r="51" spans="1:14">
      <c r="A51" s="166" t="s">
        <v>923</v>
      </c>
      <c r="B51" s="43" t="str">
        <f>VLOOKUP(A51,MATERIALES!A6:D372,3,FALSE)</f>
        <v>Malla Para Colchagaviones Espesor 0,30 M</v>
      </c>
      <c r="C51" s="425"/>
      <c r="D51" s="425"/>
      <c r="E51" s="425"/>
      <c r="F51" s="425"/>
      <c r="G51" s="425"/>
      <c r="H51" s="425"/>
      <c r="I51" s="425"/>
      <c r="J51" s="312" t="str">
        <f>VLOOKUP(A51,MATERIALES!A6:D642,2,FALSE)</f>
        <v>u</v>
      </c>
      <c r="K51" s="397">
        <v>1</v>
      </c>
      <c r="L51" s="421"/>
      <c r="M51" s="402">
        <f>VLOOKUP(A51,MATERIALES!A6:D398,4,FALSE)</f>
        <v>109820.25612250082</v>
      </c>
      <c r="N51" s="272">
        <f>K51*M51</f>
        <v>109820.25612250082</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5" t="s">
        <v>953</v>
      </c>
      <c r="C55" s="869"/>
      <c r="D55" s="869"/>
      <c r="E55" s="869"/>
      <c r="F55" s="869"/>
      <c r="G55" s="869"/>
      <c r="H55" s="869"/>
      <c r="I55" s="869"/>
      <c r="J55" s="869"/>
      <c r="K55" s="869"/>
      <c r="L55" s="869"/>
      <c r="M55" s="870"/>
      <c r="N55" s="104">
        <f>SUM(N48:N54)</f>
        <v>165808.97598495439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3">
        <f>VLOOKUP(A60,TRANSPORTE!A1:D117,4,FALSE)</f>
        <v>1139.1256047770109</v>
      </c>
      <c r="M60" s="914"/>
      <c r="N60" s="287">
        <f>K60*L60</f>
        <v>1253.0381652547121</v>
      </c>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1253.0381652547121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16160.5121807204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184030.55193996555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36806.110387993111</v>
      </c>
      <c r="M84" s="862"/>
      <c r="N84" s="51"/>
    </row>
    <row r="85" spans="1:14">
      <c r="B85" s="89" t="s">
        <v>973</v>
      </c>
      <c r="C85" s="90"/>
      <c r="D85" s="90"/>
      <c r="E85" s="90"/>
      <c r="F85" s="90"/>
      <c r="G85" s="90"/>
      <c r="H85" s="90"/>
      <c r="I85" s="87"/>
      <c r="J85" s="88"/>
      <c r="K85" s="304">
        <v>0.05</v>
      </c>
      <c r="L85" s="861">
        <f>N79*K85</f>
        <v>9201.5275969982777</v>
      </c>
      <c r="M85" s="862"/>
      <c r="N85" s="51"/>
    </row>
    <row r="86" spans="1:14" ht="15.75" thickBot="1">
      <c r="B86" s="91" t="s">
        <v>974</v>
      </c>
      <c r="C86" s="92"/>
      <c r="D86" s="92"/>
      <c r="E86" s="92"/>
      <c r="F86" s="92"/>
      <c r="G86" s="92"/>
      <c r="H86" s="92"/>
      <c r="I86" s="93"/>
      <c r="J86" s="94"/>
      <c r="K86" s="305">
        <v>0.05</v>
      </c>
      <c r="L86" s="863">
        <f>N79*K86</f>
        <v>9201.5275969982777</v>
      </c>
      <c r="M86" s="864"/>
      <c r="N86" s="51"/>
    </row>
    <row r="87" spans="1:14" ht="15.75" thickBot="1">
      <c r="B87" s="826" t="s">
        <v>953</v>
      </c>
      <c r="C87" s="827"/>
      <c r="D87" s="827"/>
      <c r="E87" s="827"/>
      <c r="F87" s="827"/>
      <c r="G87" s="827"/>
      <c r="H87" s="827"/>
      <c r="I87" s="827"/>
      <c r="J87" s="827"/>
      <c r="K87" s="827"/>
      <c r="L87" s="827"/>
      <c r="M87" s="828"/>
      <c r="N87" s="52">
        <f>L84+L85+L86</f>
        <v>55209.165581989662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239239.7175219552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30.75" customHeight="1" thickBot="1">
      <c r="A31" t="s">
        <v>1845</v>
      </c>
      <c r="B31" s="80" t="s">
        <v>1695</v>
      </c>
      <c r="C31" s="968" t="s">
        <v>1696</v>
      </c>
      <c r="D31" s="969"/>
      <c r="E31" s="969"/>
      <c r="F31" s="969"/>
      <c r="G31" s="969"/>
      <c r="H31" s="969"/>
      <c r="I31" s="969"/>
      <c r="J31" s="995"/>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808.02560903602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6" t="s">
        <v>602</v>
      </c>
      <c r="B48" s="43" t="str">
        <f>VLOOKUP(A48,MATERIALES!A5:D372,3,FALSE)</f>
        <v>Piedra para gavión</v>
      </c>
      <c r="C48" s="281"/>
      <c r="D48" s="281"/>
      <c r="E48" s="281"/>
      <c r="F48" s="281"/>
      <c r="G48" s="281"/>
      <c r="H48" s="281"/>
      <c r="I48" s="281"/>
      <c r="J48" s="311" t="str">
        <f>VLOOKUP(A48,MATERIALES!A4:D639,2,FALSE)</f>
        <v>m3</v>
      </c>
      <c r="K48" s="282">
        <v>1.1000000000000001</v>
      </c>
      <c r="L48" s="267"/>
      <c r="M48" s="402">
        <f>VLOOKUP(A48,MATERIALES!A5:D395,4,FALSE)</f>
        <v>40795.681050911633</v>
      </c>
      <c r="N48" s="272">
        <f>K48*M48</f>
        <v>44875.249156002799</v>
      </c>
    </row>
    <row r="49" spans="1:14">
      <c r="A49" s="166" t="s">
        <v>782</v>
      </c>
      <c r="B49" s="43" t="str">
        <f>VLOOKUP(A49,MATERIALES!A6:D372,3,FALSE)</f>
        <v>Alambre galvanizado No. 12</v>
      </c>
      <c r="C49" s="425"/>
      <c r="D49" s="425"/>
      <c r="E49" s="425"/>
      <c r="F49" s="425"/>
      <c r="G49" s="425"/>
      <c r="H49" s="425"/>
      <c r="I49" s="425"/>
      <c r="J49" s="312" t="str">
        <f>VLOOKUP(A49,MATERIALES!A5:D640,2,FALSE)</f>
        <v>kg</v>
      </c>
      <c r="K49" s="397">
        <v>0.5</v>
      </c>
      <c r="L49" s="421"/>
      <c r="M49" s="402">
        <f>VLOOKUP(A49,MATERIALES!A6:D396,4,FALSE)</f>
        <v>6048.5944153956543</v>
      </c>
      <c r="N49" s="272">
        <f>K49*M49</f>
        <v>3024.2972076978272</v>
      </c>
    </row>
    <row r="50" spans="1:14">
      <c r="A50" s="166"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VLOOKUP(A50,MATERIALES!A6:D641,2,FALSE)</f>
        <v>m2</v>
      </c>
      <c r="K50" s="397">
        <v>1</v>
      </c>
      <c r="L50" s="421"/>
      <c r="M50" s="402">
        <f>VLOOKUP(A50,MATERIALES!A6:D397,4,FALSE)</f>
        <v>8089.1734987529335</v>
      </c>
      <c r="N50" s="272">
        <f>K50*M50</f>
        <v>8089.1734987529335</v>
      </c>
    </row>
    <row r="51" spans="1:14">
      <c r="A51" s="166" t="s">
        <v>923</v>
      </c>
      <c r="B51" s="43" t="str">
        <f>VLOOKUP(A51,MATERIALES!A6:D372,3,FALSE)</f>
        <v>Malla Para Colchagaviones Espesor 0,30 M</v>
      </c>
      <c r="C51" s="425"/>
      <c r="D51" s="425"/>
      <c r="E51" s="425"/>
      <c r="F51" s="425"/>
      <c r="G51" s="425"/>
      <c r="H51" s="425"/>
      <c r="I51" s="425"/>
      <c r="J51" s="312" t="str">
        <f>VLOOKUP(A51,MATERIALES!A6:D642,2,FALSE)</f>
        <v>u</v>
      </c>
      <c r="K51" s="397">
        <v>1</v>
      </c>
      <c r="L51" s="421"/>
      <c r="M51" s="402">
        <f>VLOOKUP(A51,MATERIALES!A6:D398,4,FALSE)</f>
        <v>109820.25612250082</v>
      </c>
      <c r="N51" s="272">
        <f>K51*M51</f>
        <v>109820.25612250082</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5" t="s">
        <v>953</v>
      </c>
      <c r="C55" s="869"/>
      <c r="D55" s="869"/>
      <c r="E55" s="869"/>
      <c r="F55" s="869"/>
      <c r="G55" s="869"/>
      <c r="H55" s="869"/>
      <c r="I55" s="869"/>
      <c r="J55" s="869"/>
      <c r="K55" s="869"/>
      <c r="L55" s="869"/>
      <c r="M55" s="870"/>
      <c r="N55" s="104">
        <f>SUM(N48:N54)</f>
        <v>165808.97598495439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13">
        <f>VLOOKUP(A60,TRANSPORTE!A1:D117,4,FALSE)</f>
        <v>1139.1256047770109</v>
      </c>
      <c r="M60" s="914"/>
      <c r="N60" s="287">
        <f>K60*L60</f>
        <v>1253.0381652547121</v>
      </c>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1253.0381652547121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16160.5121807204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184030.55193996555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36806.110387993111</v>
      </c>
      <c r="M84" s="862"/>
      <c r="N84" s="51"/>
    </row>
    <row r="85" spans="1:14">
      <c r="B85" s="89" t="s">
        <v>973</v>
      </c>
      <c r="C85" s="90"/>
      <c r="D85" s="90"/>
      <c r="E85" s="90"/>
      <c r="F85" s="90"/>
      <c r="G85" s="90"/>
      <c r="H85" s="90"/>
      <c r="I85" s="87"/>
      <c r="J85" s="88"/>
      <c r="K85" s="304">
        <v>0.05</v>
      </c>
      <c r="L85" s="861">
        <f>N79*K85</f>
        <v>9201.5275969982777</v>
      </c>
      <c r="M85" s="862"/>
      <c r="N85" s="51"/>
    </row>
    <row r="86" spans="1:14" ht="15.75" thickBot="1">
      <c r="B86" s="91" t="s">
        <v>974</v>
      </c>
      <c r="C86" s="92"/>
      <c r="D86" s="92"/>
      <c r="E86" s="92"/>
      <c r="F86" s="92"/>
      <c r="G86" s="92"/>
      <c r="H86" s="92"/>
      <c r="I86" s="93"/>
      <c r="J86" s="94"/>
      <c r="K86" s="305">
        <v>0.05</v>
      </c>
      <c r="L86" s="863">
        <f>N79*K86</f>
        <v>9201.5275969982777</v>
      </c>
      <c r="M86" s="864"/>
      <c r="N86" s="51"/>
    </row>
    <row r="87" spans="1:14" ht="15.75" thickBot="1">
      <c r="B87" s="826" t="s">
        <v>953</v>
      </c>
      <c r="C87" s="827"/>
      <c r="D87" s="827"/>
      <c r="E87" s="827"/>
      <c r="F87" s="827"/>
      <c r="G87" s="827"/>
      <c r="H87" s="827"/>
      <c r="I87" s="827"/>
      <c r="J87" s="827"/>
      <c r="K87" s="827"/>
      <c r="L87" s="827"/>
      <c r="M87" s="828"/>
      <c r="N87" s="52">
        <f>L84+L85+L86</f>
        <v>55209.165581989662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239239.7175219552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30.75" customHeight="1" thickBot="1">
      <c r="A31" t="s">
        <v>1845</v>
      </c>
      <c r="B31" s="80" t="s">
        <v>1697</v>
      </c>
      <c r="C31" s="968" t="s">
        <v>1698</v>
      </c>
      <c r="D31" s="969"/>
      <c r="E31" s="969"/>
      <c r="F31" s="969"/>
      <c r="G31" s="969"/>
      <c r="H31" s="969"/>
      <c r="I31" s="969"/>
      <c r="J31" s="995"/>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808.02560903602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6" t="s">
        <v>602</v>
      </c>
      <c r="B48" s="43" t="str">
        <f>VLOOKUP(A48,MATERIALES!A5:D372,3,FALSE)</f>
        <v>Piedra para gavión</v>
      </c>
      <c r="C48" s="281"/>
      <c r="D48" s="281"/>
      <c r="E48" s="281"/>
      <c r="F48" s="281"/>
      <c r="G48" s="281"/>
      <c r="H48" s="281"/>
      <c r="I48" s="281"/>
      <c r="J48" s="311" t="str">
        <f>VLOOKUP(A48,MATERIALES!A4:D639,2,FALSE)</f>
        <v>m3</v>
      </c>
      <c r="K48" s="282">
        <v>1.1000000000000001</v>
      </c>
      <c r="L48" s="267"/>
      <c r="M48" s="402">
        <f>VLOOKUP(A48,MATERIALES!A5:D395,4,FALSE)</f>
        <v>40795.681050911633</v>
      </c>
      <c r="N48" s="272">
        <f>K48*M48</f>
        <v>44875.249156002799</v>
      </c>
    </row>
    <row r="49" spans="1:14">
      <c r="A49" s="166" t="s">
        <v>782</v>
      </c>
      <c r="B49" s="43" t="str">
        <f>VLOOKUP(A49,MATERIALES!A6:D372,3,FALSE)</f>
        <v>Alambre galvanizado No. 12</v>
      </c>
      <c r="C49" s="425"/>
      <c r="D49" s="425"/>
      <c r="E49" s="425"/>
      <c r="F49" s="425"/>
      <c r="G49" s="425"/>
      <c r="H49" s="425"/>
      <c r="I49" s="425"/>
      <c r="J49" s="312" t="str">
        <f>VLOOKUP(A49,MATERIALES!A5:D640,2,FALSE)</f>
        <v>kg</v>
      </c>
      <c r="K49" s="397">
        <v>0.5</v>
      </c>
      <c r="L49" s="421"/>
      <c r="M49" s="402">
        <f>VLOOKUP(A49,MATERIALES!A6:D396,4,FALSE)</f>
        <v>6048.5944153956543</v>
      </c>
      <c r="N49" s="272">
        <f>K49*M49</f>
        <v>3024.2972076978272</v>
      </c>
    </row>
    <row r="50" spans="1:14">
      <c r="A50" s="166"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VLOOKUP(A50,MATERIALES!A6:D641,2,FALSE)</f>
        <v>m2</v>
      </c>
      <c r="K50" s="397">
        <v>1</v>
      </c>
      <c r="L50" s="421"/>
      <c r="M50" s="402">
        <f>VLOOKUP(A50,MATERIALES!A6:D397,4,FALSE)</f>
        <v>8089.1734987529335</v>
      </c>
      <c r="N50" s="272">
        <f>K50*M50</f>
        <v>8089.1734987529335</v>
      </c>
    </row>
    <row r="51" spans="1:14">
      <c r="A51" s="166" t="s">
        <v>923</v>
      </c>
      <c r="B51" s="43" t="str">
        <f>VLOOKUP(A51,MATERIALES!A6:D372,3,FALSE)</f>
        <v>Malla Para Colchagaviones Espesor 0,30 M</v>
      </c>
      <c r="C51" s="425"/>
      <c r="D51" s="425"/>
      <c r="E51" s="425"/>
      <c r="F51" s="425"/>
      <c r="G51" s="425"/>
      <c r="H51" s="425"/>
      <c r="I51" s="425"/>
      <c r="J51" s="312" t="str">
        <f>VLOOKUP(A51,MATERIALES!A6:D642,2,FALSE)</f>
        <v>u</v>
      </c>
      <c r="K51" s="397">
        <v>1</v>
      </c>
      <c r="L51" s="421"/>
      <c r="M51" s="402">
        <f>VLOOKUP(A51,MATERIALES!A6:D398,4,FALSE)</f>
        <v>109820.25612250082</v>
      </c>
      <c r="N51" s="272">
        <f>K51*M51</f>
        <v>109820.25612250082</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5" t="s">
        <v>953</v>
      </c>
      <c r="C55" s="869"/>
      <c r="D55" s="869"/>
      <c r="E55" s="869"/>
      <c r="F55" s="869"/>
      <c r="G55" s="869"/>
      <c r="H55" s="869"/>
      <c r="I55" s="869"/>
      <c r="J55" s="869"/>
      <c r="K55" s="869"/>
      <c r="L55" s="869"/>
      <c r="M55" s="870"/>
      <c r="N55" s="104">
        <f>SUM(N48:N54)</f>
        <v>165808.97598495439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13">
        <f>VLOOKUP(A60,TRANSPORTE!A1:D117,4,FALSE)</f>
        <v>1139.1256047770109</v>
      </c>
      <c r="M60" s="914"/>
      <c r="N60" s="287">
        <f>K60*L60</f>
        <v>1253.0381652547121</v>
      </c>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1253.0381652547121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0">
        <f>SUM(N71:N76)</f>
        <v>16160.5121807204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184030.55193996555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36806.110387993111</v>
      </c>
      <c r="M84" s="862"/>
      <c r="N84" s="51"/>
    </row>
    <row r="85" spans="1:14">
      <c r="B85" s="89" t="s">
        <v>973</v>
      </c>
      <c r="C85" s="90"/>
      <c r="D85" s="90"/>
      <c r="E85" s="90"/>
      <c r="F85" s="90"/>
      <c r="G85" s="90"/>
      <c r="H85" s="90"/>
      <c r="I85" s="87"/>
      <c r="J85" s="88"/>
      <c r="K85" s="304">
        <v>0.05</v>
      </c>
      <c r="L85" s="861">
        <f>N79*K85</f>
        <v>9201.5275969982777</v>
      </c>
      <c r="M85" s="862"/>
      <c r="N85" s="51"/>
    </row>
    <row r="86" spans="1:14" ht="15.75" thickBot="1">
      <c r="B86" s="91" t="s">
        <v>974</v>
      </c>
      <c r="C86" s="92"/>
      <c r="D86" s="92"/>
      <c r="E86" s="92"/>
      <c r="F86" s="92"/>
      <c r="G86" s="92"/>
      <c r="H86" s="92"/>
      <c r="I86" s="93"/>
      <c r="J86" s="94"/>
      <c r="K86" s="305">
        <v>0.05</v>
      </c>
      <c r="L86" s="863">
        <f>N79*K86</f>
        <v>9201.5275969982777</v>
      </c>
      <c r="M86" s="864"/>
      <c r="N86" s="51"/>
    </row>
    <row r="87" spans="1:14" ht="15.75" thickBot="1">
      <c r="B87" s="826" t="s">
        <v>953</v>
      </c>
      <c r="C87" s="827"/>
      <c r="D87" s="827"/>
      <c r="E87" s="827"/>
      <c r="F87" s="827"/>
      <c r="G87" s="827"/>
      <c r="H87" s="827"/>
      <c r="I87" s="827"/>
      <c r="J87" s="827"/>
      <c r="K87" s="827"/>
      <c r="L87" s="827"/>
      <c r="M87" s="828"/>
      <c r="N87" s="52">
        <f>L84+L85+L86</f>
        <v>55209.165581989662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239239.7175219552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30.75" customHeight="1" thickBot="1">
      <c r="A31" t="s">
        <v>1845</v>
      </c>
      <c r="B31" s="80" t="s">
        <v>1699</v>
      </c>
      <c r="C31" s="968" t="s">
        <v>1700</v>
      </c>
      <c r="D31" s="969"/>
      <c r="E31" s="969"/>
      <c r="F31" s="969"/>
      <c r="G31" s="969"/>
      <c r="H31" s="969"/>
      <c r="I31" s="969"/>
      <c r="J31" s="995"/>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808.02560903602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6" t="s">
        <v>602</v>
      </c>
      <c r="B48" s="43" t="str">
        <f>VLOOKUP(A48,MATERIALES!A5:D372,3,FALSE)</f>
        <v>Piedra para gavión</v>
      </c>
      <c r="C48" s="281"/>
      <c r="D48" s="281"/>
      <c r="E48" s="281"/>
      <c r="F48" s="281"/>
      <c r="G48" s="281"/>
      <c r="H48" s="281"/>
      <c r="I48" s="281"/>
      <c r="J48" s="311" t="str">
        <f>VLOOKUP(A48,MATERIALES!A4:D639,2,FALSE)</f>
        <v>m3</v>
      </c>
      <c r="K48" s="282">
        <v>1.1000000000000001</v>
      </c>
      <c r="L48" s="267"/>
      <c r="M48" s="402">
        <f>VLOOKUP(A48,MATERIALES!A5:D395,4,FALSE)</f>
        <v>40795.681050911633</v>
      </c>
      <c r="N48" s="272">
        <f>K48*M48</f>
        <v>44875.249156002799</v>
      </c>
    </row>
    <row r="49" spans="1:14">
      <c r="A49" s="166" t="s">
        <v>782</v>
      </c>
      <c r="B49" s="43" t="str">
        <f>VLOOKUP(A49,MATERIALES!A6:D372,3,FALSE)</f>
        <v>Alambre galvanizado No. 12</v>
      </c>
      <c r="C49" s="425"/>
      <c r="D49" s="425"/>
      <c r="E49" s="425"/>
      <c r="F49" s="425"/>
      <c r="G49" s="425"/>
      <c r="H49" s="425"/>
      <c r="I49" s="425"/>
      <c r="J49" s="312" t="str">
        <f>VLOOKUP(A49,MATERIALES!A5:D640,2,FALSE)</f>
        <v>kg</v>
      </c>
      <c r="K49" s="397">
        <v>0.5</v>
      </c>
      <c r="L49" s="421"/>
      <c r="M49" s="402">
        <f>VLOOKUP(A49,MATERIALES!A6:D396,4,FALSE)</f>
        <v>6048.5944153956543</v>
      </c>
      <c r="N49" s="272">
        <f>K49*M49</f>
        <v>3024.2972076978272</v>
      </c>
    </row>
    <row r="50" spans="1:14">
      <c r="A50" s="166"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VLOOKUP(A50,MATERIALES!A6:D641,2,FALSE)</f>
        <v>m2</v>
      </c>
      <c r="K50" s="397">
        <v>1</v>
      </c>
      <c r="L50" s="421"/>
      <c r="M50" s="402">
        <f>VLOOKUP(A50,MATERIALES!A6:D397,4,FALSE)</f>
        <v>8089.1734987529335</v>
      </c>
      <c r="N50" s="272">
        <f>K50*M50</f>
        <v>8089.1734987529335</v>
      </c>
    </row>
    <row r="51" spans="1:14">
      <c r="A51" s="166" t="s">
        <v>923</v>
      </c>
      <c r="B51" s="43" t="str">
        <f>VLOOKUP(A51,MATERIALES!A6:D372,3,FALSE)</f>
        <v>Malla Para Colchagaviones Espesor 0,30 M</v>
      </c>
      <c r="C51" s="425"/>
      <c r="D51" s="425"/>
      <c r="E51" s="425"/>
      <c r="F51" s="425"/>
      <c r="G51" s="425"/>
      <c r="H51" s="425"/>
      <c r="I51" s="425"/>
      <c r="J51" s="312" t="str">
        <f>VLOOKUP(A51,MATERIALES!A6:D642,2,FALSE)</f>
        <v>u</v>
      </c>
      <c r="K51" s="397">
        <v>1</v>
      </c>
      <c r="L51" s="421"/>
      <c r="M51" s="402">
        <f>VLOOKUP(A51,MATERIALES!A6:D398,4,FALSE)</f>
        <v>109820.25612250082</v>
      </c>
      <c r="N51" s="272">
        <f>K51*M51</f>
        <v>109820.25612250082</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5" t="s">
        <v>953</v>
      </c>
      <c r="C55" s="869"/>
      <c r="D55" s="869"/>
      <c r="E55" s="869"/>
      <c r="F55" s="869"/>
      <c r="G55" s="869"/>
      <c r="H55" s="869"/>
      <c r="I55" s="869"/>
      <c r="J55" s="869"/>
      <c r="K55" s="869"/>
      <c r="L55" s="869"/>
      <c r="M55" s="870"/>
      <c r="N55" s="104">
        <f>SUM(N48:N54)</f>
        <v>165808.97598495439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13">
        <f>VLOOKUP(A60,TRANSPORTE!A1:D117,4,FALSE)</f>
        <v>1139.1256047770109</v>
      </c>
      <c r="M60" s="914"/>
      <c r="N60" s="287">
        <f>K60*L60</f>
        <v>1253.0381652547121</v>
      </c>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1253.0381652547121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0">
        <f>SUM(N71:N76)</f>
        <v>16160.5121807204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184030.55193996555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36806.110387993111</v>
      </c>
      <c r="M84" s="862"/>
      <c r="N84" s="51"/>
    </row>
    <row r="85" spans="1:14">
      <c r="B85" s="89" t="s">
        <v>973</v>
      </c>
      <c r="C85" s="90"/>
      <c r="D85" s="90"/>
      <c r="E85" s="90"/>
      <c r="F85" s="90"/>
      <c r="G85" s="90"/>
      <c r="H85" s="90"/>
      <c r="I85" s="87"/>
      <c r="J85" s="88"/>
      <c r="K85" s="304">
        <v>0.05</v>
      </c>
      <c r="L85" s="861">
        <f>N79*K85</f>
        <v>9201.5275969982777</v>
      </c>
      <c r="M85" s="862"/>
      <c r="N85" s="51"/>
    </row>
    <row r="86" spans="1:14" ht="15.75" thickBot="1">
      <c r="B86" s="91" t="s">
        <v>974</v>
      </c>
      <c r="C86" s="92"/>
      <c r="D86" s="92"/>
      <c r="E86" s="92"/>
      <c r="F86" s="92"/>
      <c r="G86" s="92"/>
      <c r="H86" s="92"/>
      <c r="I86" s="93"/>
      <c r="J86" s="94"/>
      <c r="K86" s="305">
        <v>0.05</v>
      </c>
      <c r="L86" s="863">
        <f>N79*K86</f>
        <v>9201.5275969982777</v>
      </c>
      <c r="M86" s="864"/>
      <c r="N86" s="51"/>
    </row>
    <row r="87" spans="1:14" ht="15.75" thickBot="1">
      <c r="B87" s="826" t="s">
        <v>953</v>
      </c>
      <c r="C87" s="827"/>
      <c r="D87" s="827"/>
      <c r="E87" s="827"/>
      <c r="F87" s="827"/>
      <c r="G87" s="827"/>
      <c r="H87" s="827"/>
      <c r="I87" s="827"/>
      <c r="J87" s="827"/>
      <c r="K87" s="827"/>
      <c r="L87" s="827"/>
      <c r="M87" s="828"/>
      <c r="N87" s="52">
        <f>L84+L85+L86</f>
        <v>55209.165581989662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239239.7175219552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28.5" customHeight="1" thickBot="1">
      <c r="A31" t="s">
        <v>1845</v>
      </c>
      <c r="B31" s="80" t="s">
        <v>1701</v>
      </c>
      <c r="C31" s="968" t="s">
        <v>1702</v>
      </c>
      <c r="D31" s="969"/>
      <c r="E31" s="969"/>
      <c r="F31" s="969"/>
      <c r="G31" s="969"/>
      <c r="H31" s="969"/>
      <c r="I31" s="969"/>
      <c r="J31" s="995"/>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6" t="s">
        <v>892</v>
      </c>
      <c r="B48" s="43" t="str">
        <f>VLOOKUP(A48,MATERIALES!A5:D372,3,FALSE)</f>
        <v>Geotextil Fortex BX-40</v>
      </c>
      <c r="C48" s="281"/>
      <c r="D48" s="281"/>
      <c r="E48" s="281"/>
      <c r="F48" s="281"/>
      <c r="G48" s="281"/>
      <c r="H48" s="281"/>
      <c r="I48" s="268"/>
      <c r="J48" s="224" t="str">
        <f>VLOOKUP(A48,MATERIALES!A4:D639,2,FALSE)</f>
        <v>M2</v>
      </c>
      <c r="K48" s="282">
        <v>1.3</v>
      </c>
      <c r="L48" s="267"/>
      <c r="M48" s="402">
        <f>VLOOKUP(A48,MATERIALES!A5:D395,4,FALSE)</f>
        <v>5849.3066919301127</v>
      </c>
      <c r="N48" s="272">
        <f>K48*M48</f>
        <v>7604.0986995091471</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5" t="s">
        <v>953</v>
      </c>
      <c r="C55" s="869"/>
      <c r="D55" s="869"/>
      <c r="E55" s="869"/>
      <c r="F55" s="869"/>
      <c r="G55" s="869"/>
      <c r="H55" s="869"/>
      <c r="I55" s="869"/>
      <c r="J55" s="869"/>
      <c r="K55" s="869"/>
      <c r="L55" s="869"/>
      <c r="M55" s="870"/>
      <c r="N55" s="104">
        <f>SUM(N48:N54)</f>
        <v>7604.0986995091471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1616.0512180720398</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9220.1499175811878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1844.0299835162377</v>
      </c>
      <c r="M84" s="862"/>
      <c r="N84" s="51"/>
    </row>
    <row r="85" spans="1:14">
      <c r="B85" s="89" t="s">
        <v>973</v>
      </c>
      <c r="C85" s="90"/>
      <c r="D85" s="90"/>
      <c r="E85" s="90"/>
      <c r="F85" s="90"/>
      <c r="G85" s="90"/>
      <c r="H85" s="90"/>
      <c r="I85" s="87"/>
      <c r="J85" s="88"/>
      <c r="K85" s="304">
        <v>0.05</v>
      </c>
      <c r="L85" s="861">
        <f>N79*K85</f>
        <v>461.00749587905943</v>
      </c>
      <c r="M85" s="862"/>
      <c r="N85" s="51"/>
    </row>
    <row r="86" spans="1:14" ht="15.75" thickBot="1">
      <c r="B86" s="91" t="s">
        <v>974</v>
      </c>
      <c r="C86" s="92"/>
      <c r="D86" s="92"/>
      <c r="E86" s="92"/>
      <c r="F86" s="92"/>
      <c r="G86" s="92"/>
      <c r="H86" s="92"/>
      <c r="I86" s="93"/>
      <c r="J86" s="94"/>
      <c r="K86" s="305">
        <v>0.05</v>
      </c>
      <c r="L86" s="863">
        <f>N79*K86</f>
        <v>461.00749587905943</v>
      </c>
      <c r="M86" s="864"/>
      <c r="N86" s="51"/>
    </row>
    <row r="87" spans="1:14" ht="15.75" thickBot="1">
      <c r="B87" s="826" t="s">
        <v>953</v>
      </c>
      <c r="C87" s="827"/>
      <c r="D87" s="827"/>
      <c r="E87" s="827"/>
      <c r="F87" s="827"/>
      <c r="G87" s="827"/>
      <c r="H87" s="827"/>
      <c r="I87" s="827"/>
      <c r="J87" s="827"/>
      <c r="K87" s="827"/>
      <c r="L87" s="827"/>
      <c r="M87" s="828"/>
      <c r="N87" s="52">
        <f>L84+L85+L86</f>
        <v>2766.0449752743561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11986.194892855543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30" customHeight="1" thickBot="1">
      <c r="A31" t="s">
        <v>1845</v>
      </c>
      <c r="B31" s="80" t="s">
        <v>1703</v>
      </c>
      <c r="C31" s="968" t="s">
        <v>1704</v>
      </c>
      <c r="D31" s="969"/>
      <c r="E31" s="969"/>
      <c r="F31" s="969"/>
      <c r="G31" s="969"/>
      <c r="H31" s="969"/>
      <c r="I31" s="969"/>
      <c r="J31" s="995"/>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7" t="s">
        <v>907</v>
      </c>
      <c r="B48" s="43" t="str">
        <f>VLOOKUP(A48,MATERIALES!A5:D372,3,FALSE)</f>
        <v>Geomalla Forgrid UX100</v>
      </c>
      <c r="C48" s="281"/>
      <c r="D48" s="281"/>
      <c r="E48" s="281"/>
      <c r="F48" s="281"/>
      <c r="G48" s="281"/>
      <c r="H48" s="281"/>
      <c r="I48" s="268"/>
      <c r="J48" s="224" t="str">
        <f>VLOOKUP(A48,MATERIALES!A4:D639,2,FALSE)</f>
        <v>M2</v>
      </c>
      <c r="K48" s="282">
        <v>1.3</v>
      </c>
      <c r="L48" s="267"/>
      <c r="M48" s="402">
        <f>VLOOKUP(A48,MATERIALES!A5:D395,4,FALSE)</f>
        <v>11445.263565199242</v>
      </c>
      <c r="N48" s="272">
        <f>K48*M48</f>
        <v>14878.842634759016</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5" t="s">
        <v>953</v>
      </c>
      <c r="C55" s="869"/>
      <c r="D55" s="869"/>
      <c r="E55" s="869"/>
      <c r="F55" s="869"/>
      <c r="G55" s="869"/>
      <c r="H55" s="869"/>
      <c r="I55" s="869"/>
      <c r="J55" s="869"/>
      <c r="K55" s="869"/>
      <c r="L55" s="869"/>
      <c r="M55" s="870"/>
      <c r="N55" s="104">
        <f>SUM(N48:N54)</f>
        <v>14878.842634759016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1616.0512180720398</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16494.893852831054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3298.9787705662111</v>
      </c>
      <c r="M84" s="862"/>
      <c r="N84" s="51"/>
    </row>
    <row r="85" spans="1:14">
      <c r="B85" s="89" t="s">
        <v>973</v>
      </c>
      <c r="C85" s="90"/>
      <c r="D85" s="90"/>
      <c r="E85" s="90"/>
      <c r="F85" s="90"/>
      <c r="G85" s="90"/>
      <c r="H85" s="90"/>
      <c r="I85" s="87"/>
      <c r="J85" s="88"/>
      <c r="K85" s="304">
        <v>0.05</v>
      </c>
      <c r="L85" s="861">
        <f>N79*K85</f>
        <v>824.74469264155277</v>
      </c>
      <c r="M85" s="862"/>
      <c r="N85" s="51"/>
    </row>
    <row r="86" spans="1:14" ht="15.75" thickBot="1">
      <c r="B86" s="91" t="s">
        <v>974</v>
      </c>
      <c r="C86" s="92"/>
      <c r="D86" s="92"/>
      <c r="E86" s="92"/>
      <c r="F86" s="92"/>
      <c r="G86" s="92"/>
      <c r="H86" s="92"/>
      <c r="I86" s="93"/>
      <c r="J86" s="94"/>
      <c r="K86" s="305">
        <v>0.05</v>
      </c>
      <c r="L86" s="863">
        <f>N79*K86</f>
        <v>824.74469264155277</v>
      </c>
      <c r="M86" s="864"/>
      <c r="N86" s="51"/>
    </row>
    <row r="87" spans="1:14" ht="15.75" thickBot="1">
      <c r="B87" s="826" t="s">
        <v>953</v>
      </c>
      <c r="C87" s="827"/>
      <c r="D87" s="827"/>
      <c r="E87" s="827"/>
      <c r="F87" s="827"/>
      <c r="G87" s="827"/>
      <c r="H87" s="827"/>
      <c r="I87" s="827"/>
      <c r="J87" s="827"/>
      <c r="K87" s="827"/>
      <c r="L87" s="827"/>
      <c r="M87" s="828"/>
      <c r="N87" s="52">
        <f>L84+L85+L86</f>
        <v>4948.4681558493157</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21443.362008680371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30.75" customHeight="1" thickBot="1">
      <c r="A31" t="s">
        <v>1845</v>
      </c>
      <c r="B31" s="80" t="s">
        <v>1705</v>
      </c>
      <c r="C31" s="968" t="s">
        <v>2159</v>
      </c>
      <c r="D31" s="969"/>
      <c r="E31" s="969"/>
      <c r="F31" s="969"/>
      <c r="G31" s="969"/>
      <c r="H31" s="969"/>
      <c r="I31" s="969"/>
      <c r="J31" s="995"/>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7" t="s">
        <v>892</v>
      </c>
      <c r="B48" s="43" t="str">
        <f>VLOOKUP(A48,MATERIALES!A5:D372,3,FALSE)</f>
        <v>Geotextil Fortex BX-40</v>
      </c>
      <c r="C48" s="281"/>
      <c r="D48" s="281"/>
      <c r="E48" s="281"/>
      <c r="F48" s="281"/>
      <c r="G48" s="281"/>
      <c r="H48" s="281"/>
      <c r="I48" s="268"/>
      <c r="J48" s="224" t="str">
        <f>VLOOKUP(A48,MATERIALES!A4:D639,2,FALSE)</f>
        <v>M2</v>
      </c>
      <c r="K48" s="282">
        <v>1.3</v>
      </c>
      <c r="L48" s="267"/>
      <c r="M48" s="402">
        <f>VLOOKUP(A48,MATERIALES!A5:D395,4,FALSE)</f>
        <v>5849.3066919301127</v>
      </c>
      <c r="N48" s="272">
        <f>K48*M48</f>
        <v>7604.0986995091471</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5" t="s">
        <v>953</v>
      </c>
      <c r="C55" s="869"/>
      <c r="D55" s="869"/>
      <c r="E55" s="869"/>
      <c r="F55" s="869"/>
      <c r="G55" s="869"/>
      <c r="H55" s="869"/>
      <c r="I55" s="869"/>
      <c r="J55" s="869"/>
      <c r="K55" s="869"/>
      <c r="L55" s="869"/>
      <c r="M55" s="870"/>
      <c r="N55" s="104">
        <f>SUM(N48:N54)</f>
        <v>7604.0986995091471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1616.0512180720398</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9220.1499175811878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1844.0299835162377</v>
      </c>
      <c r="M84" s="862"/>
      <c r="N84" s="51"/>
    </row>
    <row r="85" spans="1:14">
      <c r="B85" s="89" t="s">
        <v>973</v>
      </c>
      <c r="C85" s="90"/>
      <c r="D85" s="90"/>
      <c r="E85" s="90"/>
      <c r="F85" s="90"/>
      <c r="G85" s="90"/>
      <c r="H85" s="90"/>
      <c r="I85" s="87"/>
      <c r="J85" s="88"/>
      <c r="K85" s="304">
        <v>0.05</v>
      </c>
      <c r="L85" s="861">
        <f>N79*K85</f>
        <v>461.00749587905943</v>
      </c>
      <c r="M85" s="862"/>
      <c r="N85" s="51"/>
    </row>
    <row r="86" spans="1:14" ht="15.75" thickBot="1">
      <c r="B86" s="91" t="s">
        <v>974</v>
      </c>
      <c r="C86" s="92"/>
      <c r="D86" s="92"/>
      <c r="E86" s="92"/>
      <c r="F86" s="92"/>
      <c r="G86" s="92"/>
      <c r="H86" s="92"/>
      <c r="I86" s="93"/>
      <c r="J86" s="94"/>
      <c r="K86" s="305">
        <v>0.05</v>
      </c>
      <c r="L86" s="863">
        <f>N79*K86</f>
        <v>461.00749587905943</v>
      </c>
      <c r="M86" s="864"/>
      <c r="N86" s="51"/>
    </row>
    <row r="87" spans="1:14" ht="15.75" thickBot="1">
      <c r="B87" s="826" t="s">
        <v>953</v>
      </c>
      <c r="C87" s="827"/>
      <c r="D87" s="827"/>
      <c r="E87" s="827"/>
      <c r="F87" s="827"/>
      <c r="G87" s="827"/>
      <c r="H87" s="827"/>
      <c r="I87" s="827"/>
      <c r="J87" s="827"/>
      <c r="K87" s="827"/>
      <c r="L87" s="827"/>
      <c r="M87" s="828"/>
      <c r="N87" s="52">
        <f>L84+L85+L86</f>
        <v>2766.0449752743561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11986.194892855543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30" customHeight="1" thickBot="1">
      <c r="A31" t="s">
        <v>1845</v>
      </c>
      <c r="B31" s="80" t="s">
        <v>1706</v>
      </c>
      <c r="C31" s="968" t="s">
        <v>2160</v>
      </c>
      <c r="D31" s="969"/>
      <c r="E31" s="969"/>
      <c r="F31" s="969"/>
      <c r="G31" s="969"/>
      <c r="H31" s="969"/>
      <c r="I31" s="969"/>
      <c r="J31" s="995"/>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c r="C41" s="884"/>
      <c r="D41" s="884"/>
      <c r="E41" s="38"/>
      <c r="F41" s="39"/>
      <c r="G41" s="39"/>
      <c r="H41" s="40"/>
      <c r="I41" s="36"/>
      <c r="J41" s="37"/>
      <c r="K41" s="279"/>
      <c r="L41" s="276"/>
      <c r="M41" s="401"/>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7" t="s">
        <v>907</v>
      </c>
      <c r="B48" s="43" t="str">
        <f>VLOOKUP(A48,MATERIALES!A5:D372,3,FALSE)</f>
        <v>Geomalla Forgrid UX100</v>
      </c>
      <c r="C48" s="281"/>
      <c r="D48" s="281"/>
      <c r="E48" s="281"/>
      <c r="F48" s="281"/>
      <c r="G48" s="281"/>
      <c r="H48" s="281"/>
      <c r="I48" s="268"/>
      <c r="J48" s="224" t="str">
        <f>VLOOKUP(A48,MATERIALES!A4:D639,2,FALSE)</f>
        <v>M2</v>
      </c>
      <c r="K48" s="282">
        <v>1.3</v>
      </c>
      <c r="L48" s="267"/>
      <c r="M48" s="402">
        <f>VLOOKUP(A48,MATERIALES!A5:D395,4,FALSE)</f>
        <v>11445.263565199242</v>
      </c>
      <c r="N48" s="272">
        <f>K48*M48</f>
        <v>14878.842634759016</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5" t="s">
        <v>953</v>
      </c>
      <c r="C55" s="869"/>
      <c r="D55" s="869"/>
      <c r="E55" s="869"/>
      <c r="F55" s="869"/>
      <c r="G55" s="869"/>
      <c r="H55" s="869"/>
      <c r="I55" s="869"/>
      <c r="J55" s="869"/>
      <c r="K55" s="869"/>
      <c r="L55" s="869"/>
      <c r="M55" s="870"/>
      <c r="N55" s="104">
        <f>SUM(N48:N54)</f>
        <v>14878.842634759016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1616.0512180720398</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16494.893852831054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3298.9787705662111</v>
      </c>
      <c r="M84" s="862"/>
      <c r="N84" s="51"/>
    </row>
    <row r="85" spans="1:14">
      <c r="B85" s="89" t="s">
        <v>973</v>
      </c>
      <c r="C85" s="90"/>
      <c r="D85" s="90"/>
      <c r="E85" s="90"/>
      <c r="F85" s="90"/>
      <c r="G85" s="90"/>
      <c r="H85" s="90"/>
      <c r="I85" s="87"/>
      <c r="J85" s="88"/>
      <c r="K85" s="304">
        <v>0.05</v>
      </c>
      <c r="L85" s="861">
        <f>N79*K85</f>
        <v>824.74469264155277</v>
      </c>
      <c r="M85" s="862"/>
      <c r="N85" s="51"/>
    </row>
    <row r="86" spans="1:14" ht="15.75" thickBot="1">
      <c r="B86" s="91" t="s">
        <v>974</v>
      </c>
      <c r="C86" s="92"/>
      <c r="D86" s="92"/>
      <c r="E86" s="92"/>
      <c r="F86" s="92"/>
      <c r="G86" s="92"/>
      <c r="H86" s="92"/>
      <c r="I86" s="93"/>
      <c r="J86" s="94"/>
      <c r="K86" s="305">
        <v>0.05</v>
      </c>
      <c r="L86" s="863">
        <f>N79*K86</f>
        <v>824.74469264155277</v>
      </c>
      <c r="M86" s="864"/>
      <c r="N86" s="51"/>
    </row>
    <row r="87" spans="1:14" ht="15.75" thickBot="1">
      <c r="B87" s="826" t="s">
        <v>953</v>
      </c>
      <c r="C87" s="827"/>
      <c r="D87" s="827"/>
      <c r="E87" s="827"/>
      <c r="F87" s="827"/>
      <c r="G87" s="827"/>
      <c r="H87" s="827"/>
      <c r="I87" s="827"/>
      <c r="J87" s="827"/>
      <c r="K87" s="827"/>
      <c r="L87" s="827"/>
      <c r="M87" s="828"/>
      <c r="N87" s="52">
        <f>L84+L85+L86</f>
        <v>4948.4681558493157</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21443.362008680371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1707</v>
      </c>
      <c r="C31" s="81" t="s">
        <v>2161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7"/>
      <c r="J36" s="268"/>
      <c r="K36" s="269">
        <f>VLOOKUP(A36,EQUIPOS!A6:D163,4,FALSE)</f>
        <v>68829.421779590848</v>
      </c>
      <c r="L36" s="270"/>
      <c r="M36" s="336">
        <v>15</v>
      </c>
      <c r="N36" s="272">
        <f>K36/M36</f>
        <v>4588.6281186393899</v>
      </c>
    </row>
    <row r="37" spans="1:14">
      <c r="A37" s="113" t="s">
        <v>174</v>
      </c>
      <c r="B37" s="875" t="str">
        <f>VLOOKUP(A37,EQUIPOS!A7:D154,3,FALSE)</f>
        <v>Compactador vibratorio tipo DD-20</v>
      </c>
      <c r="C37" s="876"/>
      <c r="D37" s="876"/>
      <c r="E37" s="876"/>
      <c r="F37" s="876"/>
      <c r="G37" s="876"/>
      <c r="H37" s="877"/>
      <c r="I37" s="421"/>
      <c r="J37" s="422"/>
      <c r="K37" s="269">
        <f>VLOOKUP(A37,EQUIPOS!A7:D164,4,FALSE)</f>
        <v>72154.22240565157</v>
      </c>
      <c r="L37" s="335"/>
      <c r="M37" s="336">
        <v>15</v>
      </c>
      <c r="N37" s="272">
        <f>K37/M37</f>
        <v>4810.2814937101048</v>
      </c>
    </row>
    <row r="38" spans="1:14">
      <c r="A38" s="113" t="s">
        <v>269</v>
      </c>
      <c r="B38" s="875" t="str">
        <f>VLOOKUP(A38,EQUIPOS!A8:D154,3,FALSE)</f>
        <v>Motoniveladora  potencia 215 HP, ancho de cuchilla 4,27 m, peso 18 ton.</v>
      </c>
      <c r="C38" s="876"/>
      <c r="D38" s="876"/>
      <c r="E38" s="876"/>
      <c r="F38" s="876"/>
      <c r="G38" s="876"/>
      <c r="H38" s="877"/>
      <c r="I38" s="328"/>
      <c r="J38" s="330"/>
      <c r="K38" s="269">
        <f>VLOOKUP(A38,EQUIPOS!A8:D165,4,FALSE)</f>
        <v>193328.49326473137</v>
      </c>
      <c r="L38" s="423"/>
      <c r="M38" s="424">
        <v>15</v>
      </c>
      <c r="N38" s="272">
        <f>K38/M38</f>
        <v>12888.566217648759</v>
      </c>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0.02</v>
      </c>
      <c r="N41" s="344">
        <f>N75*M41</f>
        <v>44.846540602401326</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SUM(N36:N41)</f>
        <v>22332.322370600654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6" t="s">
        <v>550</v>
      </c>
      <c r="B48" s="43" t="str">
        <f>VLOOKUP(A48,MATERIALES!A5:D372,3,FALSE)</f>
        <v>Material seleccionado para Relleno</v>
      </c>
      <c r="C48" s="281"/>
      <c r="D48" s="281"/>
      <c r="E48" s="281"/>
      <c r="F48" s="281"/>
      <c r="G48" s="281"/>
      <c r="H48" s="281"/>
      <c r="I48" s="268"/>
      <c r="J48" s="224" t="str">
        <f>VLOOKUP(A48,MATERIALES!A4:D639,2,FALSE)</f>
        <v>m3</v>
      </c>
      <c r="K48" s="282">
        <v>1.3</v>
      </c>
      <c r="L48" s="267"/>
      <c r="M48" s="402">
        <f>VLOOKUP(A48,MATERIALES!A5:D395,4,FALSE)</f>
        <v>20825.552543214086</v>
      </c>
      <c r="N48" s="272">
        <f>K48*M48</f>
        <v>27073.218306178311</v>
      </c>
    </row>
    <row r="49" spans="1:14">
      <c r="A49" s="166" t="s">
        <v>774</v>
      </c>
      <c r="B49" s="43" t="str">
        <f>VLOOKUP(A49,MATERIALES!A6:D372,3,FALSE)</f>
        <v>Agua</v>
      </c>
      <c r="C49" s="425"/>
      <c r="D49" s="425"/>
      <c r="E49" s="425"/>
      <c r="F49" s="425"/>
      <c r="G49" s="425"/>
      <c r="H49" s="425"/>
      <c r="I49" s="425"/>
      <c r="J49" s="311" t="s">
        <v>422</v>
      </c>
      <c r="K49" s="397">
        <v>30</v>
      </c>
      <c r="L49" s="421"/>
      <c r="M49" s="402">
        <f>VLOOKUP(A49,MATERIALES!A6:D396,4,FALSE)</f>
        <v>68.90267034712889</v>
      </c>
      <c r="N49" s="272">
        <f>K49*M49</f>
        <v>2067.0801104138668</v>
      </c>
    </row>
    <row r="50" spans="1:14">
      <c r="B50" s="320"/>
      <c r="C50" s="47"/>
      <c r="D50" s="47"/>
      <c r="E50" s="47"/>
      <c r="F50" s="47"/>
      <c r="G50" s="47"/>
      <c r="H50" s="47"/>
      <c r="I50" s="47"/>
      <c r="J50" s="288"/>
      <c r="K50" s="169"/>
      <c r="L50" s="318"/>
      <c r="M50" s="426"/>
      <c r="N50" s="273"/>
    </row>
    <row r="51" spans="1:14">
      <c r="B51" s="168"/>
      <c r="C51" s="317"/>
      <c r="D51" s="317"/>
      <c r="E51" s="317"/>
      <c r="F51" s="317"/>
      <c r="G51" s="317"/>
      <c r="H51" s="317"/>
      <c r="I51" s="317"/>
      <c r="J51" s="311"/>
      <c r="K51" s="44"/>
      <c r="L51" s="318"/>
      <c r="M51" s="426"/>
      <c r="N51" s="273"/>
    </row>
    <row r="52" spans="1:14" ht="15.75" thickBot="1">
      <c r="B52" s="450"/>
      <c r="C52" s="448"/>
      <c r="D52" s="448"/>
      <c r="E52" s="448"/>
      <c r="F52" s="448"/>
      <c r="G52" s="448"/>
      <c r="H52" s="448"/>
      <c r="I52" s="448"/>
      <c r="J52" s="449"/>
      <c r="K52" s="126"/>
      <c r="L52" s="446"/>
      <c r="M52" s="482"/>
      <c r="N52" s="483"/>
    </row>
    <row r="53" spans="1:14" ht="15.75" thickBot="1">
      <c r="B53" s="915" t="s">
        <v>953</v>
      </c>
      <c r="C53" s="869"/>
      <c r="D53" s="869"/>
      <c r="E53" s="869"/>
      <c r="F53" s="869"/>
      <c r="G53" s="869"/>
      <c r="H53" s="869"/>
      <c r="I53" s="869"/>
      <c r="J53" s="869"/>
      <c r="K53" s="869"/>
      <c r="L53" s="869"/>
      <c r="M53" s="870"/>
      <c r="N53" s="104">
        <f>SUM(N48:N52)</f>
        <v>29140.298416592177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2" t="s">
        <v>961</v>
      </c>
      <c r="M57" s="891"/>
      <c r="N57" s="76" t="s">
        <v>951</v>
      </c>
    </row>
    <row r="58" spans="1:14">
      <c r="A58" t="s">
        <v>1291</v>
      </c>
      <c r="B58" s="46" t="str">
        <f>VLOOKUP(A58,TRANSPORTE!A1:D117,3,FALSE)</f>
        <v>Transporte de material seleccionado para relleno</v>
      </c>
      <c r="C58" s="317"/>
      <c r="D58" s="317"/>
      <c r="E58" s="317"/>
      <c r="F58" s="317"/>
      <c r="G58" s="317"/>
      <c r="H58" s="311" t="s">
        <v>1999</v>
      </c>
      <c r="I58" s="279">
        <v>1.3</v>
      </c>
      <c r="J58" s="286">
        <v>1</v>
      </c>
      <c r="K58" s="279">
        <f>I58*J58</f>
        <v>1.3</v>
      </c>
      <c r="L58" s="913">
        <f>VLOOKUP(A58,TRANSPORTE!A1:D117,4,FALSE)</f>
        <v>1139.1256047770109</v>
      </c>
      <c r="M58" s="914"/>
      <c r="N58" s="287">
        <f>K58*L58</f>
        <v>1480.8632862101142</v>
      </c>
    </row>
    <row r="59" spans="1:14">
      <c r="B59" s="46"/>
      <c r="C59" s="47"/>
      <c r="D59" s="47"/>
      <c r="E59" s="47"/>
      <c r="F59" s="47"/>
      <c r="G59" s="47"/>
      <c r="H59" s="311"/>
      <c r="I59" s="279"/>
      <c r="J59" s="286"/>
      <c r="K59" s="279"/>
      <c r="L59" s="913"/>
      <c r="M59" s="914"/>
      <c r="N59" s="287"/>
    </row>
    <row r="60" spans="1:14">
      <c r="B60" s="46"/>
      <c r="C60" s="47"/>
      <c r="D60" s="47"/>
      <c r="E60" s="47"/>
      <c r="F60" s="47"/>
      <c r="G60" s="4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1480.8632862101142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980"/>
      <c r="N68" s="98" t="s">
        <v>951</v>
      </c>
    </row>
    <row r="69" spans="1:15">
      <c r="A69" s="167" t="s">
        <v>9</v>
      </c>
      <c r="B69" s="49" t="str">
        <f>VLOOKUP(A69,'MANO DE OBRA'!A8:D68,3,FALSE)</f>
        <v>Obrero (3)</v>
      </c>
      <c r="C69" s="47"/>
      <c r="D69" s="47"/>
      <c r="E69" s="47"/>
      <c r="F69" s="47"/>
      <c r="G69" s="47"/>
      <c r="H69" s="47"/>
      <c r="I69" s="292">
        <f>K69/J69*100</f>
        <v>87780</v>
      </c>
      <c r="J69" s="293">
        <v>185</v>
      </c>
      <c r="K69" s="294">
        <f>VLOOKUP(A69,'MANO DE OBRA'!A8:D99,4,FALSE)</f>
        <v>162393</v>
      </c>
      <c r="L69" s="50"/>
      <c r="M69" s="434">
        <v>120</v>
      </c>
      <c r="N69" s="395">
        <f>K69/M69</f>
        <v>1353.2750000000001</v>
      </c>
      <c r="O69" s="106"/>
    </row>
    <row r="70" spans="1:15">
      <c r="A70" s="167"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120</v>
      </c>
      <c r="N70" s="395">
        <f>K70/M70</f>
        <v>889.05203012006655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1">
        <f>SUM(N69:N74)</f>
        <v>2242.3270301200664</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55195.811103523018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4"/>
      <c r="J81" s="334"/>
      <c r="K81" s="302" t="s">
        <v>970</v>
      </c>
      <c r="L81" s="873" t="s">
        <v>971</v>
      </c>
      <c r="M81" s="874"/>
      <c r="N81" s="303"/>
    </row>
    <row r="82" spans="1:14">
      <c r="B82" s="859" t="s">
        <v>972</v>
      </c>
      <c r="C82" s="860"/>
      <c r="D82" s="860"/>
      <c r="E82" s="860"/>
      <c r="F82" s="860"/>
      <c r="G82" s="860"/>
      <c r="H82" s="860"/>
      <c r="I82" s="87"/>
      <c r="J82" s="88"/>
      <c r="K82" s="304">
        <v>0.2</v>
      </c>
      <c r="L82" s="861">
        <f>N77*K82</f>
        <v>11039.162220704604</v>
      </c>
      <c r="M82" s="862"/>
      <c r="N82" s="51"/>
    </row>
    <row r="83" spans="1:14">
      <c r="B83" s="89" t="s">
        <v>973</v>
      </c>
      <c r="C83" s="90"/>
      <c r="D83" s="90"/>
      <c r="E83" s="90"/>
      <c r="F83" s="90"/>
      <c r="G83" s="90"/>
      <c r="H83" s="90"/>
      <c r="I83" s="87"/>
      <c r="J83" s="88"/>
      <c r="K83" s="304">
        <v>0.05</v>
      </c>
      <c r="L83" s="861">
        <f>N77*K83</f>
        <v>2759.790555176151</v>
      </c>
      <c r="M83" s="862"/>
      <c r="N83" s="51"/>
    </row>
    <row r="84" spans="1:14" ht="15.75" thickBot="1">
      <c r="B84" s="91" t="s">
        <v>974</v>
      </c>
      <c r="C84" s="92"/>
      <c r="D84" s="92"/>
      <c r="E84" s="92"/>
      <c r="F84" s="92"/>
      <c r="G84" s="92"/>
      <c r="H84" s="92"/>
      <c r="I84" s="93"/>
      <c r="J84" s="94"/>
      <c r="K84" s="305">
        <v>0.05</v>
      </c>
      <c r="L84" s="863">
        <f>N77*K84</f>
        <v>2759.790555176151</v>
      </c>
      <c r="M84" s="864"/>
      <c r="N84" s="51"/>
    </row>
    <row r="85" spans="1:14" ht="15.75" thickBot="1">
      <c r="B85" s="826" t="s">
        <v>953</v>
      </c>
      <c r="C85" s="827"/>
      <c r="D85" s="827"/>
      <c r="E85" s="827"/>
      <c r="F85" s="827"/>
      <c r="G85" s="827"/>
      <c r="H85" s="827"/>
      <c r="I85" s="827"/>
      <c r="J85" s="827"/>
      <c r="K85" s="827"/>
      <c r="L85" s="827"/>
      <c r="M85" s="828"/>
      <c r="N85" s="52">
        <f>L82+L83+L84</f>
        <v>16558.743331056907</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71754.554434579928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2047</v>
      </c>
      <c r="C31" s="81" t="s">
        <v>1454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106.68624361440799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106.68624361440799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7" t="s">
        <v>1709</v>
      </c>
      <c r="B48" s="43" t="str">
        <f>VLOOKUP(A48,MATERIALES!A5:D372,3,FALSE)</f>
        <v>Impermeabilizante para concreto</v>
      </c>
      <c r="C48" s="281"/>
      <c r="D48" s="281"/>
      <c r="E48" s="281"/>
      <c r="F48" s="281"/>
      <c r="G48" s="281"/>
      <c r="H48" s="281"/>
      <c r="I48" s="268"/>
      <c r="J48" s="311" t="str">
        <f>VLOOKUP(A48,MATERIALES!A4:D639,2,FALSE)</f>
        <v>kg</v>
      </c>
      <c r="K48" s="442">
        <v>0.7</v>
      </c>
      <c r="L48" s="267"/>
      <c r="M48" s="402">
        <f>VLOOKUP(A48,MATERIALES!A5:D395,4,FALSE)</f>
        <v>15235.970475373597</v>
      </c>
      <c r="N48" s="272">
        <f>K48*M48</f>
        <v>10665.179332761518</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5" t="s">
        <v>953</v>
      </c>
      <c r="C55" s="869"/>
      <c r="D55" s="869"/>
      <c r="E55" s="869"/>
      <c r="F55" s="869"/>
      <c r="G55" s="869"/>
      <c r="H55" s="869"/>
      <c r="I55" s="869"/>
      <c r="J55" s="869"/>
      <c r="K55" s="869"/>
      <c r="L55" s="869"/>
      <c r="M55" s="870"/>
      <c r="N55" s="104">
        <f>SUM(N48:N54)</f>
        <v>10665.179332761518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50</v>
      </c>
      <c r="N71" s="395">
        <f>K71/M71</f>
        <v>2133.7248722881595</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1">
        <f>SUM(N71:N76)</f>
        <v>2133.7248722881595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12905.590448664085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2581.1180897328172</v>
      </c>
      <c r="M84" s="862"/>
      <c r="N84" s="51"/>
    </row>
    <row r="85" spans="1:14">
      <c r="B85" s="89" t="s">
        <v>973</v>
      </c>
      <c r="C85" s="90"/>
      <c r="D85" s="90"/>
      <c r="E85" s="90"/>
      <c r="F85" s="90"/>
      <c r="G85" s="90"/>
      <c r="H85" s="90"/>
      <c r="I85" s="87"/>
      <c r="J85" s="88"/>
      <c r="K85" s="304">
        <v>0.05</v>
      </c>
      <c r="L85" s="861">
        <f>N79*K85</f>
        <v>645.27952243320431</v>
      </c>
      <c r="M85" s="862"/>
      <c r="N85" s="51"/>
    </row>
    <row r="86" spans="1:14" ht="15.75" thickBot="1">
      <c r="B86" s="91" t="s">
        <v>974</v>
      </c>
      <c r="C86" s="92"/>
      <c r="D86" s="92"/>
      <c r="E86" s="92"/>
      <c r="F86" s="92"/>
      <c r="G86" s="92"/>
      <c r="H86" s="92"/>
      <c r="I86" s="93"/>
      <c r="J86" s="94"/>
      <c r="K86" s="305">
        <v>0.05</v>
      </c>
      <c r="L86" s="863">
        <f>N79*K86</f>
        <v>645.27952243320431</v>
      </c>
      <c r="M86" s="864"/>
      <c r="N86" s="51"/>
    </row>
    <row r="87" spans="1:14" ht="15.75" thickBot="1">
      <c r="B87" s="826" t="s">
        <v>953</v>
      </c>
      <c r="C87" s="827"/>
      <c r="D87" s="827"/>
      <c r="E87" s="827"/>
      <c r="F87" s="827"/>
      <c r="G87" s="827"/>
      <c r="H87" s="827"/>
      <c r="I87" s="827"/>
      <c r="J87" s="827"/>
      <c r="K87" s="827"/>
      <c r="L87" s="827"/>
      <c r="M87" s="828"/>
      <c r="N87" s="52">
        <f>L84+L85+L86</f>
        <v>3871.6771345992261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52">
        <f>N79+N87</f>
        <v>16777.26758326331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1710</v>
      </c>
      <c r="C31" s="81" t="s">
        <v>2162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537.37060903602003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537.37060903602003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7" t="s">
        <v>479</v>
      </c>
      <c r="B48" s="43" t="str">
        <f>VLOOKUP(A48,MATERIALES!A5:D372,3,FALSE)</f>
        <v>Imprimante y puente de adherencia</v>
      </c>
      <c r="C48" s="281"/>
      <c r="D48" s="281"/>
      <c r="E48" s="281"/>
      <c r="F48" s="281"/>
      <c r="G48" s="281"/>
      <c r="H48" s="281"/>
      <c r="I48" s="281"/>
      <c r="J48" s="311" t="str">
        <f>VLOOKUP(A48,MATERIALES!A4:D639,2,FALSE)</f>
        <v>kg</v>
      </c>
      <c r="K48" s="443">
        <v>0.2</v>
      </c>
      <c r="L48" s="267"/>
      <c r="M48" s="402">
        <f>VLOOKUP(A48,MATERIALES!A5:D395,4,FALSE)</f>
        <v>30044.744394594993</v>
      </c>
      <c r="N48" s="272">
        <f>K48*M48</f>
        <v>6008.9488789189991</v>
      </c>
    </row>
    <row r="49" spans="1:14">
      <c r="A49" s="166" t="s">
        <v>481</v>
      </c>
      <c r="B49" s="43" t="str">
        <f>VLOOKUP(A49,MATERIALES!A6:D372,3,FALSE)</f>
        <v>Láminas impermeabilizantes</v>
      </c>
      <c r="C49" s="425"/>
      <c r="D49" s="425"/>
      <c r="E49" s="425"/>
      <c r="F49" s="425"/>
      <c r="G49" s="425"/>
      <c r="H49" s="425"/>
      <c r="I49" s="425"/>
      <c r="J49" s="50" t="str">
        <f>VLOOKUP(A49,MATERIALES!A5:D640,2,FALSE)</f>
        <v>m2</v>
      </c>
      <c r="K49" s="397">
        <v>1.05</v>
      </c>
      <c r="L49" s="421"/>
      <c r="M49" s="402">
        <f>VLOOKUP(A49,MATERIALES!A6:D396,4,FALSE)</f>
        <v>2852.5705523711363</v>
      </c>
      <c r="N49" s="272">
        <f>K49*M49</f>
        <v>2995.199079989693</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5" t="s">
        <v>953</v>
      </c>
      <c r="C55" s="869"/>
      <c r="D55" s="869"/>
      <c r="E55" s="869"/>
      <c r="F55" s="869"/>
      <c r="G55" s="869"/>
      <c r="H55" s="869"/>
      <c r="I55" s="869"/>
      <c r="J55" s="869"/>
      <c r="K55" s="869"/>
      <c r="L55" s="869"/>
      <c r="M55" s="870"/>
      <c r="N55" s="104">
        <f>SUM(N48:N54)</f>
        <v>9004.1479589086921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20</v>
      </c>
      <c r="N71" s="395">
        <f>K71/M71</f>
        <v>5334.3121807203988</v>
      </c>
      <c r="O71" s="106"/>
    </row>
    <row r="72" spans="1:15">
      <c r="A72" s="16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20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0">
        <f>SUM(N71:N76)</f>
        <v>10747.412180720399</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20288.930748665109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4057.7861497330218</v>
      </c>
      <c r="M84" s="862"/>
      <c r="N84" s="51"/>
    </row>
    <row r="85" spans="1:14">
      <c r="B85" s="89" t="s">
        <v>973</v>
      </c>
      <c r="C85" s="90"/>
      <c r="D85" s="90"/>
      <c r="E85" s="90"/>
      <c r="F85" s="90"/>
      <c r="G85" s="90"/>
      <c r="H85" s="90"/>
      <c r="I85" s="87"/>
      <c r="J85" s="88"/>
      <c r="K85" s="304">
        <v>0.05</v>
      </c>
      <c r="L85" s="861">
        <f>N79*K85</f>
        <v>1014.4465374332555</v>
      </c>
      <c r="M85" s="862"/>
      <c r="N85" s="51"/>
    </row>
    <row r="86" spans="1:14" ht="15.75" thickBot="1">
      <c r="B86" s="91" t="s">
        <v>974</v>
      </c>
      <c r="C86" s="92"/>
      <c r="D86" s="92"/>
      <c r="E86" s="92"/>
      <c r="F86" s="92"/>
      <c r="G86" s="92"/>
      <c r="H86" s="92"/>
      <c r="I86" s="93"/>
      <c r="J86" s="94"/>
      <c r="K86" s="305">
        <v>0.05</v>
      </c>
      <c r="L86" s="863">
        <f>N79*K86</f>
        <v>1014.4465374332555</v>
      </c>
      <c r="M86" s="864"/>
      <c r="N86" s="51"/>
    </row>
    <row r="87" spans="1:14" ht="15.75" thickBot="1">
      <c r="B87" s="826" t="s">
        <v>953</v>
      </c>
      <c r="C87" s="827"/>
      <c r="D87" s="827"/>
      <c r="E87" s="827"/>
      <c r="F87" s="827"/>
      <c r="G87" s="827"/>
      <c r="H87" s="827"/>
      <c r="I87" s="827"/>
      <c r="J87" s="827"/>
      <c r="K87" s="827"/>
      <c r="L87" s="827"/>
      <c r="M87" s="828"/>
      <c r="N87" s="52">
        <f>L84+L85+L86</f>
        <v>6086.679224599533</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26375.60997326464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8.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1146</v>
      </c>
      <c r="C31" s="81" t="s">
        <v>2163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138</v>
      </c>
      <c r="B36" s="875" t="str">
        <f>VLOOKUP(A36,EQUIPOS!A6:D154,3,FALSE)</f>
        <v>Camioneta D-300</v>
      </c>
      <c r="C36" s="876"/>
      <c r="D36" s="876"/>
      <c r="E36" s="876"/>
      <c r="F36" s="876"/>
      <c r="G36" s="876"/>
      <c r="H36" s="877"/>
      <c r="I36" s="267"/>
      <c r="J36" s="268"/>
      <c r="K36" s="269">
        <f>VLOOKUP(A36,EQUIPOS!A6:D163,4,FALSE)</f>
        <v>42668.787312988439</v>
      </c>
      <c r="L36" s="270"/>
      <c r="M36" s="336">
        <v>1500</v>
      </c>
      <c r="N36" s="272">
        <f>K36/M36</f>
        <v>28.445858208658958</v>
      </c>
    </row>
    <row r="37" spans="1:14">
      <c r="A37" s="113" t="s">
        <v>361</v>
      </c>
      <c r="B37" s="875" t="str">
        <f>VLOOKUP(A37,EQUIPOS!A7:D154,3,FALSE)</f>
        <v>Vehículo delineador</v>
      </c>
      <c r="C37" s="876"/>
      <c r="D37" s="876"/>
      <c r="E37" s="876"/>
      <c r="F37" s="876"/>
      <c r="G37" s="876"/>
      <c r="H37" s="877"/>
      <c r="I37" s="421"/>
      <c r="J37" s="422"/>
      <c r="K37" s="269">
        <f>VLOOKUP(A37,EQUIPOS!A7:D164,4,FALSE)</f>
        <v>136625.4180176864</v>
      </c>
      <c r="L37" s="335"/>
      <c r="M37" s="336">
        <v>1500</v>
      </c>
      <c r="N37" s="272">
        <f>K37/M37</f>
        <v>91.083612011790933</v>
      </c>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0.01</v>
      </c>
      <c r="N41" s="344">
        <f>N77*M41</f>
        <v>0.22423270301200668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119.7537029234619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6" t="s">
        <v>447</v>
      </c>
      <c r="B48" s="43" t="str">
        <f>VLOOKUP(A48,MATERIALES!A5:D372,3,FALSE)</f>
        <v>Esferas reflectivas</v>
      </c>
      <c r="C48" s="281"/>
      <c r="D48" s="281"/>
      <c r="E48" s="281"/>
      <c r="F48" s="281"/>
      <c r="G48" s="281"/>
      <c r="H48" s="281"/>
      <c r="I48" s="281"/>
      <c r="J48" s="311" t="str">
        <f>VLOOKUP(A48,MATERIALES!A4:D639,2,FALSE)</f>
        <v>kg</v>
      </c>
      <c r="K48" s="282">
        <v>4.5999999999999999E-2</v>
      </c>
      <c r="L48" s="267"/>
      <c r="M48" s="402">
        <f>VLOOKUP(A48,MATERIALES!A5:D395,4,FALSE)</f>
        <v>4858.1682800137196</v>
      </c>
      <c r="N48" s="272">
        <f>K48*M48</f>
        <v>223.47574088063109</v>
      </c>
    </row>
    <row r="49" spans="1:14">
      <c r="A49" s="166" t="s">
        <v>605</v>
      </c>
      <c r="B49" s="43" t="str">
        <f>VLOOKUP(A49,MATERIALES!A6:D372,3,FALSE)</f>
        <v>Pintura acrílica pura para tráfico</v>
      </c>
      <c r="C49" s="425"/>
      <c r="D49" s="425"/>
      <c r="E49" s="425"/>
      <c r="F49" s="425"/>
      <c r="G49" s="425"/>
      <c r="H49" s="425"/>
      <c r="I49" s="425"/>
      <c r="J49" s="312" t="str">
        <f>VLOOKUP(A49,MATERIALES!A5:D640,2,FALSE)</f>
        <v>gal</v>
      </c>
      <c r="K49" s="397">
        <v>1.4E-2</v>
      </c>
      <c r="L49" s="421"/>
      <c r="M49" s="402">
        <f>VLOOKUP(A49,MATERIALES!A6:D396,4,FALSE)</f>
        <v>75519.701187457234</v>
      </c>
      <c r="N49" s="272">
        <f>K49*M49</f>
        <v>1057.2758166244014</v>
      </c>
    </row>
    <row r="50" spans="1:14">
      <c r="A50" s="166" t="s">
        <v>841</v>
      </c>
      <c r="B50" s="43" t="str">
        <f>VLOOKUP(A50,MATERIALES!A6:D372,3,FALSE)</f>
        <v>Disolvente para pintura Trafico (acrílico)</v>
      </c>
      <c r="C50" s="425"/>
      <c r="D50" s="425"/>
      <c r="E50" s="425"/>
      <c r="F50" s="425"/>
      <c r="G50" s="425"/>
      <c r="H50" s="425"/>
      <c r="I50" s="425"/>
      <c r="J50" s="312" t="str">
        <f>VLOOKUP(A50,MATERIALES!A6:D641,2,FALSE)</f>
        <v>gal</v>
      </c>
      <c r="K50" s="444">
        <v>4.2999999999999999E-4</v>
      </c>
      <c r="L50" s="421"/>
      <c r="M50" s="402">
        <f>VLOOKUP(A50,MATERIALES!A6:D397,4,FALSE)</f>
        <v>33476.097377882012</v>
      </c>
      <c r="N50" s="272">
        <f>K50*M50</f>
        <v>14.394721872489265</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1295.1462793775218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12000</v>
      </c>
      <c r="N71" s="395">
        <f>K71/M71</f>
        <v>13.53275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12000</v>
      </c>
      <c r="N72" s="395">
        <f>K72/M72</f>
        <v>8.8905203012006648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5"/>
    </row>
    <row r="77" spans="1:15" ht="15.75" thickBot="1">
      <c r="B77" s="826" t="s">
        <v>953</v>
      </c>
      <c r="C77" s="827"/>
      <c r="D77" s="827"/>
      <c r="E77" s="827"/>
      <c r="F77" s="827"/>
      <c r="G77" s="827"/>
      <c r="H77" s="827"/>
      <c r="I77" s="827"/>
      <c r="J77" s="827"/>
      <c r="K77" s="827"/>
      <c r="L77" s="827"/>
      <c r="M77" s="828"/>
      <c r="N77" s="301">
        <f>SUM(N71:N76)</f>
        <v>22.423270301200667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1437.3232526021843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287.46465052043686</v>
      </c>
      <c r="M84" s="862"/>
      <c r="N84" s="51"/>
    </row>
    <row r="85" spans="1:14">
      <c r="B85" s="89" t="s">
        <v>973</v>
      </c>
      <c r="C85" s="90"/>
      <c r="D85" s="90"/>
      <c r="E85" s="90"/>
      <c r="F85" s="90"/>
      <c r="G85" s="90"/>
      <c r="H85" s="90"/>
      <c r="I85" s="87"/>
      <c r="J85" s="88"/>
      <c r="K85" s="304">
        <v>0.05</v>
      </c>
      <c r="L85" s="861">
        <f>N79*K85</f>
        <v>71.866162630109216</v>
      </c>
      <c r="M85" s="862"/>
      <c r="N85" s="51"/>
    </row>
    <row r="86" spans="1:14" ht="15.75" thickBot="1">
      <c r="B86" s="91" t="s">
        <v>974</v>
      </c>
      <c r="C86" s="92"/>
      <c r="D86" s="92"/>
      <c r="E86" s="92"/>
      <c r="F86" s="92"/>
      <c r="G86" s="92"/>
      <c r="H86" s="92"/>
      <c r="I86" s="93"/>
      <c r="J86" s="94"/>
      <c r="K86" s="305">
        <v>0.05</v>
      </c>
      <c r="L86" s="863">
        <f>N79*K86</f>
        <v>71.866162630109216</v>
      </c>
      <c r="M86" s="864"/>
      <c r="N86" s="51"/>
    </row>
    <row r="87" spans="1:14" ht="15.75" thickBot="1">
      <c r="B87" s="826" t="s">
        <v>953</v>
      </c>
      <c r="C87" s="827"/>
      <c r="D87" s="827"/>
      <c r="E87" s="827"/>
      <c r="F87" s="827"/>
      <c r="G87" s="827"/>
      <c r="H87" s="827"/>
      <c r="I87" s="827"/>
      <c r="J87" s="827"/>
      <c r="K87" s="827"/>
      <c r="L87" s="827"/>
      <c r="M87" s="828"/>
      <c r="N87" s="52">
        <f>L84+L85+L86</f>
        <v>431.19697578065529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1868.5202283828396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1147</v>
      </c>
      <c r="C31" s="81" t="s">
        <v>2164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138</v>
      </c>
      <c r="B36" s="875" t="str">
        <f>VLOOKUP(A36,EQUIPOS!A6:D154,3,FALSE)</f>
        <v>Camioneta D-300</v>
      </c>
      <c r="C36" s="876"/>
      <c r="D36" s="876"/>
      <c r="E36" s="876"/>
      <c r="F36" s="876"/>
      <c r="G36" s="876"/>
      <c r="H36" s="877"/>
      <c r="I36" s="267"/>
      <c r="J36" s="268"/>
      <c r="K36" s="269">
        <f>VLOOKUP(A36,EQUIPOS!A6:D163,4,FALSE)</f>
        <v>42668.787312988439</v>
      </c>
      <c r="L36" s="270"/>
      <c r="M36" s="336">
        <v>1200</v>
      </c>
      <c r="N36" s="272">
        <f>K36/M36</f>
        <v>35.557322760823702</v>
      </c>
    </row>
    <row r="37" spans="1:14">
      <c r="A37" s="113" t="s">
        <v>201</v>
      </c>
      <c r="B37" s="875" t="str">
        <f>VLOOKUP(A37,EQUIPOS!A7:D154,3,FALSE)</f>
        <v>Equipo autopropulsado para pintura termoplástica</v>
      </c>
      <c r="C37" s="876"/>
      <c r="D37" s="876"/>
      <c r="E37" s="876"/>
      <c r="F37" s="876"/>
      <c r="G37" s="876"/>
      <c r="H37" s="877"/>
      <c r="I37" s="421"/>
      <c r="J37" s="422"/>
      <c r="K37" s="269">
        <f>VLOOKUP(A37,EQUIPOS!A7:D164,4,FALSE)</f>
        <v>111970.83724201313</v>
      </c>
      <c r="L37" s="335"/>
      <c r="M37" s="336">
        <v>1200</v>
      </c>
      <c r="N37" s="272">
        <f>K37/M37</f>
        <v>93.309031035010946</v>
      </c>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0.01</v>
      </c>
      <c r="N41" s="344">
        <f>N77*M41</f>
        <v>0.39306379543167497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129.25941759126633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6" t="s">
        <v>447</v>
      </c>
      <c r="B48" s="43" t="str">
        <f>VLOOKUP(A48,MATERIALES!A5:D372,3,FALSE)</f>
        <v>Esferas reflectivas</v>
      </c>
      <c r="C48" s="281"/>
      <c r="D48" s="281"/>
      <c r="E48" s="281"/>
      <c r="F48" s="281"/>
      <c r="G48" s="281"/>
      <c r="H48" s="281"/>
      <c r="I48" s="281"/>
      <c r="J48" s="311" t="str">
        <f>VLOOKUP(A48,MATERIALES!A4:D639,2,FALSE)</f>
        <v>kg</v>
      </c>
      <c r="K48" s="282">
        <v>0.108</v>
      </c>
      <c r="L48" s="267"/>
      <c r="M48" s="402">
        <f>VLOOKUP(A48,MATERIALES!A5:D395,4,FALSE)</f>
        <v>4858.1682800137196</v>
      </c>
      <c r="N48" s="272">
        <f>K48*M48</f>
        <v>524.68217424148168</v>
      </c>
    </row>
    <row r="49" spans="1:14">
      <c r="A49" s="166" t="s">
        <v>626</v>
      </c>
      <c r="B49" s="43" t="str">
        <f>VLOOKUP(A49,MATERIALES!A6:D372,3,FALSE)</f>
        <v xml:space="preserve">Resina termoplástica </v>
      </c>
      <c r="C49" s="425"/>
      <c r="D49" s="425"/>
      <c r="E49" s="425"/>
      <c r="F49" s="425"/>
      <c r="G49" s="425"/>
      <c r="H49" s="425"/>
      <c r="I49" s="425"/>
      <c r="J49" s="312" t="str">
        <f>VLOOKUP(A49,MATERIALES!A5:D640,2,FALSE)</f>
        <v>kg</v>
      </c>
      <c r="K49" s="397">
        <v>7.8E-2</v>
      </c>
      <c r="L49" s="421"/>
      <c r="M49" s="402">
        <f>VLOOKUP(A49,MATERIALES!A6:D396,4,FALSE)</f>
        <v>9278.5395930526047</v>
      </c>
      <c r="N49" s="272">
        <f>K49*M49</f>
        <v>723.72608825810312</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1248.4082624995849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9600</v>
      </c>
      <c r="N71" s="395">
        <f>K71/M71</f>
        <v>28.193229166666665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9600</v>
      </c>
      <c r="N72" s="395">
        <f>K72/M72</f>
        <v>11.113150376500831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5"/>
    </row>
    <row r="77" spans="1:15" ht="15.75" thickBot="1">
      <c r="B77" s="826" t="s">
        <v>953</v>
      </c>
      <c r="C77" s="827"/>
      <c r="D77" s="827"/>
      <c r="E77" s="827"/>
      <c r="F77" s="827"/>
      <c r="G77" s="827"/>
      <c r="H77" s="827"/>
      <c r="I77" s="827"/>
      <c r="J77" s="827"/>
      <c r="K77" s="827"/>
      <c r="L77" s="827"/>
      <c r="M77" s="828"/>
      <c r="N77" s="301">
        <f>SUM(N71:N76)</f>
        <v>39.306379543167495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1416.9740596340187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283.39481192680375</v>
      </c>
      <c r="M84" s="862"/>
      <c r="N84" s="51"/>
    </row>
    <row r="85" spans="1:14">
      <c r="B85" s="89" t="s">
        <v>973</v>
      </c>
      <c r="C85" s="90"/>
      <c r="D85" s="90"/>
      <c r="E85" s="90"/>
      <c r="F85" s="90"/>
      <c r="G85" s="90"/>
      <c r="H85" s="90"/>
      <c r="I85" s="87"/>
      <c r="J85" s="88"/>
      <c r="K85" s="304">
        <v>0.05</v>
      </c>
      <c r="L85" s="861">
        <f>N79*K85</f>
        <v>70.848702981700939</v>
      </c>
      <c r="M85" s="862"/>
      <c r="N85" s="51"/>
    </row>
    <row r="86" spans="1:14" ht="15.75" thickBot="1">
      <c r="B86" s="91" t="s">
        <v>974</v>
      </c>
      <c r="C86" s="92"/>
      <c r="D86" s="92"/>
      <c r="E86" s="92"/>
      <c r="F86" s="92"/>
      <c r="G86" s="92"/>
      <c r="H86" s="92"/>
      <c r="I86" s="93"/>
      <c r="J86" s="94"/>
      <c r="K86" s="305">
        <v>0.05</v>
      </c>
      <c r="L86" s="863">
        <f>N79*K86</f>
        <v>70.848702981700939</v>
      </c>
      <c r="M86" s="864"/>
      <c r="N86" s="51"/>
    </row>
    <row r="87" spans="1:14" ht="15.75" thickBot="1">
      <c r="B87" s="826" t="s">
        <v>953</v>
      </c>
      <c r="C87" s="827"/>
      <c r="D87" s="827"/>
      <c r="E87" s="827"/>
      <c r="F87" s="827"/>
      <c r="G87" s="827"/>
      <c r="H87" s="827"/>
      <c r="I87" s="827"/>
      <c r="J87" s="827"/>
      <c r="K87" s="827"/>
      <c r="L87" s="827"/>
      <c r="M87" s="828"/>
      <c r="N87" s="52">
        <f>L84+L85+L86</f>
        <v>425.09221789020569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1842.0662775242245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1148</v>
      </c>
      <c r="C31" s="81" t="s">
        <v>2165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199</v>
      </c>
      <c r="B36" s="875" t="str">
        <f>VLOOKUP(A36,EQUIPOS!A6:D154,3,FALSE)</f>
        <v xml:space="preserve">Equipo de pintura (Compresor), Presión máxima de trabajo 3300 psi.
</v>
      </c>
      <c r="C36" s="876"/>
      <c r="D36" s="876"/>
      <c r="E36" s="876"/>
      <c r="F36" s="876"/>
      <c r="G36" s="876"/>
      <c r="H36" s="877"/>
      <c r="I36" s="267"/>
      <c r="J36" s="268"/>
      <c r="K36" s="269">
        <f>VLOOKUP(A36,EQUIPOS!A6:D163,4,FALSE)</f>
        <v>17296.549911276772</v>
      </c>
      <c r="L36" s="270"/>
      <c r="M36" s="336">
        <v>6.1</v>
      </c>
      <c r="N36" s="272">
        <f>K36/M36</f>
        <v>2835.4999854552088</v>
      </c>
    </row>
    <row r="37" spans="1:14">
      <c r="A37" s="113" t="s">
        <v>138</v>
      </c>
      <c r="B37" s="875" t="str">
        <f>VLOOKUP(A37,EQUIPOS!A7:D154,3,FALSE)</f>
        <v>Camioneta D-300</v>
      </c>
      <c r="C37" s="876"/>
      <c r="D37" s="876"/>
      <c r="E37" s="876"/>
      <c r="F37" s="876"/>
      <c r="G37" s="876"/>
      <c r="H37" s="877"/>
      <c r="I37" s="421"/>
      <c r="J37" s="422"/>
      <c r="K37" s="269">
        <f>VLOOKUP(A37,EQUIPOS!A7:D164,4,FALSE)</f>
        <v>42668.787312988439</v>
      </c>
      <c r="L37" s="335"/>
      <c r="M37" s="336">
        <v>6.1</v>
      </c>
      <c r="N37" s="272">
        <f>K37/M37</f>
        <v>6994.8831660636788</v>
      </c>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0.01</v>
      </c>
      <c r="N41" s="344">
        <f>N77*M41</f>
        <v>77.324025330821314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9907.707176849708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6" t="s">
        <v>447</v>
      </c>
      <c r="B48" s="43" t="str">
        <f>VLOOKUP(A48,MATERIALES!A5:D372,3,FALSE)</f>
        <v>Esferas reflectivas</v>
      </c>
      <c r="C48" s="281"/>
      <c r="D48" s="281"/>
      <c r="E48" s="281"/>
      <c r="F48" s="281"/>
      <c r="G48" s="281"/>
      <c r="H48" s="281"/>
      <c r="I48" s="281"/>
      <c r="J48" s="311" t="str">
        <f>VLOOKUP(A48,MATERIALES!A4:D639,2,FALSE)</f>
        <v>kg</v>
      </c>
      <c r="K48" s="282">
        <v>0.38200000000000001</v>
      </c>
      <c r="L48" s="267"/>
      <c r="M48" s="402">
        <f>VLOOKUP(A48,MATERIALES!A5:D395,4,FALSE)</f>
        <v>4858.1682800137196</v>
      </c>
      <c r="N48" s="272">
        <f>K48*M48</f>
        <v>1855.8202829652409</v>
      </c>
    </row>
    <row r="49" spans="1:14">
      <c r="A49" s="166" t="s">
        <v>841</v>
      </c>
      <c r="B49" s="43" t="str">
        <f>VLOOKUP(A49,MATERIALES!A6:D372,3,FALSE)</f>
        <v>Disolvente para pintura Trafico (acrílico)</v>
      </c>
      <c r="C49" s="425"/>
      <c r="D49" s="425"/>
      <c r="E49" s="425"/>
      <c r="F49" s="425"/>
      <c r="G49" s="425"/>
      <c r="H49" s="425"/>
      <c r="I49" s="425"/>
      <c r="J49" s="312" t="str">
        <f>VLOOKUP(A49,MATERIALES!A5:D640,2,FALSE)</f>
        <v>gal</v>
      </c>
      <c r="K49" s="397">
        <v>0.05</v>
      </c>
      <c r="L49" s="421"/>
      <c r="M49" s="402">
        <f>VLOOKUP(A49,MATERIALES!A6:D396,4,FALSE)</f>
        <v>33476.097377882012</v>
      </c>
      <c r="N49" s="272">
        <f>K49*M49</f>
        <v>1673.8048688941008</v>
      </c>
    </row>
    <row r="50" spans="1:14">
      <c r="A50" s="166" t="s">
        <v>605</v>
      </c>
      <c r="B50" s="43" t="str">
        <f>VLOOKUP(A50,MATERIALES!A6:D372,3,FALSE)</f>
        <v>Pintura acrílica pura para tráfico</v>
      </c>
      <c r="C50" s="425"/>
      <c r="D50" s="425"/>
      <c r="E50" s="425"/>
      <c r="F50" s="425"/>
      <c r="G50" s="425"/>
      <c r="H50" s="425"/>
      <c r="I50" s="425"/>
      <c r="J50" s="312" t="str">
        <f>VLOOKUP(A50,MATERIALES!A6:D641,2,FALSE)</f>
        <v>gal</v>
      </c>
      <c r="K50" s="397">
        <v>0.12</v>
      </c>
      <c r="L50" s="421"/>
      <c r="M50" s="402">
        <f>VLOOKUP(A50,MATERIALES!A6:D397,4,FALSE)</f>
        <v>75519.701187457234</v>
      </c>
      <c r="N50" s="272">
        <f>K50*M50</f>
        <v>9062.3641424948673</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12591.989294354209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48.8</v>
      </c>
      <c r="N71" s="395">
        <f>K71/M71</f>
        <v>5546.2090163934427</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48.8</v>
      </c>
      <c r="N72" s="395">
        <f>K72/M72</f>
        <v>2186.1935166886883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5"/>
    </row>
    <row r="77" spans="1:15" ht="15.75" thickBot="1">
      <c r="B77" s="826" t="s">
        <v>953</v>
      </c>
      <c r="C77" s="827"/>
      <c r="D77" s="827"/>
      <c r="E77" s="827"/>
      <c r="F77" s="827"/>
      <c r="G77" s="827"/>
      <c r="H77" s="827"/>
      <c r="I77" s="827"/>
      <c r="J77" s="827"/>
      <c r="K77" s="827"/>
      <c r="L77" s="827"/>
      <c r="M77" s="828"/>
      <c r="N77" s="301">
        <f>SUM(N71:N76)</f>
        <v>7732.4025330821314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30232.09900428605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6046.4198008572102</v>
      </c>
      <c r="M84" s="862"/>
      <c r="N84" s="51"/>
    </row>
    <row r="85" spans="1:14">
      <c r="B85" s="89" t="s">
        <v>973</v>
      </c>
      <c r="C85" s="90"/>
      <c r="D85" s="90"/>
      <c r="E85" s="90"/>
      <c r="F85" s="90"/>
      <c r="G85" s="90"/>
      <c r="H85" s="90"/>
      <c r="I85" s="87"/>
      <c r="J85" s="88"/>
      <c r="K85" s="304">
        <v>0.05</v>
      </c>
      <c r="L85" s="861">
        <f>N79*K85</f>
        <v>1511.6049502143026</v>
      </c>
      <c r="M85" s="862"/>
      <c r="N85" s="51"/>
    </row>
    <row r="86" spans="1:14" ht="15.75" thickBot="1">
      <c r="B86" s="91" t="s">
        <v>974</v>
      </c>
      <c r="C86" s="92"/>
      <c r="D86" s="92"/>
      <c r="E86" s="92"/>
      <c r="F86" s="92"/>
      <c r="G86" s="92"/>
      <c r="H86" s="92"/>
      <c r="I86" s="93"/>
      <c r="J86" s="94"/>
      <c r="K86" s="305">
        <v>0.05</v>
      </c>
      <c r="L86" s="863">
        <f>N79*K86</f>
        <v>1511.6049502143026</v>
      </c>
      <c r="M86" s="864"/>
      <c r="N86" s="51"/>
    </row>
    <row r="87" spans="1:14" ht="15.75" thickBot="1">
      <c r="B87" s="826" t="s">
        <v>953</v>
      </c>
      <c r="C87" s="827"/>
      <c r="D87" s="827"/>
      <c r="E87" s="827"/>
      <c r="F87" s="827"/>
      <c r="G87" s="827"/>
      <c r="H87" s="827"/>
      <c r="I87" s="827"/>
      <c r="J87" s="827"/>
      <c r="K87" s="827"/>
      <c r="L87" s="827"/>
      <c r="M87" s="828"/>
      <c r="N87" s="52">
        <f>L84+L85+L86</f>
        <v>9069.6297012858158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39301.728705571863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1149</v>
      </c>
      <c r="C31" s="81" t="s">
        <v>2166</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138</v>
      </c>
      <c r="B36" s="875" t="str">
        <f>VLOOKUP(A36,EQUIPOS!A6:D154,3,FALSE)</f>
        <v>Camioneta D-300</v>
      </c>
      <c r="C36" s="876"/>
      <c r="D36" s="876"/>
      <c r="E36" s="876"/>
      <c r="F36" s="876"/>
      <c r="G36" s="876"/>
      <c r="H36" s="877"/>
      <c r="I36" s="267"/>
      <c r="J36" s="268"/>
      <c r="K36" s="269">
        <f>VLOOKUP(A36,EQUIPOS!A6:D163,4,FALSE)</f>
        <v>42668.787312988439</v>
      </c>
      <c r="L36" s="270"/>
      <c r="M36" s="336">
        <v>6</v>
      </c>
      <c r="N36" s="272">
        <f>K36/M36</f>
        <v>7111.4645521647399</v>
      </c>
    </row>
    <row r="37" spans="1:14">
      <c r="A37" s="113" t="s">
        <v>1711</v>
      </c>
      <c r="B37" s="875" t="str">
        <f>VLOOKUP(A37,EQUIPOS!A7:D154,3,FALSE)</f>
        <v>Caldera para pintura termoplástica</v>
      </c>
      <c r="C37" s="876"/>
      <c r="D37" s="876"/>
      <c r="E37" s="876"/>
      <c r="F37" s="876"/>
      <c r="G37" s="876"/>
      <c r="H37" s="877"/>
      <c r="I37" s="421"/>
      <c r="J37" s="422"/>
      <c r="K37" s="269">
        <f>VLOOKUP(A37,EQUIPOS!A7:D164,4,FALSE)</f>
        <v>47552.953265055447</v>
      </c>
      <c r="L37" s="335"/>
      <c r="M37" s="336">
        <v>6</v>
      </c>
      <c r="N37" s="272">
        <f>K37/M37</f>
        <v>7925.4922108425744</v>
      </c>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0.01</v>
      </c>
      <c r="N41" s="344">
        <f>N77*M41</f>
        <v>89.890050753001674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15126.846813760316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6" t="s">
        <v>447</v>
      </c>
      <c r="B48" s="43" t="str">
        <f>VLOOKUP(A48,MATERIALES!A5:D372,3,FALSE)</f>
        <v>Esferas reflectivas</v>
      </c>
      <c r="C48" s="281"/>
      <c r="D48" s="281"/>
      <c r="E48" s="281"/>
      <c r="F48" s="281"/>
      <c r="G48" s="281"/>
      <c r="H48" s="281"/>
      <c r="I48" s="268"/>
      <c r="J48" s="224" t="str">
        <f>VLOOKUP(A48,MATERIALES!A4:D639,2,FALSE)</f>
        <v>kg</v>
      </c>
      <c r="K48" s="282">
        <v>0.9</v>
      </c>
      <c r="L48" s="267"/>
      <c r="M48" s="402">
        <f>VLOOKUP(A48,MATERIALES!A5:D395,4,FALSE)</f>
        <v>4858.1682800137196</v>
      </c>
      <c r="N48" s="272">
        <f>K48*M48</f>
        <v>4372.3514520123481</v>
      </c>
    </row>
    <row r="49" spans="1:14">
      <c r="A49" s="166" t="s">
        <v>626</v>
      </c>
      <c r="B49" s="43" t="str">
        <f>VLOOKUP(A49,MATERIALES!A6:D372,3,FALSE)</f>
        <v xml:space="preserve">Resina termoplástica </v>
      </c>
      <c r="C49" s="425"/>
      <c r="D49" s="425"/>
      <c r="E49" s="425"/>
      <c r="F49" s="425"/>
      <c r="G49" s="425"/>
      <c r="H49" s="425"/>
      <c r="I49" s="425"/>
      <c r="J49" s="311" t="str">
        <f>VLOOKUP(A49,MATERIALES!A5:D640,2,FALSE)</f>
        <v>kg</v>
      </c>
      <c r="K49" s="397">
        <v>0.65</v>
      </c>
      <c r="L49" s="421"/>
      <c r="M49" s="402">
        <f>VLOOKUP(A49,MATERIALES!A6:D396,4,FALSE)</f>
        <v>9278.5395930526047</v>
      </c>
      <c r="N49" s="272">
        <f>K49*M49</f>
        <v>6031.050735484193</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10403.40218749654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48</v>
      </c>
      <c r="N71" s="395">
        <f>K71/M71</f>
        <v>6766.375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v>
      </c>
      <c r="N72" s="395">
        <f>K72/M72</f>
        <v>2222.6300753001665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5"/>
    </row>
    <row r="77" spans="1:15" ht="15.75" thickBot="1">
      <c r="B77" s="826" t="s">
        <v>953</v>
      </c>
      <c r="C77" s="827"/>
      <c r="D77" s="827"/>
      <c r="E77" s="827"/>
      <c r="F77" s="827"/>
      <c r="G77" s="827"/>
      <c r="H77" s="827"/>
      <c r="I77" s="827"/>
      <c r="J77" s="827"/>
      <c r="K77" s="827"/>
      <c r="L77" s="827"/>
      <c r="M77" s="828"/>
      <c r="N77" s="301">
        <f>SUM(N71:N76)</f>
        <v>8989.0050753001669</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34519.254076557023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6903.8508153114053</v>
      </c>
      <c r="M84" s="862"/>
      <c r="N84" s="51"/>
    </row>
    <row r="85" spans="1:14">
      <c r="B85" s="89" t="s">
        <v>973</v>
      </c>
      <c r="C85" s="90"/>
      <c r="D85" s="90"/>
      <c r="E85" s="90"/>
      <c r="F85" s="90"/>
      <c r="G85" s="90"/>
      <c r="H85" s="90"/>
      <c r="I85" s="87"/>
      <c r="J85" s="88"/>
      <c r="K85" s="304">
        <v>0.05</v>
      </c>
      <c r="L85" s="861">
        <f>N79*K85</f>
        <v>1725.9627038278513</v>
      </c>
      <c r="M85" s="862"/>
      <c r="N85" s="51"/>
    </row>
    <row r="86" spans="1:14" ht="15.75" thickBot="1">
      <c r="B86" s="91" t="s">
        <v>974</v>
      </c>
      <c r="C86" s="92"/>
      <c r="D86" s="92"/>
      <c r="E86" s="92"/>
      <c r="F86" s="92"/>
      <c r="G86" s="92"/>
      <c r="H86" s="92"/>
      <c r="I86" s="93"/>
      <c r="J86" s="94"/>
      <c r="K86" s="305">
        <v>0.05</v>
      </c>
      <c r="L86" s="863">
        <f>N79*K86</f>
        <v>1725.9627038278513</v>
      </c>
      <c r="M86" s="864"/>
      <c r="N86" s="51"/>
    </row>
    <row r="87" spans="1:14" ht="15.75" thickBot="1">
      <c r="B87" s="826" t="s">
        <v>953</v>
      </c>
      <c r="C87" s="827"/>
      <c r="D87" s="827"/>
      <c r="E87" s="827"/>
      <c r="F87" s="827"/>
      <c r="G87" s="827"/>
      <c r="H87" s="827"/>
      <c r="I87" s="827"/>
      <c r="J87" s="827"/>
      <c r="K87" s="827"/>
      <c r="L87" s="827"/>
      <c r="M87" s="828"/>
      <c r="N87" s="52">
        <f>L84+L85+L86</f>
        <v>10355.77622296711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44875.030299524136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1150</v>
      </c>
      <c r="C31" s="81" t="s">
        <v>2167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138</v>
      </c>
      <c r="B36" s="875" t="str">
        <f>VLOOKUP(A36,EQUIPOS!A6:D154,3,FALSE)</f>
        <v>Camioneta D-300</v>
      </c>
      <c r="C36" s="876"/>
      <c r="D36" s="876"/>
      <c r="E36" s="876"/>
      <c r="F36" s="876"/>
      <c r="G36" s="876"/>
      <c r="H36" s="877"/>
      <c r="I36" s="267"/>
      <c r="J36" s="268"/>
      <c r="K36" s="269">
        <f>VLOOKUP(A36,EQUIPOS!A6:D163,4,FALSE)</f>
        <v>42668.787312988439</v>
      </c>
      <c r="L36" s="270"/>
      <c r="M36" s="336">
        <v>250</v>
      </c>
      <c r="N36" s="272">
        <f>K36/M36</f>
        <v>170.67514925195377</v>
      </c>
    </row>
    <row r="37" spans="1:14">
      <c r="A37" s="113" t="s">
        <v>251</v>
      </c>
      <c r="B37" s="875" t="str">
        <f>VLOOKUP(A37,EQUIPOS!A7:D154,3,FALSE)</f>
        <v>Maquina térmica pegatachas</v>
      </c>
      <c r="C37" s="876"/>
      <c r="D37" s="876"/>
      <c r="E37" s="876"/>
      <c r="F37" s="876"/>
      <c r="G37" s="876"/>
      <c r="H37" s="877"/>
      <c r="I37" s="421"/>
      <c r="J37" s="422"/>
      <c r="K37" s="269">
        <f>VLOOKUP(A37,EQUIPOS!A7:D164,4,FALSE)</f>
        <v>24759.153598324581</v>
      </c>
      <c r="L37" s="335"/>
      <c r="M37" s="336">
        <v>250</v>
      </c>
      <c r="N37" s="272">
        <f>K37/M37</f>
        <v>99.036614393298322</v>
      </c>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0.01</v>
      </c>
      <c r="N41" s="344">
        <f>N77*M41</f>
        <v>1.0747412180720399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270.78650486332413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6" t="s">
        <v>626</v>
      </c>
      <c r="B48" s="43" t="str">
        <f>VLOOKUP(A48,MATERIALES!A5:D372,3,FALSE)</f>
        <v xml:space="preserve">Resina termoplástica </v>
      </c>
      <c r="C48" s="281"/>
      <c r="D48" s="281"/>
      <c r="E48" s="281"/>
      <c r="F48" s="281"/>
      <c r="G48" s="281"/>
      <c r="H48" s="281"/>
      <c r="I48" s="268"/>
      <c r="J48" s="224" t="str">
        <f>VLOOKUP(A48,MATERIALES!A4:D639,2,FALSE)</f>
        <v>kg</v>
      </c>
      <c r="K48" s="282">
        <v>0.08</v>
      </c>
      <c r="L48" s="267"/>
      <c r="M48" s="402">
        <f>VLOOKUP(A48,MATERIALES!A5:D395,4,FALSE)</f>
        <v>9278.5395930526047</v>
      </c>
      <c r="N48" s="272">
        <f>K48*M48</f>
        <v>742.2831674442084</v>
      </c>
    </row>
    <row r="49" spans="1:14">
      <c r="A49" s="166" t="s">
        <v>681</v>
      </c>
      <c r="B49" s="43" t="str">
        <f>VLOOKUP(A49,MATERIALES!A6:D372,3,FALSE)</f>
        <v>Tacha reflectiva</v>
      </c>
      <c r="C49" s="425"/>
      <c r="D49" s="425"/>
      <c r="E49" s="425"/>
      <c r="F49" s="425"/>
      <c r="G49" s="425"/>
      <c r="H49" s="425"/>
      <c r="I49" s="422"/>
      <c r="J49" s="224" t="str">
        <f>VLOOKUP(A49,MATERIALES!A5:D640,2,FALSE)</f>
        <v>u</v>
      </c>
      <c r="K49" s="397">
        <v>1</v>
      </c>
      <c r="L49" s="421"/>
      <c r="M49" s="402">
        <f>VLOOKUP(A49,MATERIALES!A6:D396,4,FALSE)</f>
        <v>5499.4931347831498</v>
      </c>
      <c r="N49" s="272">
        <f>K49*M49</f>
        <v>5499.4931347831498</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6241.7763022273584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2000</v>
      </c>
      <c r="N71" s="395">
        <f>K71/M71</f>
        <v>54.131</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2000</v>
      </c>
      <c r="N72" s="395">
        <f>K72/M72</f>
        <v>53.343121807203993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5"/>
    </row>
    <row r="77" spans="1:15" ht="15.75" thickBot="1">
      <c r="B77" s="826" t="s">
        <v>953</v>
      </c>
      <c r="C77" s="827"/>
      <c r="D77" s="827"/>
      <c r="E77" s="827"/>
      <c r="F77" s="827"/>
      <c r="G77" s="827"/>
      <c r="H77" s="827"/>
      <c r="I77" s="827"/>
      <c r="J77" s="827"/>
      <c r="K77" s="827"/>
      <c r="L77" s="827"/>
      <c r="M77" s="828"/>
      <c r="N77" s="301">
        <f>SUM(N71:N76)</f>
        <v>107.474121807204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6620.0369288978864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1324.0073857795774</v>
      </c>
      <c r="M84" s="862"/>
      <c r="N84" s="51"/>
    </row>
    <row r="85" spans="1:14">
      <c r="B85" s="89" t="s">
        <v>973</v>
      </c>
      <c r="C85" s="90"/>
      <c r="D85" s="90"/>
      <c r="E85" s="90"/>
      <c r="F85" s="90"/>
      <c r="G85" s="90"/>
      <c r="H85" s="90"/>
      <c r="I85" s="87"/>
      <c r="J85" s="88"/>
      <c r="K85" s="304">
        <v>0.05</v>
      </c>
      <c r="L85" s="861">
        <f>N79*K85</f>
        <v>331.00184644489434</v>
      </c>
      <c r="M85" s="862"/>
      <c r="N85" s="51"/>
    </row>
    <row r="86" spans="1:14" ht="15.75" thickBot="1">
      <c r="B86" s="91" t="s">
        <v>974</v>
      </c>
      <c r="C86" s="92"/>
      <c r="D86" s="92"/>
      <c r="E86" s="92"/>
      <c r="F86" s="92"/>
      <c r="G86" s="92"/>
      <c r="H86" s="92"/>
      <c r="I86" s="93"/>
      <c r="J86" s="94"/>
      <c r="K86" s="305">
        <v>0.05</v>
      </c>
      <c r="L86" s="863">
        <f>N79*K86</f>
        <v>331.00184644489434</v>
      </c>
      <c r="M86" s="864"/>
      <c r="N86" s="51"/>
    </row>
    <row r="87" spans="1:14" ht="15.75" thickBot="1">
      <c r="B87" s="826" t="s">
        <v>953</v>
      </c>
      <c r="C87" s="827"/>
      <c r="D87" s="827"/>
      <c r="E87" s="827"/>
      <c r="F87" s="827"/>
      <c r="G87" s="827"/>
      <c r="H87" s="827"/>
      <c r="I87" s="827"/>
      <c r="J87" s="827"/>
      <c r="K87" s="827"/>
      <c r="L87" s="827"/>
      <c r="M87" s="828"/>
      <c r="N87" s="52">
        <f>L84+L85+L86</f>
        <v>1986.0110786693663</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8606.0480075672531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1713</v>
      </c>
      <c r="C31" s="81" t="s">
        <v>2168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138</v>
      </c>
      <c r="B36" s="875" t="str">
        <f>VLOOKUP(A36,EQUIPOS!A6:D154,3,FALSE)</f>
        <v>Camioneta D-300</v>
      </c>
      <c r="C36" s="876"/>
      <c r="D36" s="876"/>
      <c r="E36" s="876"/>
      <c r="F36" s="876"/>
      <c r="G36" s="876"/>
      <c r="H36" s="877"/>
      <c r="I36" s="267"/>
      <c r="J36" s="268"/>
      <c r="K36" s="269">
        <f>VLOOKUP(A36,EQUIPOS!A6:D163,4,FALSE)</f>
        <v>42668.787312988439</v>
      </c>
      <c r="L36" s="270"/>
      <c r="M36" s="336">
        <v>3.75</v>
      </c>
      <c r="N36" s="272">
        <f>K36/M36</f>
        <v>11378.343283463584</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0.01</v>
      </c>
      <c r="N41" s="344">
        <f>N77*M41</f>
        <v>89.693081204802652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11468.036364668387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6" t="s">
        <v>615</v>
      </c>
      <c r="B48" s="43" t="str">
        <f>VLOOKUP(A48,MATERIALES!A5:D372,3,FALSE)</f>
        <v>Poste en angulo de 2*2*1/4 de 3,5m para señal</v>
      </c>
      <c r="C48" s="281"/>
      <c r="D48" s="281"/>
      <c r="E48" s="281"/>
      <c r="F48" s="281"/>
      <c r="G48" s="281"/>
      <c r="H48" s="281"/>
      <c r="I48" s="281"/>
      <c r="J48" s="311" t="str">
        <f>VLOOKUP(A48,MATERIALES!A4:D639,2,FALSE)</f>
        <v>u</v>
      </c>
      <c r="K48" s="282">
        <v>1</v>
      </c>
      <c r="L48" s="267"/>
      <c r="M48" s="402">
        <f>VLOOKUP(A48,MATERIALES!A5:D395,4,FALSE)</f>
        <v>93585.726947635005</v>
      </c>
      <c r="N48" s="272">
        <f>K48*M48</f>
        <v>93585.726947635005</v>
      </c>
    </row>
    <row r="49" spans="1:14">
      <c r="A49" s="166" t="s">
        <v>653</v>
      </c>
      <c r="B49" s="43" t="str">
        <f>VLOOKUP(A49,MATERIALES!A6:D372,3,FALSE)</f>
        <v>Señal (grupo 1). Tablero en lámina galvanizada de 75cm*75cm, calibre 16, reflectivo tipo 1/ incluye poste )</v>
      </c>
      <c r="C49" s="425"/>
      <c r="D49" s="425"/>
      <c r="E49" s="425"/>
      <c r="F49" s="425"/>
      <c r="G49" s="425"/>
      <c r="H49" s="425"/>
      <c r="I49" s="425"/>
      <c r="J49" s="312" t="str">
        <f>VLOOKUP(A49,MATERIALES!A5:D640,2,FALSE)</f>
        <v>u</v>
      </c>
      <c r="K49" s="397">
        <v>1</v>
      </c>
      <c r="L49" s="421"/>
      <c r="M49" s="402">
        <f>VLOOKUP(A49,MATERIALES!A6:D396,4,FALSE)</f>
        <v>312746.04058237129</v>
      </c>
      <c r="N49" s="272">
        <f>K49*M49</f>
        <v>312746.04058237129</v>
      </c>
    </row>
    <row r="50" spans="1:14">
      <c r="A50" s="166" t="s">
        <v>833</v>
      </c>
      <c r="B50" s="43" t="str">
        <f>VLOOKUP(A50,MATERIALES!A6:D372,3,FALSE)</f>
        <v>Concreto Resistencia  14 (Mpa)</v>
      </c>
      <c r="C50" s="425"/>
      <c r="D50" s="425"/>
      <c r="E50" s="425"/>
      <c r="F50" s="425"/>
      <c r="G50" s="425"/>
      <c r="H50" s="425"/>
      <c r="I50" s="425"/>
      <c r="J50" s="312" t="str">
        <f>VLOOKUP(A50,MATERIALES!A6:D641,2,FALSE)</f>
        <v>m3</v>
      </c>
      <c r="K50" s="397">
        <v>0.03</v>
      </c>
      <c r="L50" s="421"/>
      <c r="M50" s="402">
        <f>VLOOKUP(A50,MATERIALES!A6:D397,4,FALSE)</f>
        <v>365299.69731774996</v>
      </c>
      <c r="N50" s="272">
        <f>K50*M50</f>
        <v>10958.990919532498</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417290.75844953879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5"/>
    </row>
    <row r="77" spans="1:15" ht="15.75" thickBot="1">
      <c r="B77" s="826" t="s">
        <v>953</v>
      </c>
      <c r="C77" s="827"/>
      <c r="D77" s="827"/>
      <c r="E77" s="827"/>
      <c r="F77" s="827"/>
      <c r="G77" s="827"/>
      <c r="H77" s="827"/>
      <c r="I77" s="827"/>
      <c r="J77" s="827"/>
      <c r="K77" s="827"/>
      <c r="L77" s="827"/>
      <c r="M77" s="828"/>
      <c r="N77" s="301">
        <f>SUM(N71:N76)</f>
        <v>8969.3081204802656</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437728.10293468746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87545.620586937497</v>
      </c>
      <c r="M84" s="862"/>
      <c r="N84" s="51"/>
    </row>
    <row r="85" spans="1:14">
      <c r="B85" s="89" t="s">
        <v>973</v>
      </c>
      <c r="C85" s="90"/>
      <c r="D85" s="90"/>
      <c r="E85" s="90"/>
      <c r="F85" s="90"/>
      <c r="G85" s="90"/>
      <c r="H85" s="90"/>
      <c r="I85" s="87"/>
      <c r="J85" s="88"/>
      <c r="K85" s="304">
        <v>0.05</v>
      </c>
      <c r="L85" s="861">
        <f>N79*K85</f>
        <v>21886.405146734374</v>
      </c>
      <c r="M85" s="862"/>
      <c r="N85" s="51"/>
    </row>
    <row r="86" spans="1:14" ht="15.75" thickBot="1">
      <c r="B86" s="91" t="s">
        <v>974</v>
      </c>
      <c r="C86" s="92"/>
      <c r="D86" s="92"/>
      <c r="E86" s="92"/>
      <c r="F86" s="92"/>
      <c r="G86" s="92"/>
      <c r="H86" s="92"/>
      <c r="I86" s="93"/>
      <c r="J86" s="94"/>
      <c r="K86" s="305">
        <v>0.05</v>
      </c>
      <c r="L86" s="863">
        <f>N79*K86</f>
        <v>21886.405146734374</v>
      </c>
      <c r="M86" s="864"/>
      <c r="N86" s="51"/>
    </row>
    <row r="87" spans="1:14" ht="15.75" thickBot="1">
      <c r="B87" s="826" t="s">
        <v>953</v>
      </c>
      <c r="C87" s="827"/>
      <c r="D87" s="827"/>
      <c r="E87" s="827"/>
      <c r="F87" s="827"/>
      <c r="G87" s="827"/>
      <c r="H87" s="827"/>
      <c r="I87" s="827"/>
      <c r="J87" s="827"/>
      <c r="K87" s="827"/>
      <c r="L87" s="827"/>
      <c r="M87" s="828"/>
      <c r="N87" s="52">
        <f>L84+L85+L86</f>
        <v>131318.43088040626</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569046.53381509369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8.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1151</v>
      </c>
      <c r="C31" s="81" t="s">
        <v>2169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138</v>
      </c>
      <c r="B36" s="875" t="str">
        <f>VLOOKUP(A36,EQUIPOS!A6:D154,3,FALSE)</f>
        <v>Camioneta D-300</v>
      </c>
      <c r="C36" s="876"/>
      <c r="D36" s="876"/>
      <c r="E36" s="876"/>
      <c r="F36" s="876"/>
      <c r="G36" s="876"/>
      <c r="H36" s="877"/>
      <c r="I36" s="267"/>
      <c r="J36" s="268"/>
      <c r="K36" s="269">
        <f>VLOOKUP(A36,EQUIPOS!A6:D163,4,FALSE)</f>
        <v>42668.787312988439</v>
      </c>
      <c r="L36" s="270"/>
      <c r="M36" s="336">
        <v>3.75</v>
      </c>
      <c r="N36" s="272">
        <f>K36/M36</f>
        <v>11378.343283463584</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0.01</v>
      </c>
      <c r="N41" s="344">
        <f>N77*M41</f>
        <v>89.693081204802652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11468.036364668387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6" t="s">
        <v>615</v>
      </c>
      <c r="B48" s="43" t="str">
        <f>VLOOKUP(A48,MATERIALES!A5:D372,3,FALSE)</f>
        <v>Poste en angulo de 2*2*1/4 de 3,5m para señal</v>
      </c>
      <c r="C48" s="281"/>
      <c r="D48" s="281"/>
      <c r="E48" s="281"/>
      <c r="F48" s="281"/>
      <c r="G48" s="281"/>
      <c r="H48" s="281"/>
      <c r="I48" s="281"/>
      <c r="J48" s="311" t="str">
        <f>VLOOKUP(A48,MATERIALES!A4:D639,2,FALSE)</f>
        <v>u</v>
      </c>
      <c r="K48" s="282">
        <v>1</v>
      </c>
      <c r="L48" s="267"/>
      <c r="M48" s="402">
        <f>VLOOKUP(A48,MATERIALES!A5:D395,4,FALSE)</f>
        <v>93585.726947635005</v>
      </c>
      <c r="N48" s="272">
        <f>K48*M48</f>
        <v>93585.726947635005</v>
      </c>
    </row>
    <row r="49" spans="1:14">
      <c r="A49" s="166" t="s">
        <v>654</v>
      </c>
      <c r="B49" s="43" t="str">
        <f>VLOOKUP(A49,MATERIALES!A6:D372,3,FALSE)</f>
        <v xml:space="preserve">Señal (grupo 2). Tablero en lámina galvanizado de 1,2m*0,4m, calibre 16, reflectivo tipo 1. </v>
      </c>
      <c r="C49" s="425"/>
      <c r="D49" s="425"/>
      <c r="E49" s="425"/>
      <c r="F49" s="425"/>
      <c r="G49" s="425"/>
      <c r="H49" s="425"/>
      <c r="I49" s="425"/>
      <c r="J49" s="312" t="str">
        <f>VLOOKUP(A49,MATERIALES!A5:D640,2,FALSE)</f>
        <v>u</v>
      </c>
      <c r="K49" s="397">
        <v>1</v>
      </c>
      <c r="L49" s="421"/>
      <c r="M49" s="402">
        <f>VLOOKUP(A49,MATERIALES!A6:D396,4,FALSE)</f>
        <v>314105.01324983314</v>
      </c>
      <c r="N49" s="272">
        <f>K49*M49</f>
        <v>314105.01324983314</v>
      </c>
    </row>
    <row r="50" spans="1:14">
      <c r="A50" s="166" t="s">
        <v>833</v>
      </c>
      <c r="B50" s="43" t="str">
        <f>VLOOKUP(A50,MATERIALES!A6:D372,3,FALSE)</f>
        <v>Concreto Resistencia  14 (Mpa)</v>
      </c>
      <c r="C50" s="425"/>
      <c r="D50" s="425"/>
      <c r="E50" s="425"/>
      <c r="F50" s="425"/>
      <c r="G50" s="425"/>
      <c r="H50" s="425"/>
      <c r="I50" s="425"/>
      <c r="J50" s="312" t="str">
        <f>VLOOKUP(A50,MATERIALES!A6:D641,2,FALSE)</f>
        <v>m3</v>
      </c>
      <c r="K50" s="397">
        <v>0.03</v>
      </c>
      <c r="L50" s="421"/>
      <c r="M50" s="402">
        <f>VLOOKUP(A50,MATERIALES!A6:D397,4,FALSE)</f>
        <v>365299.69731774996</v>
      </c>
      <c r="N50" s="272">
        <f>K50*M50</f>
        <v>10958.990919532498</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418649.73111700063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5"/>
    </row>
    <row r="77" spans="1:15" ht="15.75" thickBot="1">
      <c r="B77" s="826" t="s">
        <v>953</v>
      </c>
      <c r="C77" s="827"/>
      <c r="D77" s="827"/>
      <c r="E77" s="827"/>
      <c r="F77" s="827"/>
      <c r="G77" s="827"/>
      <c r="H77" s="827"/>
      <c r="I77" s="827"/>
      <c r="J77" s="827"/>
      <c r="K77" s="827"/>
      <c r="L77" s="827"/>
      <c r="M77" s="828"/>
      <c r="N77" s="301">
        <f>SUM(N71:N76)</f>
        <v>8969.3081204802656</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439087.0756021493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87817.415120429869</v>
      </c>
      <c r="M84" s="862"/>
      <c r="N84" s="51"/>
    </row>
    <row r="85" spans="1:14">
      <c r="B85" s="89" t="s">
        <v>973</v>
      </c>
      <c r="C85" s="90"/>
      <c r="D85" s="90"/>
      <c r="E85" s="90"/>
      <c r="F85" s="90"/>
      <c r="G85" s="90"/>
      <c r="H85" s="90"/>
      <c r="I85" s="87"/>
      <c r="J85" s="88"/>
      <c r="K85" s="304">
        <v>0.05</v>
      </c>
      <c r="L85" s="861">
        <f>N79*K85</f>
        <v>21954.353780107467</v>
      </c>
      <c r="M85" s="862"/>
      <c r="N85" s="51"/>
    </row>
    <row r="86" spans="1:14" ht="15.75" thickBot="1">
      <c r="B86" s="91" t="s">
        <v>974</v>
      </c>
      <c r="C86" s="92"/>
      <c r="D86" s="92"/>
      <c r="E86" s="92"/>
      <c r="F86" s="92"/>
      <c r="G86" s="92"/>
      <c r="H86" s="92"/>
      <c r="I86" s="93"/>
      <c r="J86" s="94"/>
      <c r="K86" s="305">
        <v>0.05</v>
      </c>
      <c r="L86" s="863">
        <f>N79*K86</f>
        <v>21954.353780107467</v>
      </c>
      <c r="M86" s="864"/>
      <c r="N86" s="51"/>
    </row>
    <row r="87" spans="1:14" ht="15.75" thickBot="1">
      <c r="B87" s="826" t="s">
        <v>953</v>
      </c>
      <c r="C87" s="827"/>
      <c r="D87" s="827"/>
      <c r="E87" s="827"/>
      <c r="F87" s="827"/>
      <c r="G87" s="827"/>
      <c r="H87" s="827"/>
      <c r="I87" s="827"/>
      <c r="J87" s="827"/>
      <c r="K87" s="827"/>
      <c r="L87" s="827"/>
      <c r="M87" s="828"/>
      <c r="N87" s="52">
        <f>L84+L85+L86</f>
        <v>131726.1226806448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570813.1982827941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1152</v>
      </c>
      <c r="C31" s="81" t="s">
        <v>2170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138</v>
      </c>
      <c r="B36" s="875" t="str">
        <f>VLOOKUP(A36,EQUIPOS!A6:D154,3,FALSE)</f>
        <v>Camioneta D-300</v>
      </c>
      <c r="C36" s="876"/>
      <c r="D36" s="876"/>
      <c r="E36" s="876"/>
      <c r="F36" s="876"/>
      <c r="G36" s="876"/>
      <c r="H36" s="877"/>
      <c r="I36" s="267"/>
      <c r="J36" s="268"/>
      <c r="K36" s="269">
        <f>VLOOKUP(A36,EQUIPOS!A6:D163,4,FALSE)</f>
        <v>42668.787312988439</v>
      </c>
      <c r="L36" s="270"/>
      <c r="M36" s="336">
        <v>3</v>
      </c>
      <c r="N36" s="272">
        <f>K36/M36</f>
        <v>14222.92910432948</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0.01</v>
      </c>
      <c r="N41" s="344">
        <f>N77*M41</f>
        <v>45.109166666666674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14268.038270996147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6" t="s">
        <v>616</v>
      </c>
      <c r="B48" s="43" t="str">
        <f>VLOOKUP(A48,MATERIALES!A5:D372,3,FALSE)</f>
        <v>Poste kilometraje</v>
      </c>
      <c r="C48" s="281"/>
      <c r="D48" s="281"/>
      <c r="E48" s="281"/>
      <c r="F48" s="281"/>
      <c r="G48" s="281"/>
      <c r="H48" s="281"/>
      <c r="I48" s="281"/>
      <c r="J48" s="311" t="str">
        <f>VLOOKUP(A48,MATERIALES!A4:D639,2,FALSE)</f>
        <v>u</v>
      </c>
      <c r="K48" s="282">
        <v>1</v>
      </c>
      <c r="L48" s="267"/>
      <c r="M48" s="402">
        <f>VLOOKUP(A48,MATERIALES!A5:D395,4,FALSE)</f>
        <v>92324.278059741409</v>
      </c>
      <c r="N48" s="272">
        <f>K48*M48</f>
        <v>92324.278059741409</v>
      </c>
    </row>
    <row r="49" spans="1:14">
      <c r="A49" s="166" t="s">
        <v>833</v>
      </c>
      <c r="B49" s="43" t="str">
        <f>VLOOKUP(A49,MATERIALES!A6:D372,3,FALSE)</f>
        <v>Concreto Resistencia  14 (Mpa)</v>
      </c>
      <c r="C49" s="425"/>
      <c r="D49" s="425"/>
      <c r="E49" s="425"/>
      <c r="F49" s="425"/>
      <c r="G49" s="425"/>
      <c r="H49" s="425"/>
      <c r="I49" s="425"/>
      <c r="J49" s="312" t="str">
        <f>VLOOKUP(A49,MATERIALES!A5:D640,2,FALSE)</f>
        <v>m3</v>
      </c>
      <c r="K49" s="397">
        <v>0.06</v>
      </c>
      <c r="L49" s="421"/>
      <c r="M49" s="402">
        <f>VLOOKUP(A49,MATERIALES!A6:D396,4,FALSE)</f>
        <v>365299.69731774996</v>
      </c>
      <c r="N49" s="272">
        <f>K49*M49</f>
        <v>21917.981839064996</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114242.2598988064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5"/>
    </row>
    <row r="77" spans="1:15" ht="15.75" thickBot="1">
      <c r="B77" s="826" t="s">
        <v>953</v>
      </c>
      <c r="C77" s="827"/>
      <c r="D77" s="827"/>
      <c r="E77" s="827"/>
      <c r="F77" s="827"/>
      <c r="G77" s="827"/>
      <c r="H77" s="827"/>
      <c r="I77" s="827"/>
      <c r="J77" s="827"/>
      <c r="K77" s="827"/>
      <c r="L77" s="827"/>
      <c r="M77" s="828"/>
      <c r="N77" s="301">
        <f>SUM(N71:N76)</f>
        <v>4510.916666666667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133021.21483646921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26604.242967293845</v>
      </c>
      <c r="M84" s="862"/>
      <c r="N84" s="51"/>
    </row>
    <row r="85" spans="1:14">
      <c r="B85" s="89" t="s">
        <v>973</v>
      </c>
      <c r="C85" s="90"/>
      <c r="D85" s="90"/>
      <c r="E85" s="90"/>
      <c r="F85" s="90"/>
      <c r="G85" s="90"/>
      <c r="H85" s="90"/>
      <c r="I85" s="87"/>
      <c r="J85" s="88"/>
      <c r="K85" s="304">
        <v>0.05</v>
      </c>
      <c r="L85" s="861">
        <f>N79*K85</f>
        <v>6651.0607418234613</v>
      </c>
      <c r="M85" s="862"/>
      <c r="N85" s="51"/>
    </row>
    <row r="86" spans="1:14" ht="15.75" thickBot="1">
      <c r="B86" s="91" t="s">
        <v>974</v>
      </c>
      <c r="C86" s="92"/>
      <c r="D86" s="92"/>
      <c r="E86" s="92"/>
      <c r="F86" s="92"/>
      <c r="G86" s="92"/>
      <c r="H86" s="92"/>
      <c r="I86" s="93"/>
      <c r="J86" s="94"/>
      <c r="K86" s="305">
        <v>0.05</v>
      </c>
      <c r="L86" s="863">
        <f>N79*K86</f>
        <v>6651.0607418234613</v>
      </c>
      <c r="M86" s="864"/>
      <c r="N86" s="51"/>
    </row>
    <row r="87" spans="1:14" ht="15.75" thickBot="1">
      <c r="B87" s="826" t="s">
        <v>953</v>
      </c>
      <c r="C87" s="827"/>
      <c r="D87" s="827"/>
      <c r="E87" s="827"/>
      <c r="F87" s="827"/>
      <c r="G87" s="827"/>
      <c r="H87" s="827"/>
      <c r="I87" s="827"/>
      <c r="J87" s="827"/>
      <c r="K87" s="827"/>
      <c r="L87" s="827"/>
      <c r="M87" s="828"/>
      <c r="N87" s="52">
        <f>L84+L85+L86</f>
        <v>39906.36445094076</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172927.57928740996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1153</v>
      </c>
      <c r="C31" s="81" t="s">
        <v>2171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135</v>
      </c>
      <c r="B36" s="875" t="str">
        <f>VLOOKUP(A36,EQUIPOS!A6:D154,3,FALSE)</f>
        <v>Camión 350</v>
      </c>
      <c r="C36" s="876"/>
      <c r="D36" s="876"/>
      <c r="E36" s="876"/>
      <c r="F36" s="876"/>
      <c r="G36" s="876"/>
      <c r="H36" s="877"/>
      <c r="I36" s="267"/>
      <c r="J36" s="268"/>
      <c r="K36" s="269">
        <f>VLOOKUP(A36,EQUIPOS!A6:D163,4,FALSE)</f>
        <v>59601.382792488592</v>
      </c>
      <c r="L36" s="270"/>
      <c r="M36" s="336">
        <v>6.25</v>
      </c>
      <c r="N36" s="272">
        <f>K36/M36</f>
        <v>9536.2212467981753</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323.210243614408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9859.431490412584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205" t="s">
        <v>619</v>
      </c>
      <c r="B48" s="43" t="str">
        <f>VLOOKUP(A48,MATERIALES!A5:D372,3,FALSE)</f>
        <v>Postes para defensa metálica (1,80m)</v>
      </c>
      <c r="C48" s="281"/>
      <c r="D48" s="281"/>
      <c r="E48" s="281"/>
      <c r="F48" s="281"/>
      <c r="G48" s="281"/>
      <c r="H48" s="281"/>
      <c r="I48" s="281"/>
      <c r="J48" s="311" t="str">
        <f>VLOOKUP(A48,MATERIALES!A4:D639,2,FALSE)</f>
        <v>u</v>
      </c>
      <c r="K48" s="282">
        <v>0.25</v>
      </c>
      <c r="L48" s="267"/>
      <c r="M48" s="402">
        <f>VLOOKUP(A48,MATERIALES!A5:D395,4,FALSE)</f>
        <v>147701.88423827005</v>
      </c>
      <c r="N48" s="272">
        <f>K48*M48</f>
        <v>36925.471059567513</v>
      </c>
    </row>
    <row r="49" spans="1:14">
      <c r="A49" s="166" t="s">
        <v>438</v>
      </c>
      <c r="B49" s="43" t="str">
        <f>VLOOKUP(A49,MATERIALES!A6:D372,3,FALSE)</f>
        <v>Defensa Metálica De 4,13 M Galvanizada</v>
      </c>
      <c r="C49" s="425"/>
      <c r="D49" s="425"/>
      <c r="E49" s="425"/>
      <c r="F49" s="425"/>
      <c r="G49" s="425"/>
      <c r="H49" s="425"/>
      <c r="I49" s="425"/>
      <c r="J49" s="312" t="str">
        <f>VLOOKUP(A49,MATERIALES!A5:D640,2,FALSE)</f>
        <v>u</v>
      </c>
      <c r="K49" s="397">
        <v>0.24213075060532688</v>
      </c>
      <c r="L49" s="421"/>
      <c r="M49" s="402">
        <f>VLOOKUP(A49,MATERIALES!A6:D396,4,FALSE)</f>
        <v>339414.55412995693</v>
      </c>
      <c r="N49" s="272">
        <f>K49*M49</f>
        <v>82182.700757858824</v>
      </c>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119108.17181742634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50</v>
      </c>
      <c r="N71" s="395">
        <f>K71/M71</f>
        <v>4330.4799999999996</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50</v>
      </c>
      <c r="N72" s="395">
        <f>K72/M72</f>
        <v>2133.7248722881595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5"/>
    </row>
    <row r="77" spans="1:15" ht="15.75" thickBot="1">
      <c r="B77" s="826" t="s">
        <v>953</v>
      </c>
      <c r="C77" s="827"/>
      <c r="D77" s="827"/>
      <c r="E77" s="827"/>
      <c r="F77" s="827"/>
      <c r="G77" s="827"/>
      <c r="H77" s="827"/>
      <c r="I77" s="827"/>
      <c r="J77" s="827"/>
      <c r="K77" s="827"/>
      <c r="L77" s="827"/>
      <c r="M77" s="828"/>
      <c r="N77" s="301">
        <f>SUM(N71:N76)</f>
        <v>6464.2048722881591</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135431.80818012706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27086.361636025413</v>
      </c>
      <c r="M84" s="862"/>
      <c r="N84" s="51"/>
    </row>
    <row r="85" spans="1:14">
      <c r="B85" s="89" t="s">
        <v>973</v>
      </c>
      <c r="C85" s="90"/>
      <c r="D85" s="90"/>
      <c r="E85" s="90"/>
      <c r="F85" s="90"/>
      <c r="G85" s="90"/>
      <c r="H85" s="90"/>
      <c r="I85" s="87"/>
      <c r="J85" s="88"/>
      <c r="K85" s="304">
        <v>0.05</v>
      </c>
      <c r="L85" s="861">
        <f>N79*K85</f>
        <v>6771.5904090063532</v>
      </c>
      <c r="M85" s="862"/>
      <c r="N85" s="51"/>
    </row>
    <row r="86" spans="1:14" ht="15.75" thickBot="1">
      <c r="B86" s="91" t="s">
        <v>974</v>
      </c>
      <c r="C86" s="92"/>
      <c r="D86" s="92"/>
      <c r="E86" s="92"/>
      <c r="F86" s="92"/>
      <c r="G86" s="92"/>
      <c r="H86" s="92"/>
      <c r="I86" s="93"/>
      <c r="J86" s="94"/>
      <c r="K86" s="305">
        <v>0.05</v>
      </c>
      <c r="L86" s="863">
        <f>N79*K86</f>
        <v>6771.5904090063532</v>
      </c>
      <c r="M86" s="864"/>
      <c r="N86" s="51"/>
    </row>
    <row r="87" spans="1:14" ht="15.75" thickBot="1">
      <c r="B87" s="826" t="s">
        <v>953</v>
      </c>
      <c r="C87" s="827"/>
      <c r="D87" s="827"/>
      <c r="E87" s="827"/>
      <c r="F87" s="827"/>
      <c r="G87" s="827"/>
      <c r="H87" s="827"/>
      <c r="I87" s="827"/>
      <c r="J87" s="827"/>
      <c r="K87" s="827"/>
      <c r="L87" s="827"/>
      <c r="M87" s="828"/>
      <c r="N87" s="52">
        <f>L84+L85+L86</f>
        <v>40629.542454038121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176061.35063416517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1154</v>
      </c>
      <c r="C31" s="81" t="s">
        <v>2172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0.01</v>
      </c>
      <c r="N41" s="344">
        <f>N77*M41</f>
        <v>36.087333333333333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36.087333333333333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6" t="s">
        <v>629</v>
      </c>
      <c r="B48" s="43" t="str">
        <f>VLOOKUP(A48,MATERIALES!A5:D372,3,FALSE)</f>
        <v>Sección final de defensa metálica</v>
      </c>
      <c r="C48" s="281"/>
      <c r="D48" s="281"/>
      <c r="E48" s="281"/>
      <c r="F48" s="281"/>
      <c r="G48" s="281"/>
      <c r="H48" s="281"/>
      <c r="I48" s="268"/>
      <c r="J48" s="224" t="str">
        <f>VLOOKUP(A48,MATERIALES!A4:D639,2,FALSE)</f>
        <v>u</v>
      </c>
      <c r="K48" s="282">
        <v>1</v>
      </c>
      <c r="L48" s="267"/>
      <c r="M48" s="402">
        <f>VLOOKUP(A48,MATERIALES!A5:D395,4,FALSE)</f>
        <v>72147.456099937539</v>
      </c>
      <c r="N48" s="272">
        <f>K48*M48</f>
        <v>72147.456099937539</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72147.456099937539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30</v>
      </c>
      <c r="N71" s="395">
        <f>K71/M71</f>
        <v>3608.7333333333331</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5"/>
    </row>
    <row r="77" spans="1:15" ht="15.75" thickBot="1">
      <c r="B77" s="826" t="s">
        <v>953</v>
      </c>
      <c r="C77" s="827"/>
      <c r="D77" s="827"/>
      <c r="E77" s="827"/>
      <c r="F77" s="827"/>
      <c r="G77" s="827"/>
      <c r="H77" s="827"/>
      <c r="I77" s="827"/>
      <c r="J77" s="827"/>
      <c r="K77" s="827"/>
      <c r="L77" s="827"/>
      <c r="M77" s="828"/>
      <c r="N77" s="301">
        <f>SUM(N71:N76)</f>
        <v>3608.7333333333331</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75792.276766604205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15158.455353320842</v>
      </c>
      <c r="M84" s="862"/>
      <c r="N84" s="51"/>
    </row>
    <row r="85" spans="1:14">
      <c r="B85" s="89" t="s">
        <v>973</v>
      </c>
      <c r="C85" s="90"/>
      <c r="D85" s="90"/>
      <c r="E85" s="90"/>
      <c r="F85" s="90"/>
      <c r="G85" s="90"/>
      <c r="H85" s="90"/>
      <c r="I85" s="87"/>
      <c r="J85" s="88"/>
      <c r="K85" s="304">
        <v>0.05</v>
      </c>
      <c r="L85" s="861">
        <f>N79*K85</f>
        <v>3789.6138383302105</v>
      </c>
      <c r="M85" s="862"/>
      <c r="N85" s="51"/>
    </row>
    <row r="86" spans="1:14" ht="15.75" thickBot="1">
      <c r="B86" s="91" t="s">
        <v>974</v>
      </c>
      <c r="C86" s="92"/>
      <c r="D86" s="92"/>
      <c r="E86" s="92"/>
      <c r="F86" s="92"/>
      <c r="G86" s="92"/>
      <c r="H86" s="92"/>
      <c r="I86" s="93"/>
      <c r="J86" s="94"/>
      <c r="K86" s="305">
        <v>0.05</v>
      </c>
      <c r="L86" s="863">
        <f>N79*K86</f>
        <v>3789.6138383302105</v>
      </c>
      <c r="M86" s="864"/>
      <c r="N86" s="51"/>
    </row>
    <row r="87" spans="1:14" ht="15.75" thickBot="1">
      <c r="B87" s="826" t="s">
        <v>953</v>
      </c>
      <c r="C87" s="827"/>
      <c r="D87" s="827"/>
      <c r="E87" s="827"/>
      <c r="F87" s="827"/>
      <c r="G87" s="827"/>
      <c r="H87" s="827"/>
      <c r="I87" s="827"/>
      <c r="J87" s="827"/>
      <c r="K87" s="827"/>
      <c r="L87" s="827"/>
      <c r="M87" s="828"/>
      <c r="N87" s="52">
        <f>L84+L85+L86</f>
        <v>22737.683029981261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98529.959796585463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1155</v>
      </c>
      <c r="C31" s="81" t="s">
        <v>2048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0.01</v>
      </c>
      <c r="N41" s="344">
        <f>N77*M41</f>
        <v>37.331724137931033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72" t="s">
        <v>631</v>
      </c>
      <c r="B48" s="43" t="str">
        <f>VLOOKUP(A48,MATERIALES!A5:D372,3,FALSE)</f>
        <v>Sección tope</v>
      </c>
      <c r="C48" s="281"/>
      <c r="D48" s="281"/>
      <c r="E48" s="281"/>
      <c r="F48" s="281"/>
      <c r="G48" s="281"/>
      <c r="H48" s="281"/>
      <c r="I48" s="268"/>
      <c r="J48" s="224" t="str">
        <f>VLOOKUP(A48,MATERIALES!A4:D639,2,FALSE)</f>
        <v>u</v>
      </c>
      <c r="K48" s="282">
        <v>1</v>
      </c>
      <c r="L48" s="267"/>
      <c r="M48" s="402">
        <f>VLOOKUP(A48,MATERIALES!A5:D395,4,FALSE)</f>
        <v>71079.994730098188</v>
      </c>
      <c r="N48" s="272">
        <f>K48*M48</f>
        <v>71079.994730098188</v>
      </c>
    </row>
    <row r="49" spans="1:14">
      <c r="A49" s="172"/>
      <c r="B49" s="43"/>
      <c r="C49" s="425"/>
      <c r="D49" s="425"/>
      <c r="E49" s="425"/>
      <c r="F49" s="425"/>
      <c r="G49" s="425"/>
      <c r="H49" s="425"/>
      <c r="I49" s="425"/>
      <c r="J49" s="311"/>
      <c r="K49" s="397"/>
      <c r="L49" s="421"/>
      <c r="M49" s="402"/>
      <c r="N49" s="272"/>
    </row>
    <row r="50" spans="1:14">
      <c r="A50" s="172"/>
      <c r="B50" s="43"/>
      <c r="C50" s="425"/>
      <c r="D50" s="425"/>
      <c r="E50" s="425"/>
      <c r="F50" s="425"/>
      <c r="G50" s="425"/>
      <c r="H50" s="425"/>
      <c r="I50" s="425"/>
      <c r="J50" s="312"/>
      <c r="K50" s="397"/>
      <c r="L50" s="421"/>
      <c r="M50" s="402"/>
      <c r="N50" s="272"/>
    </row>
    <row r="51" spans="1:14">
      <c r="A51" s="172"/>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71079.994730098188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3"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73"/>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5"/>
    </row>
    <row r="77" spans="1:15" ht="15.75" thickBot="1">
      <c r="B77" s="826" t="s">
        <v>953</v>
      </c>
      <c r="C77" s="827"/>
      <c r="D77" s="827"/>
      <c r="E77" s="827"/>
      <c r="F77" s="827"/>
      <c r="G77" s="827"/>
      <c r="H77" s="827"/>
      <c r="I77" s="827"/>
      <c r="J77" s="827"/>
      <c r="K77" s="827"/>
      <c r="L77" s="827"/>
      <c r="M77" s="828"/>
      <c r="N77" s="301">
        <f>SUM(N71:N76)</f>
        <v>3733.1724137931033</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74850.498868029215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14970.099773605843</v>
      </c>
      <c r="M84" s="862"/>
      <c r="N84" s="51"/>
    </row>
    <row r="85" spans="1:14">
      <c r="B85" s="89" t="s">
        <v>973</v>
      </c>
      <c r="C85" s="90"/>
      <c r="D85" s="90"/>
      <c r="E85" s="90"/>
      <c r="F85" s="90"/>
      <c r="G85" s="90"/>
      <c r="H85" s="90"/>
      <c r="I85" s="87"/>
      <c r="J85" s="88"/>
      <c r="K85" s="304">
        <v>0.05</v>
      </c>
      <c r="L85" s="861">
        <f>N79*K85</f>
        <v>3742.5249434014609</v>
      </c>
      <c r="M85" s="862"/>
      <c r="N85" s="51"/>
    </row>
    <row r="86" spans="1:14" ht="15.75" thickBot="1">
      <c r="B86" s="91" t="s">
        <v>974</v>
      </c>
      <c r="C86" s="92"/>
      <c r="D86" s="92"/>
      <c r="E86" s="92"/>
      <c r="F86" s="92"/>
      <c r="G86" s="92"/>
      <c r="H86" s="92"/>
      <c r="I86" s="93"/>
      <c r="J86" s="94"/>
      <c r="K86" s="305">
        <v>0.05</v>
      </c>
      <c r="L86" s="863">
        <f>N79*K86</f>
        <v>3742.5249434014609</v>
      </c>
      <c r="M86" s="864"/>
      <c r="N86" s="51"/>
    </row>
    <row r="87" spans="1:14" ht="15.75" thickBot="1">
      <c r="B87" s="826" t="s">
        <v>953</v>
      </c>
      <c r="C87" s="827"/>
      <c r="D87" s="827"/>
      <c r="E87" s="827"/>
      <c r="F87" s="827"/>
      <c r="G87" s="827"/>
      <c r="H87" s="827"/>
      <c r="I87" s="827"/>
      <c r="J87" s="827"/>
      <c r="K87" s="827"/>
      <c r="L87" s="827"/>
      <c r="M87" s="828"/>
      <c r="N87" s="52">
        <f>L84+L85+L86</f>
        <v>22455.149660408766</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97305.648528437974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1714</v>
      </c>
      <c r="C31" s="81" t="s">
        <v>1715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0.01</v>
      </c>
      <c r="N41" s="344">
        <f>N77*M41</f>
        <v>37.331724137931033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6" t="s">
        <v>896</v>
      </c>
      <c r="B48" s="43" t="str">
        <f>VLOOKUP(A48,MATERIALES!A5:D372,3,FALSE)</f>
        <v>Amortiguadores (Para Defensas Metálicas), Incluye Tornillos</v>
      </c>
      <c r="C48" s="281"/>
      <c r="D48" s="281"/>
      <c r="E48" s="281"/>
      <c r="F48" s="281"/>
      <c r="G48" s="281"/>
      <c r="H48" s="281"/>
      <c r="I48" s="268"/>
      <c r="J48" s="224" t="str">
        <f>VLOOKUP(A48,MATERIALES!A4:D639,2,FALSE)</f>
        <v>u</v>
      </c>
      <c r="K48" s="282">
        <v>1</v>
      </c>
      <c r="L48" s="267"/>
      <c r="M48" s="402">
        <f>VLOOKUP(A48,MATERIALES!A5:D395,4,FALSE)</f>
        <v>31474.739814568482</v>
      </c>
      <c r="N48" s="272">
        <f>K48*M48</f>
        <v>31474.739814568482</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31474.739814568482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5"/>
    </row>
    <row r="77" spans="1:15" ht="15.75" thickBot="1">
      <c r="B77" s="826" t="s">
        <v>953</v>
      </c>
      <c r="C77" s="827"/>
      <c r="D77" s="827"/>
      <c r="E77" s="827"/>
      <c r="F77" s="827"/>
      <c r="G77" s="827"/>
      <c r="H77" s="827"/>
      <c r="I77" s="827"/>
      <c r="J77" s="827"/>
      <c r="K77" s="827"/>
      <c r="L77" s="827"/>
      <c r="M77" s="828"/>
      <c r="N77" s="301">
        <f>SUM(N71:N76)</f>
        <v>3733.1724137931033</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35245.243952499513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7049.0487904999027</v>
      </c>
      <c r="M84" s="862"/>
      <c r="N84" s="51"/>
    </row>
    <row r="85" spans="1:14">
      <c r="B85" s="89" t="s">
        <v>973</v>
      </c>
      <c r="C85" s="90"/>
      <c r="D85" s="90"/>
      <c r="E85" s="90"/>
      <c r="F85" s="90"/>
      <c r="G85" s="90"/>
      <c r="H85" s="90"/>
      <c r="I85" s="87"/>
      <c r="J85" s="88"/>
      <c r="K85" s="304">
        <v>0.05</v>
      </c>
      <c r="L85" s="861">
        <f>N79*K85</f>
        <v>1762.2621976249757</v>
      </c>
      <c r="M85" s="862"/>
      <c r="N85" s="51"/>
    </row>
    <row r="86" spans="1:14" ht="15.75" thickBot="1">
      <c r="B86" s="91" t="s">
        <v>974</v>
      </c>
      <c r="C86" s="92"/>
      <c r="D86" s="92"/>
      <c r="E86" s="92"/>
      <c r="F86" s="92"/>
      <c r="G86" s="92"/>
      <c r="H86" s="92"/>
      <c r="I86" s="93"/>
      <c r="J86" s="94"/>
      <c r="K86" s="305">
        <v>0.05</v>
      </c>
      <c r="L86" s="863">
        <f>N79*K86</f>
        <v>1762.2621976249757</v>
      </c>
      <c r="M86" s="864"/>
      <c r="N86" s="51"/>
    </row>
    <row r="87" spans="1:14" ht="15.75" thickBot="1">
      <c r="B87" s="826" t="s">
        <v>953</v>
      </c>
      <c r="C87" s="827"/>
      <c r="D87" s="827"/>
      <c r="E87" s="827"/>
      <c r="F87" s="827"/>
      <c r="G87" s="827"/>
      <c r="H87" s="827"/>
      <c r="I87" s="827"/>
      <c r="J87" s="827"/>
      <c r="K87" s="827"/>
      <c r="L87" s="827"/>
      <c r="M87" s="828"/>
      <c r="N87" s="52">
        <f>L84+L85+L86</f>
        <v>10573.573185749854</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45818.817138249367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1156</v>
      </c>
      <c r="C31" s="81" t="s">
        <v>2173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363</v>
      </c>
      <c r="B36" s="875" t="str">
        <f>VLOOKUP(A36,EQUIPOS!A6:D154,3,FALSE)</f>
        <v>Vibrador de concreto, Motor de 3 hp a 18.000 rpm Mangueras de 4 mt</v>
      </c>
      <c r="C36" s="876"/>
      <c r="D36" s="876"/>
      <c r="E36" s="876"/>
      <c r="F36" s="876"/>
      <c r="G36" s="876"/>
      <c r="H36" s="877"/>
      <c r="I36" s="267"/>
      <c r="J36" s="268"/>
      <c r="K36" s="269">
        <f>VLOOKUP(A36,EQUIPOS!A6:D163,4,FALSE)</f>
        <v>8328.9177570513002</v>
      </c>
      <c r="L36" s="270"/>
      <c r="M36" s="336">
        <v>1.25</v>
      </c>
      <c r="N36" s="272">
        <f>K36/M36</f>
        <v>6663.1342056410404</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0.02</v>
      </c>
      <c r="N41" s="344">
        <f>N77*M41</f>
        <v>538.15848722881594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7201.2926928698562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6" t="s">
        <v>745</v>
      </c>
      <c r="B48" s="43" t="str">
        <f>VLOOKUP(A48,MATERIALES!A5:D372,3,FALSE)</f>
        <v>Acero PDR-60</v>
      </c>
      <c r="C48" s="281"/>
      <c r="D48" s="281"/>
      <c r="E48" s="281"/>
      <c r="F48" s="281"/>
      <c r="G48" s="281"/>
      <c r="H48" s="281"/>
      <c r="I48" s="281"/>
      <c r="J48" s="311" t="str">
        <f>VLOOKUP(A48,MATERIALES!A4:D639,2,FALSE)</f>
        <v>kg</v>
      </c>
      <c r="K48" s="282">
        <v>9.6</v>
      </c>
      <c r="L48" s="267"/>
      <c r="M48" s="402">
        <f>VLOOKUP(A48,MATERIALES!A5:D395,4,FALSE)</f>
        <v>3246.9058349731663</v>
      </c>
      <c r="N48" s="272">
        <f>K48*M48</f>
        <v>31170.296015742395</v>
      </c>
    </row>
    <row r="49" spans="1:14">
      <c r="A49" s="166" t="s">
        <v>832</v>
      </c>
      <c r="B49" s="43" t="str">
        <f>VLOOKUP(A49,MATERIALES!A6:D372,3,FALSE)</f>
        <v>Concreto Resistencia  21 (Mpa)</v>
      </c>
      <c r="C49" s="425"/>
      <c r="D49" s="425"/>
      <c r="E49" s="425"/>
      <c r="F49" s="425"/>
      <c r="G49" s="425"/>
      <c r="H49" s="425"/>
      <c r="I49" s="425"/>
      <c r="J49" s="312" t="str">
        <f>VLOOKUP(A49,MATERIALES!A5:D640,2,FALSE)</f>
        <v>m3</v>
      </c>
      <c r="K49" s="397">
        <v>0.12</v>
      </c>
      <c r="L49" s="421"/>
      <c r="M49" s="402">
        <f>VLOOKUP(A49,MATERIALES!A6:D396,4,FALSE)</f>
        <v>397352.15952215204</v>
      </c>
      <c r="N49" s="272">
        <f>K49*M49</f>
        <v>47682.259142658244</v>
      </c>
    </row>
    <row r="50" spans="1:14">
      <c r="A50" s="166" t="s">
        <v>869</v>
      </c>
      <c r="B50" s="43" t="str">
        <f>VLOOKUP(A50,MATERIALES!A6:D372,3,FALSE)</f>
        <v>Formaleta para baranda de concreto</v>
      </c>
      <c r="C50" s="425"/>
      <c r="D50" s="425"/>
      <c r="E50" s="425"/>
      <c r="F50" s="425"/>
      <c r="G50" s="425"/>
      <c r="H50" s="425"/>
      <c r="I50" s="425"/>
      <c r="J50" s="312" t="str">
        <f>VLOOKUP(A50,MATERIALES!A6:D641,2,FALSE)</f>
        <v>m</v>
      </c>
      <c r="K50" s="397">
        <v>0.5</v>
      </c>
      <c r="L50" s="421"/>
      <c r="M50" s="402">
        <f>VLOOKUP(A50,MATERIALES!A6:D397,4,FALSE)</f>
        <v>32849.613098264272</v>
      </c>
      <c r="N50" s="272">
        <f>K50*M50</f>
        <v>16424.806549132136</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95277.361707532778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5"/>
    </row>
    <row r="77" spans="1:15" ht="15.75" thickBot="1">
      <c r="B77" s="826" t="s">
        <v>953</v>
      </c>
      <c r="C77" s="827"/>
      <c r="D77" s="827"/>
      <c r="E77" s="827"/>
      <c r="F77" s="827"/>
      <c r="G77" s="827"/>
      <c r="H77" s="827"/>
      <c r="I77" s="827"/>
      <c r="J77" s="827"/>
      <c r="K77" s="827"/>
      <c r="L77" s="827"/>
      <c r="M77" s="828"/>
      <c r="N77" s="301">
        <f>SUM(N71:N76)</f>
        <v>26907.924361440797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129386.57876184344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25877.31575236869</v>
      </c>
      <c r="M84" s="862"/>
      <c r="N84" s="51"/>
    </row>
    <row r="85" spans="1:14">
      <c r="B85" s="89" t="s">
        <v>973</v>
      </c>
      <c r="C85" s="90"/>
      <c r="D85" s="90"/>
      <c r="E85" s="90"/>
      <c r="F85" s="90"/>
      <c r="G85" s="90"/>
      <c r="H85" s="90"/>
      <c r="I85" s="87"/>
      <c r="J85" s="88"/>
      <c r="K85" s="304">
        <v>0.05</v>
      </c>
      <c r="L85" s="861">
        <f>N79*K85</f>
        <v>6469.3289380921724</v>
      </c>
      <c r="M85" s="862"/>
      <c r="N85" s="51"/>
    </row>
    <row r="86" spans="1:14" ht="15.75" thickBot="1">
      <c r="B86" s="91" t="s">
        <v>974</v>
      </c>
      <c r="C86" s="92"/>
      <c r="D86" s="92"/>
      <c r="E86" s="92"/>
      <c r="F86" s="92"/>
      <c r="G86" s="92"/>
      <c r="H86" s="92"/>
      <c r="I86" s="93"/>
      <c r="J86" s="94"/>
      <c r="K86" s="305">
        <v>0.05</v>
      </c>
      <c r="L86" s="863">
        <f>N79*K86</f>
        <v>6469.3289380921724</v>
      </c>
      <c r="M86" s="864"/>
      <c r="N86" s="51"/>
    </row>
    <row r="87" spans="1:14" ht="15.75" thickBot="1">
      <c r="B87" s="826" t="s">
        <v>953</v>
      </c>
      <c r="C87" s="827"/>
      <c r="D87" s="827"/>
      <c r="E87" s="827"/>
      <c r="F87" s="827"/>
      <c r="G87" s="827"/>
      <c r="H87" s="827"/>
      <c r="I87" s="827"/>
      <c r="J87" s="827"/>
      <c r="K87" s="827"/>
      <c r="L87" s="827"/>
      <c r="M87" s="828"/>
      <c r="N87" s="52">
        <f>L84+L85+L86</f>
        <v>38815.973628553031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168202.55239039648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1157</v>
      </c>
      <c r="C31" s="81" t="s">
        <v>1716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0.01</v>
      </c>
      <c r="N41" s="344">
        <f>N77*M41</f>
        <v>7.7329999999999997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7.7329999999999997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6" t="s">
        <v>408</v>
      </c>
      <c r="B48" s="43" t="str">
        <f>VLOOKUP(A48,MATERIALES!A5:D372,3,FALSE)</f>
        <v>Captafaro, Incluye Tornillos</v>
      </c>
      <c r="C48" s="281"/>
      <c r="D48" s="281"/>
      <c r="E48" s="281"/>
      <c r="F48" s="281"/>
      <c r="G48" s="281"/>
      <c r="H48" s="281"/>
      <c r="I48" s="268"/>
      <c r="J48" s="224" t="str">
        <f>VLOOKUP(A48,MATERIALES!A4:D639,2,FALSE)</f>
        <v>u</v>
      </c>
      <c r="K48" s="282">
        <v>1</v>
      </c>
      <c r="L48" s="267"/>
      <c r="M48" s="402">
        <f>VLOOKUP(A48,MATERIALES!A5:D395,4,FALSE)</f>
        <v>10175.334348647544</v>
      </c>
      <c r="N48" s="272">
        <f>K48*M48</f>
        <v>10175.334348647544</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10175.334348647544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70</v>
      </c>
      <c r="N71" s="395">
        <f>K71/M71</f>
        <v>773.3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5"/>
    </row>
    <row r="77" spans="1:15" ht="15.75" thickBot="1">
      <c r="B77" s="826" t="s">
        <v>953</v>
      </c>
      <c r="C77" s="827"/>
      <c r="D77" s="827"/>
      <c r="E77" s="827"/>
      <c r="F77" s="827"/>
      <c r="G77" s="827"/>
      <c r="H77" s="827"/>
      <c r="I77" s="827"/>
      <c r="J77" s="827"/>
      <c r="K77" s="827"/>
      <c r="L77" s="827"/>
      <c r="M77" s="828"/>
      <c r="N77" s="301">
        <f>SUM(N71:N76)</f>
        <v>773.3</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10956.367348647544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2191.2734697295086</v>
      </c>
      <c r="M84" s="862"/>
      <c r="N84" s="51"/>
    </row>
    <row r="85" spans="1:14">
      <c r="B85" s="89" t="s">
        <v>973</v>
      </c>
      <c r="C85" s="90"/>
      <c r="D85" s="90"/>
      <c r="E85" s="90"/>
      <c r="F85" s="90"/>
      <c r="G85" s="90"/>
      <c r="H85" s="90"/>
      <c r="I85" s="87"/>
      <c r="J85" s="88"/>
      <c r="K85" s="304">
        <v>0.05</v>
      </c>
      <c r="L85" s="861">
        <f>N79*K85</f>
        <v>547.81836743237716</v>
      </c>
      <c r="M85" s="862"/>
      <c r="N85" s="51"/>
    </row>
    <row r="86" spans="1:14" ht="15.75" thickBot="1">
      <c r="B86" s="91" t="s">
        <v>974</v>
      </c>
      <c r="C86" s="92"/>
      <c r="D86" s="92"/>
      <c r="E86" s="92"/>
      <c r="F86" s="92"/>
      <c r="G86" s="92"/>
      <c r="H86" s="92"/>
      <c r="I86" s="93"/>
      <c r="J86" s="94"/>
      <c r="K86" s="305">
        <v>0.05</v>
      </c>
      <c r="L86" s="863">
        <f>N79*K86</f>
        <v>547.81836743237716</v>
      </c>
      <c r="M86" s="864"/>
      <c r="N86" s="51"/>
    </row>
    <row r="87" spans="1:14" ht="15.75" thickBot="1">
      <c r="B87" s="826" t="s">
        <v>953</v>
      </c>
      <c r="C87" s="827"/>
      <c r="D87" s="827"/>
      <c r="E87" s="827"/>
      <c r="F87" s="827"/>
      <c r="G87" s="827"/>
      <c r="H87" s="827"/>
      <c r="I87" s="827"/>
      <c r="J87" s="827"/>
      <c r="K87" s="827"/>
      <c r="L87" s="827"/>
      <c r="M87" s="828"/>
      <c r="N87" s="52">
        <f>L84+L85+L86</f>
        <v>3286.9102045942632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14243.277553241807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topLeftCell="A28" zoomScale="75" zoomScaleNormal="75" workbookViewId="0">
      <selection activeCell="P36" sqref="P36"/>
    </sheetView>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20"/>
      <c r="C1" s="932"/>
      <c r="D1" s="933"/>
      <c r="E1" s="933"/>
      <c r="F1" s="933"/>
      <c r="G1" s="933"/>
      <c r="H1" s="933"/>
      <c r="I1" s="933"/>
      <c r="J1" s="934"/>
      <c r="K1" s="935" t="s">
        <v>933</v>
      </c>
      <c r="L1" s="937" t="s">
        <v>2198</v>
      </c>
      <c r="M1" s="938"/>
      <c r="N1" s="939"/>
    </row>
    <row r="2" spans="2:14" ht="24.7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1717</v>
      </c>
      <c r="C31" s="81" t="s">
        <v>2174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138</v>
      </c>
      <c r="B36" s="875" t="str">
        <f>VLOOKUP(A36,EQUIPOS!A6:D154,3,FALSE)</f>
        <v>Camioneta D-300</v>
      </c>
      <c r="C36" s="876"/>
      <c r="D36" s="876"/>
      <c r="E36" s="876"/>
      <c r="F36" s="876"/>
      <c r="G36" s="876"/>
      <c r="H36" s="877"/>
      <c r="I36" s="267"/>
      <c r="J36" s="268"/>
      <c r="K36" s="269">
        <f>VLOOKUP(A36,EQUIPOS!A6:D163,4,FALSE)</f>
        <v>42668.787312988439</v>
      </c>
      <c r="L36" s="270"/>
      <c r="M36" s="336">
        <v>160</v>
      </c>
      <c r="N36" s="272">
        <f>K36/M36</f>
        <v>266.67992070617777</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0.01</v>
      </c>
      <c r="N41" s="344">
        <f>N77*M41</f>
        <v>20.102155451800996</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286.78207615797874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6" t="s">
        <v>439</v>
      </c>
      <c r="B48" s="43" t="str">
        <f>VLOOKUP(A48,MATERIALES!A5:D372,3,FALSE)</f>
        <v>Delineador de corona en forma de A de lámina galvanizada calibre 16 de (1.55*25) cm</v>
      </c>
      <c r="C48" s="281"/>
      <c r="D48" s="281"/>
      <c r="E48" s="281"/>
      <c r="F48" s="281"/>
      <c r="G48" s="281"/>
      <c r="H48" s="281"/>
      <c r="I48" s="281"/>
      <c r="J48" s="311" t="str">
        <f>VLOOKUP(A48,MATERIALES!A4:D639,2,FALSE)</f>
        <v>u</v>
      </c>
      <c r="K48" s="282">
        <v>1</v>
      </c>
      <c r="L48" s="267"/>
      <c r="M48" s="402">
        <f>VLOOKUP(A48,MATERIALES!A5:D395,4,FALSE)</f>
        <v>29046.185695102755</v>
      </c>
      <c r="N48" s="272">
        <f>K48*M48</f>
        <v>29046.185695102755</v>
      </c>
    </row>
    <row r="49" spans="1:14">
      <c r="A49" s="166" t="s">
        <v>833</v>
      </c>
      <c r="B49" s="43" t="str">
        <f>VLOOKUP(A49,MATERIALES!A6:D372,3,FALSE)</f>
        <v>Concreto Resistencia  14 (Mpa)</v>
      </c>
      <c r="C49" s="425"/>
      <c r="D49" s="425"/>
      <c r="E49" s="425"/>
      <c r="F49" s="425"/>
      <c r="G49" s="425"/>
      <c r="H49" s="425"/>
      <c r="I49" s="425"/>
      <c r="J49" s="312" t="str">
        <f>VLOOKUP(A49,MATERIALES!A5:D640,2,FALSE)</f>
        <v>m3</v>
      </c>
      <c r="K49" s="397">
        <v>0.03</v>
      </c>
      <c r="L49" s="421"/>
      <c r="M49" s="402">
        <f>VLOOKUP(A49,MATERIALES!A6:D396,4,FALSE)</f>
        <v>365299.69731774996</v>
      </c>
      <c r="N49" s="272">
        <f>K49*M49</f>
        <v>10958.990919532498</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40005.176614635253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80</v>
      </c>
      <c r="N71" s="395">
        <f>K71/M71</f>
        <v>1333.5780451800997</v>
      </c>
      <c r="O71" s="106"/>
    </row>
    <row r="72" spans="1:15">
      <c r="A72" s="167" t="s">
        <v>6</v>
      </c>
      <c r="B72" s="49" t="str">
        <f>VLOOKUP(A72,'MANO DE OBRA'!A8:D69,3,FALSE)</f>
        <v xml:space="preserve">Obrero </v>
      </c>
      <c r="C72" s="47"/>
      <c r="D72" s="47"/>
      <c r="E72" s="47"/>
      <c r="F72" s="47"/>
      <c r="G72" s="47"/>
      <c r="H72" s="47"/>
      <c r="I72" s="292">
        <f>K72/J72*100</f>
        <v>29260.000000000004</v>
      </c>
      <c r="J72" s="293">
        <v>185</v>
      </c>
      <c r="K72" s="294">
        <f>VLOOKUP(A72,'MANO DE OBRA'!A8:D100,4,FALSE)</f>
        <v>54131</v>
      </c>
      <c r="L72" s="50"/>
      <c r="M72" s="434">
        <v>80</v>
      </c>
      <c r="N72" s="395">
        <f>K72/M72</f>
        <v>676.63750000000005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5"/>
    </row>
    <row r="77" spans="1:15" ht="15.75" thickBot="1">
      <c r="B77" s="826" t="s">
        <v>953</v>
      </c>
      <c r="C77" s="827"/>
      <c r="D77" s="827"/>
      <c r="E77" s="827"/>
      <c r="F77" s="827"/>
      <c r="G77" s="827"/>
      <c r="H77" s="827"/>
      <c r="I77" s="827"/>
      <c r="J77" s="827"/>
      <c r="K77" s="827"/>
      <c r="L77" s="827"/>
      <c r="M77" s="828"/>
      <c r="N77" s="301">
        <f>SUM(N71:N76)</f>
        <v>2010.2155451800998</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42302.174235973333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8460.4348471946669</v>
      </c>
      <c r="M84" s="862"/>
      <c r="N84" s="51"/>
    </row>
    <row r="85" spans="1:14">
      <c r="B85" s="89" t="s">
        <v>973</v>
      </c>
      <c r="C85" s="90"/>
      <c r="D85" s="90"/>
      <c r="E85" s="90"/>
      <c r="F85" s="90"/>
      <c r="G85" s="90"/>
      <c r="H85" s="90"/>
      <c r="I85" s="87"/>
      <c r="J85" s="88"/>
      <c r="K85" s="304">
        <v>0.05</v>
      </c>
      <c r="L85" s="861">
        <f>N79*K85</f>
        <v>2115.1087117986667</v>
      </c>
      <c r="M85" s="862"/>
      <c r="N85" s="51"/>
    </row>
    <row r="86" spans="1:14" ht="15.75" thickBot="1">
      <c r="B86" s="91" t="s">
        <v>974</v>
      </c>
      <c r="C86" s="92"/>
      <c r="D86" s="92"/>
      <c r="E86" s="92"/>
      <c r="F86" s="92"/>
      <c r="G86" s="92"/>
      <c r="H86" s="92"/>
      <c r="I86" s="93"/>
      <c r="J86" s="94"/>
      <c r="K86" s="305">
        <v>0.05</v>
      </c>
      <c r="L86" s="863">
        <f>N79*K86</f>
        <v>2115.1087117986667</v>
      </c>
      <c r="M86" s="864"/>
      <c r="N86" s="51"/>
    </row>
    <row r="87" spans="1:14" ht="15.75" thickBot="1">
      <c r="B87" s="826" t="s">
        <v>953</v>
      </c>
      <c r="C87" s="827"/>
      <c r="D87" s="827"/>
      <c r="E87" s="827"/>
      <c r="F87" s="827"/>
      <c r="G87" s="827"/>
      <c r="H87" s="827"/>
      <c r="I87" s="827"/>
      <c r="J87" s="827"/>
      <c r="K87" s="827"/>
      <c r="L87" s="827"/>
      <c r="M87" s="828"/>
      <c r="N87" s="52">
        <f>L84+L85+L86</f>
        <v>12690.652270791999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54992.826506765334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1158</v>
      </c>
      <c r="C31" s="81" t="s">
        <v>2175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0.1</v>
      </c>
      <c r="N41" s="344">
        <f>N77*M41</f>
        <v>72.174666666666667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6" t="s">
        <v>472</v>
      </c>
      <c r="B48" s="43" t="str">
        <f>VLOOKUP(A48,MATERIALES!A5:D372,3,FALSE)</f>
        <v>Grapas</v>
      </c>
      <c r="C48" s="281"/>
      <c r="D48" s="281"/>
      <c r="E48" s="281"/>
      <c r="F48" s="281"/>
      <c r="G48" s="281"/>
      <c r="H48" s="281"/>
      <c r="I48" s="281"/>
      <c r="J48" s="311" t="str">
        <f>VLOOKUP(A48,MATERIALES!A4:D639,2,FALSE)</f>
        <v>kg</v>
      </c>
      <c r="K48" s="282">
        <v>0.04</v>
      </c>
      <c r="L48" s="267"/>
      <c r="M48" s="402">
        <f>VLOOKUP(A48,MATERIALES!A5:D395,4,FALSE)</f>
        <v>6485.0770619568666</v>
      </c>
      <c r="N48" s="272">
        <f>K48*M48</f>
        <v>259.40308247827465</v>
      </c>
    </row>
    <row r="49" spans="1:14">
      <c r="A49" s="166" t="s">
        <v>613</v>
      </c>
      <c r="B49" s="43" t="str">
        <f>VLOOKUP(A49,MATERIALES!A6:D372,3,FALSE)</f>
        <v xml:space="preserve">Poste de madera para cercas </v>
      </c>
      <c r="C49" s="425"/>
      <c r="D49" s="425"/>
      <c r="E49" s="425"/>
      <c r="F49" s="425"/>
      <c r="G49" s="425"/>
      <c r="H49" s="425"/>
      <c r="I49" s="425"/>
      <c r="J49" s="312" t="str">
        <f>VLOOKUP(A49,MATERIALES!A5:D640,2,FALSE)</f>
        <v>u</v>
      </c>
      <c r="K49" s="397">
        <v>0.4</v>
      </c>
      <c r="L49" s="421"/>
      <c r="M49" s="402">
        <f>VLOOKUP(A49,MATERIALES!A6:D396,4,FALSE)</f>
        <v>13668.169714705846</v>
      </c>
      <c r="N49" s="272">
        <f>K49*M49</f>
        <v>5467.2678858823383</v>
      </c>
    </row>
    <row r="50" spans="1:14">
      <c r="A50" s="166" t="s">
        <v>779</v>
      </c>
      <c r="B50" s="43" t="str">
        <f>VLOOKUP(A50,MATERIALES!A6:D372,3,FALSE)</f>
        <v>Alambre de púa calibre 12 (350 m)</v>
      </c>
      <c r="C50" s="425"/>
      <c r="D50" s="425"/>
      <c r="E50" s="425"/>
      <c r="F50" s="425"/>
      <c r="G50" s="425"/>
      <c r="H50" s="425"/>
      <c r="I50" s="425"/>
      <c r="J50" s="312" t="str">
        <f>VLOOKUP(A50,MATERIALES!A6:D641,2,FALSE)</f>
        <v>m</v>
      </c>
      <c r="K50" s="397">
        <v>3</v>
      </c>
      <c r="L50" s="421"/>
      <c r="M50" s="402">
        <f>VLOOKUP(A50,MATERIALES!A6:D397,4,FALSE)</f>
        <v>552.29365344603752</v>
      </c>
      <c r="N50" s="272">
        <f>K50*M50</f>
        <v>1656.8809603381126</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7383.5519286987255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5"/>
    </row>
    <row r="77" spans="1:15" ht="15.75" thickBot="1">
      <c r="B77" s="826" t="s">
        <v>953</v>
      </c>
      <c r="C77" s="827"/>
      <c r="D77" s="827"/>
      <c r="E77" s="827"/>
      <c r="F77" s="827"/>
      <c r="G77" s="827"/>
      <c r="H77" s="827"/>
      <c r="I77" s="827"/>
      <c r="J77" s="827"/>
      <c r="K77" s="827"/>
      <c r="L77" s="827"/>
      <c r="M77" s="828"/>
      <c r="N77" s="301">
        <f>SUM(N71:N76)</f>
        <v>721.74666666666667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8177.4732620320592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1635.4946524064119</v>
      </c>
      <c r="M84" s="862"/>
      <c r="N84" s="51"/>
    </row>
    <row r="85" spans="1:14">
      <c r="B85" s="89" t="s">
        <v>973</v>
      </c>
      <c r="C85" s="90"/>
      <c r="D85" s="90"/>
      <c r="E85" s="90"/>
      <c r="F85" s="90"/>
      <c r="G85" s="90"/>
      <c r="H85" s="90"/>
      <c r="I85" s="87"/>
      <c r="J85" s="88"/>
      <c r="K85" s="304">
        <v>0.05</v>
      </c>
      <c r="L85" s="861">
        <f>N79*K85</f>
        <v>408.87366310160297</v>
      </c>
      <c r="M85" s="862"/>
      <c r="N85" s="51"/>
    </row>
    <row r="86" spans="1:14" ht="15.75" thickBot="1">
      <c r="B86" s="91" t="s">
        <v>974</v>
      </c>
      <c r="C86" s="92"/>
      <c r="D86" s="92"/>
      <c r="E86" s="92"/>
      <c r="F86" s="92"/>
      <c r="G86" s="92"/>
      <c r="H86" s="92"/>
      <c r="I86" s="93"/>
      <c r="J86" s="94"/>
      <c r="K86" s="305">
        <v>0.05</v>
      </c>
      <c r="L86" s="863">
        <f>N79*K86</f>
        <v>408.87366310160297</v>
      </c>
      <c r="M86" s="864"/>
      <c r="N86" s="51"/>
    </row>
    <row r="87" spans="1:14" ht="15.75" thickBot="1">
      <c r="B87" s="826" t="s">
        <v>953</v>
      </c>
      <c r="C87" s="827"/>
      <c r="D87" s="827"/>
      <c r="E87" s="827"/>
      <c r="F87" s="827"/>
      <c r="G87" s="827"/>
      <c r="H87" s="827"/>
      <c r="I87" s="827"/>
      <c r="J87" s="827"/>
      <c r="K87" s="827"/>
      <c r="L87" s="827"/>
      <c r="M87" s="828"/>
      <c r="N87" s="52">
        <f>L84+L85+L86</f>
        <v>2453.2419786096179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10630.715240641677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1159</v>
      </c>
      <c r="C31" s="81" t="s">
        <v>2176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0.1</v>
      </c>
      <c r="N41" s="344">
        <f>N77*M41</f>
        <v>72.174666666666667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6" t="s">
        <v>618</v>
      </c>
      <c r="B48" s="43" t="str">
        <f>VLOOKUP(A48,MATERIALES!A5:D372,3,FALSE)</f>
        <v>Postes de concreto para cercas</v>
      </c>
      <c r="C48" s="281"/>
      <c r="D48" s="281"/>
      <c r="E48" s="281"/>
      <c r="F48" s="281"/>
      <c r="G48" s="281"/>
      <c r="H48" s="281"/>
      <c r="I48" s="281"/>
      <c r="J48" s="311" t="str">
        <f>VLOOKUP(A48,MATERIALES!A4:D639,2,FALSE)</f>
        <v>u</v>
      </c>
      <c r="K48" s="282">
        <v>0.4</v>
      </c>
      <c r="L48" s="267"/>
      <c r="M48" s="402">
        <f>VLOOKUP(A48,MATERIALES!A5:D395,4,FALSE)</f>
        <v>23477.789889972475</v>
      </c>
      <c r="N48" s="272">
        <f>K48*M48</f>
        <v>9391.1159559889911</v>
      </c>
    </row>
    <row r="49" spans="1:14">
      <c r="A49" s="166" t="s">
        <v>779</v>
      </c>
      <c r="B49" s="43" t="str">
        <f>VLOOKUP(A49,MATERIALES!A6:D372,3,FALSE)</f>
        <v>Alambre de púa calibre 12 (350 m)</v>
      </c>
      <c r="C49" s="425"/>
      <c r="D49" s="425"/>
      <c r="E49" s="425"/>
      <c r="F49" s="425"/>
      <c r="G49" s="425"/>
      <c r="H49" s="425"/>
      <c r="I49" s="425"/>
      <c r="J49" s="312" t="str">
        <f>VLOOKUP(A49,MATERIALES!A5:D640,2,FALSE)</f>
        <v>m</v>
      </c>
      <c r="K49" s="397">
        <v>3</v>
      </c>
      <c r="L49" s="421"/>
      <c r="M49" s="402">
        <f>VLOOKUP(A49,MATERIALES!A6:D396,4,FALSE)</f>
        <v>552.29365344603752</v>
      </c>
      <c r="N49" s="272">
        <f>K49*M49</f>
        <v>1656.8809603381126</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11047.996916327103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5"/>
    </row>
    <row r="77" spans="1:15" ht="15.75" thickBot="1">
      <c r="B77" s="826" t="s">
        <v>953</v>
      </c>
      <c r="C77" s="827"/>
      <c r="D77" s="827"/>
      <c r="E77" s="827"/>
      <c r="F77" s="827"/>
      <c r="G77" s="827"/>
      <c r="H77" s="827"/>
      <c r="I77" s="827"/>
      <c r="J77" s="827"/>
      <c r="K77" s="827"/>
      <c r="L77" s="827"/>
      <c r="M77" s="828"/>
      <c r="N77" s="301">
        <f>SUM(N71:N76)</f>
        <v>721.74666666666667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11841.918249660435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2368.3836499320873</v>
      </c>
      <c r="M84" s="862"/>
      <c r="N84" s="51"/>
    </row>
    <row r="85" spans="1:14">
      <c r="B85" s="89" t="s">
        <v>973</v>
      </c>
      <c r="C85" s="90"/>
      <c r="D85" s="90"/>
      <c r="E85" s="90"/>
      <c r="F85" s="90"/>
      <c r="G85" s="90"/>
      <c r="H85" s="90"/>
      <c r="I85" s="87"/>
      <c r="J85" s="88"/>
      <c r="K85" s="304">
        <v>0.05</v>
      </c>
      <c r="L85" s="861">
        <f>N79*K85</f>
        <v>592.09591248302183</v>
      </c>
      <c r="M85" s="862"/>
      <c r="N85" s="51"/>
    </row>
    <row r="86" spans="1:14" ht="15.75" thickBot="1">
      <c r="B86" s="91" t="s">
        <v>974</v>
      </c>
      <c r="C86" s="92"/>
      <c r="D86" s="92"/>
      <c r="E86" s="92"/>
      <c r="F86" s="92"/>
      <c r="G86" s="92"/>
      <c r="H86" s="92"/>
      <c r="I86" s="93"/>
      <c r="J86" s="94"/>
      <c r="K86" s="305">
        <v>0.05</v>
      </c>
      <c r="L86" s="863">
        <f>N79*K86</f>
        <v>592.09591248302183</v>
      </c>
      <c r="M86" s="864"/>
      <c r="N86" s="51"/>
    </row>
    <row r="87" spans="1:14" ht="15.75" thickBot="1">
      <c r="B87" s="826" t="s">
        <v>953</v>
      </c>
      <c r="C87" s="827"/>
      <c r="D87" s="827"/>
      <c r="E87" s="827"/>
      <c r="F87" s="827"/>
      <c r="G87" s="827"/>
      <c r="H87" s="827"/>
      <c r="I87" s="827"/>
      <c r="J87" s="827"/>
      <c r="K87" s="827"/>
      <c r="L87" s="827"/>
      <c r="M87" s="828"/>
      <c r="N87" s="52">
        <f>L84+L85+L86</f>
        <v>3552.5754748981312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15394.493724558566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1160</v>
      </c>
      <c r="C31" s="81" t="s">
        <v>2177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0.1</v>
      </c>
      <c r="N41" s="344">
        <f>N77*M41</f>
        <v>286.59765815254394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6" t="s">
        <v>472</v>
      </c>
      <c r="B48" s="43" t="str">
        <f>VLOOKUP(A48,MATERIALES!A5:D372,3,FALSE)</f>
        <v>Grapas</v>
      </c>
      <c r="C48" s="281"/>
      <c r="D48" s="281"/>
      <c r="E48" s="281"/>
      <c r="F48" s="281"/>
      <c r="G48" s="281"/>
      <c r="H48" s="281"/>
      <c r="I48" s="281"/>
      <c r="J48" s="311" t="str">
        <f>VLOOKUP(A48,MATERIALES!A4:D639,2,FALSE)</f>
        <v>kg</v>
      </c>
      <c r="K48" s="282">
        <v>0.08</v>
      </c>
      <c r="L48" s="267"/>
      <c r="M48" s="402">
        <f>VLOOKUP(A48,MATERIALES!A5:D395,4,FALSE)</f>
        <v>6485.0770619568666</v>
      </c>
      <c r="N48" s="272">
        <f>K48*M48</f>
        <v>518.80616495654931</v>
      </c>
    </row>
    <row r="49" spans="1:14">
      <c r="A49" s="166" t="s">
        <v>613</v>
      </c>
      <c r="B49" s="43" t="str">
        <f>VLOOKUP(A49,MATERIALES!A6:D372,3,FALSE)</f>
        <v xml:space="preserve">Poste de madera para cercas </v>
      </c>
      <c r="C49" s="425"/>
      <c r="D49" s="425"/>
      <c r="E49" s="425"/>
      <c r="F49" s="425"/>
      <c r="G49" s="425"/>
      <c r="H49" s="425"/>
      <c r="I49" s="425"/>
      <c r="J49" s="312" t="str">
        <f>VLOOKUP(A49,MATERIALES!A5:D640,2,FALSE)</f>
        <v>u</v>
      </c>
      <c r="K49" s="397">
        <v>0.4</v>
      </c>
      <c r="L49" s="421"/>
      <c r="M49" s="402">
        <f>VLOOKUP(A49,MATERIALES!A6:D396,4,FALSE)</f>
        <v>13668.169714705846</v>
      </c>
      <c r="N49" s="272">
        <f>K49*M49</f>
        <v>5467.2678858823383</v>
      </c>
    </row>
    <row r="50" spans="1:14">
      <c r="A50" s="166" t="s">
        <v>779</v>
      </c>
      <c r="B50" s="43" t="str">
        <f>VLOOKUP(A50,MATERIALES!A6:D372,3,FALSE)</f>
        <v>Alambre de púa calibre 12 (350 m)</v>
      </c>
      <c r="C50" s="425"/>
      <c r="D50" s="425"/>
      <c r="E50" s="425"/>
      <c r="F50" s="425"/>
      <c r="G50" s="425"/>
      <c r="H50" s="425"/>
      <c r="I50" s="425"/>
      <c r="J50" s="312" t="str">
        <f>VLOOKUP(A50,MATERIALES!A6:D641,2,FALSE)</f>
        <v>m</v>
      </c>
      <c r="K50" s="397">
        <v>3</v>
      </c>
      <c r="L50" s="421"/>
      <c r="M50" s="402">
        <f>VLOOKUP(A50,MATERIALES!A6:D397,4,FALSE)</f>
        <v>552.29365344603752</v>
      </c>
      <c r="N50" s="272">
        <f>K50*M50</f>
        <v>1656.8809603381126</v>
      </c>
    </row>
    <row r="51" spans="1:14">
      <c r="A51" s="166" t="s">
        <v>920</v>
      </c>
      <c r="B51" s="43" t="str">
        <f>VLOOKUP(A51,MATERIALES!A6:D372,3,FALSE)</f>
        <v>Malla eslabonada, calibre 10, 6 ojos</v>
      </c>
      <c r="C51" s="425"/>
      <c r="D51" s="425"/>
      <c r="E51" s="425"/>
      <c r="F51" s="425"/>
      <c r="G51" s="425"/>
      <c r="H51" s="425"/>
      <c r="I51" s="425"/>
      <c r="J51" s="312" t="str">
        <f>VLOOKUP(A51,MATERIALES!A6:D642,2,FALSE)</f>
        <v>m2</v>
      </c>
      <c r="K51" s="397">
        <v>1.5</v>
      </c>
      <c r="L51" s="421"/>
      <c r="M51" s="402">
        <f>VLOOKUP(A51,MATERIALES!A6:D398,4,FALSE)</f>
        <v>14760.110365002984</v>
      </c>
      <c r="N51" s="272">
        <f>K51*M51</f>
        <v>22140.165547504475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29783.120558681476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5"/>
    </row>
    <row r="77" spans="1:15" ht="15.75" thickBot="1">
      <c r="B77" s="826" t="s">
        <v>953</v>
      </c>
      <c r="C77" s="827"/>
      <c r="D77" s="827"/>
      <c r="E77" s="827"/>
      <c r="F77" s="827"/>
      <c r="G77" s="827"/>
      <c r="H77" s="827"/>
      <c r="I77" s="827"/>
      <c r="J77" s="827"/>
      <c r="K77" s="827"/>
      <c r="L77" s="827"/>
      <c r="M77" s="828"/>
      <c r="N77" s="301">
        <f>SUM(N71:N76)</f>
        <v>2865.9765815254395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32935.694798359458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6587.1389596718918</v>
      </c>
      <c r="M84" s="862"/>
      <c r="N84" s="51"/>
    </row>
    <row r="85" spans="1:14">
      <c r="B85" s="89" t="s">
        <v>973</v>
      </c>
      <c r="C85" s="90"/>
      <c r="D85" s="90"/>
      <c r="E85" s="90"/>
      <c r="F85" s="90"/>
      <c r="G85" s="90"/>
      <c r="H85" s="90"/>
      <c r="I85" s="87"/>
      <c r="J85" s="88"/>
      <c r="K85" s="304">
        <v>0.05</v>
      </c>
      <c r="L85" s="861">
        <f>N79*K85</f>
        <v>1646.784739917973</v>
      </c>
      <c r="M85" s="862"/>
      <c r="N85" s="51"/>
    </row>
    <row r="86" spans="1:14" ht="15.75" thickBot="1">
      <c r="B86" s="91" t="s">
        <v>974</v>
      </c>
      <c r="C86" s="92"/>
      <c r="D86" s="92"/>
      <c r="E86" s="92"/>
      <c r="F86" s="92"/>
      <c r="G86" s="92"/>
      <c r="H86" s="92"/>
      <c r="I86" s="93"/>
      <c r="J86" s="94"/>
      <c r="K86" s="305">
        <v>0.05</v>
      </c>
      <c r="L86" s="863">
        <f>N79*K86</f>
        <v>1646.784739917973</v>
      </c>
      <c r="M86" s="864"/>
      <c r="N86" s="51"/>
    </row>
    <row r="87" spans="1:14" ht="15.75" thickBot="1">
      <c r="B87" s="826" t="s">
        <v>953</v>
      </c>
      <c r="C87" s="827"/>
      <c r="D87" s="827"/>
      <c r="E87" s="827"/>
      <c r="F87" s="827"/>
      <c r="G87" s="827"/>
      <c r="H87" s="827"/>
      <c r="I87" s="827"/>
      <c r="J87" s="827"/>
      <c r="K87" s="827"/>
      <c r="L87" s="827"/>
      <c r="M87" s="828"/>
      <c r="N87" s="52">
        <f>L84+L85+L86</f>
        <v>9880.7084395078382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42816.4032378673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1161</v>
      </c>
      <c r="C31" s="81" t="s">
        <v>2178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0.1</v>
      </c>
      <c r="N41" s="344">
        <f>N77*M41</f>
        <v>286.59765815254394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66" t="s">
        <v>618</v>
      </c>
      <c r="B48" s="43" t="str">
        <f>VLOOKUP(A48,MATERIALES!A5:D372,3,FALSE)</f>
        <v>Postes de concreto para cercas</v>
      </c>
      <c r="C48" s="281"/>
      <c r="D48" s="281"/>
      <c r="E48" s="281"/>
      <c r="F48" s="281"/>
      <c r="G48" s="281"/>
      <c r="H48" s="281"/>
      <c r="I48" s="281"/>
      <c r="J48" s="311" t="str">
        <f>VLOOKUP(A48,MATERIALES!A4:D639,2,FALSE)</f>
        <v>u</v>
      </c>
      <c r="K48" s="282">
        <v>0.4</v>
      </c>
      <c r="L48" s="267"/>
      <c r="M48" s="402">
        <f>VLOOKUP(A48,MATERIALES!A5:D395,4,FALSE)</f>
        <v>23477.789889972475</v>
      </c>
      <c r="N48" s="272">
        <f>K48*M48</f>
        <v>9391.1159559889911</v>
      </c>
    </row>
    <row r="49" spans="1:14">
      <c r="A49" s="166" t="s">
        <v>779</v>
      </c>
      <c r="B49" s="43" t="str">
        <f>VLOOKUP(A49,MATERIALES!A6:D372,3,FALSE)</f>
        <v>Alambre de púa calibre 12 (350 m)</v>
      </c>
      <c r="C49" s="425"/>
      <c r="D49" s="425"/>
      <c r="E49" s="425"/>
      <c r="F49" s="425"/>
      <c r="G49" s="425"/>
      <c r="H49" s="425"/>
      <c r="I49" s="425"/>
      <c r="J49" s="312" t="str">
        <f>VLOOKUP(A49,MATERIALES!A5:D640,2,FALSE)</f>
        <v>m</v>
      </c>
      <c r="K49" s="397">
        <v>3</v>
      </c>
      <c r="L49" s="421"/>
      <c r="M49" s="402">
        <f>VLOOKUP(A49,MATERIALES!A6:D396,4,FALSE)</f>
        <v>552.29365344603752</v>
      </c>
      <c r="N49" s="272">
        <f>K49*M49</f>
        <v>1656.8809603381126</v>
      </c>
    </row>
    <row r="50" spans="1:14">
      <c r="A50" s="166" t="s">
        <v>920</v>
      </c>
      <c r="B50" s="43" t="str">
        <f>VLOOKUP(A50,MATERIALES!A6:D372,3,FALSE)</f>
        <v>Malla eslabonada, calibre 10, 6 ojos</v>
      </c>
      <c r="C50" s="425"/>
      <c r="D50" s="425"/>
      <c r="E50" s="425"/>
      <c r="F50" s="425"/>
      <c r="G50" s="425"/>
      <c r="H50" s="425"/>
      <c r="I50" s="425"/>
      <c r="J50" s="312" t="str">
        <f>VLOOKUP(A50,MATERIALES!A6:D641,2,FALSE)</f>
        <v>m2</v>
      </c>
      <c r="K50" s="397">
        <v>1.5</v>
      </c>
      <c r="L50" s="421"/>
      <c r="M50" s="402">
        <f>VLOOKUP(A50,MATERIALES!A6:D397,4,FALSE)</f>
        <v>14760.110365002984</v>
      </c>
      <c r="N50" s="272">
        <f>K50*M50</f>
        <v>22140.165547504475</v>
      </c>
    </row>
    <row r="51" spans="1:14" ht="15.75" customHeight="1">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33188.162463831577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5"/>
    </row>
    <row r="77" spans="1:15" ht="15.75" thickBot="1">
      <c r="B77" s="826" t="s">
        <v>953</v>
      </c>
      <c r="C77" s="827"/>
      <c r="D77" s="827"/>
      <c r="E77" s="827"/>
      <c r="F77" s="827"/>
      <c r="G77" s="827"/>
      <c r="H77" s="827"/>
      <c r="I77" s="827"/>
      <c r="J77" s="827"/>
      <c r="K77" s="827"/>
      <c r="L77" s="827"/>
      <c r="M77" s="828"/>
      <c r="N77" s="301">
        <f>SUM(N71:N76)</f>
        <v>2865.9765815254395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36340.736703509567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7268.1473407019139</v>
      </c>
      <c r="M84" s="862"/>
      <c r="N84" s="51"/>
    </row>
    <row r="85" spans="1:14">
      <c r="B85" s="89" t="s">
        <v>973</v>
      </c>
      <c r="C85" s="90"/>
      <c r="D85" s="90"/>
      <c r="E85" s="90"/>
      <c r="F85" s="90"/>
      <c r="G85" s="90"/>
      <c r="H85" s="90"/>
      <c r="I85" s="87"/>
      <c r="J85" s="88"/>
      <c r="K85" s="304">
        <v>0.05</v>
      </c>
      <c r="L85" s="861">
        <f>N79*K85</f>
        <v>1817.0368351754785</v>
      </c>
      <c r="M85" s="862"/>
      <c r="N85" s="51"/>
    </row>
    <row r="86" spans="1:14" ht="15.75" thickBot="1">
      <c r="B86" s="91" t="s">
        <v>974</v>
      </c>
      <c r="C86" s="92"/>
      <c r="D86" s="92"/>
      <c r="E86" s="92"/>
      <c r="F86" s="92"/>
      <c r="G86" s="92"/>
      <c r="H86" s="92"/>
      <c r="I86" s="93"/>
      <c r="J86" s="94"/>
      <c r="K86" s="305">
        <v>0.05</v>
      </c>
      <c r="L86" s="863">
        <f>N79*K86</f>
        <v>1817.0368351754785</v>
      </c>
      <c r="M86" s="864"/>
      <c r="N86" s="51"/>
    </row>
    <row r="87" spans="1:14" ht="15.75" thickBot="1">
      <c r="B87" s="826" t="s">
        <v>953</v>
      </c>
      <c r="C87" s="827"/>
      <c r="D87" s="827"/>
      <c r="E87" s="827"/>
      <c r="F87" s="827"/>
      <c r="G87" s="827"/>
      <c r="H87" s="827"/>
      <c r="I87" s="827"/>
      <c r="J87" s="827"/>
      <c r="K87" s="827"/>
      <c r="L87" s="827"/>
      <c r="M87" s="828"/>
      <c r="N87" s="52">
        <f>L84+L85+L86</f>
        <v>10902.22101105287</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47242.957714562435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1718</v>
      </c>
      <c r="C31" s="81" t="s">
        <v>2179</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241</v>
      </c>
      <c r="B36" s="875" t="str">
        <f>VLOOKUP(A36,EQUIPOS!A6:D154,3,FALSE)</f>
        <v>Grúa (capacidad 15 ton)</v>
      </c>
      <c r="C36" s="876"/>
      <c r="D36" s="876"/>
      <c r="E36" s="876"/>
      <c r="F36" s="876"/>
      <c r="G36" s="876"/>
      <c r="H36" s="877"/>
      <c r="I36" s="267"/>
      <c r="J36" s="268"/>
      <c r="K36" s="269">
        <f>VLOOKUP(A36,EQUIPOS!A6:D163,4,FALSE)</f>
        <v>143895.27963945532</v>
      </c>
      <c r="L36" s="270"/>
      <c r="M36" s="336">
        <v>0.75</v>
      </c>
      <c r="N36" s="272">
        <f>K36/M36</f>
        <v>191860.37285260708</v>
      </c>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0.2</v>
      </c>
      <c r="N41" s="344">
        <f>N77*M41</f>
        <v>8969.3081204802675</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200829.68097308735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70" t="s">
        <v>412</v>
      </c>
      <c r="B48" s="43" t="str">
        <f>VLOOKUP(A48,MATERIALES!A5:D372,3,FALSE)</f>
        <v>Cicatrizante (para remoción de especies vegetales)</v>
      </c>
      <c r="C48" s="281"/>
      <c r="D48" s="281"/>
      <c r="E48" s="281"/>
      <c r="F48" s="281"/>
      <c r="G48" s="281"/>
      <c r="H48" s="281"/>
      <c r="I48" s="268"/>
      <c r="J48" s="224" t="str">
        <f>VLOOKUP(A48,MATERIALES!A4:D639,2,FALSE)</f>
        <v>kg</v>
      </c>
      <c r="K48" s="282">
        <v>1</v>
      </c>
      <c r="L48" s="267"/>
      <c r="M48" s="402">
        <f>VLOOKUP(A48,MATERIALES!A5:D395,4,FALSE)</f>
        <v>13625.768071415307</v>
      </c>
      <c r="N48" s="272">
        <f>K48*M48</f>
        <v>13625.768071415307</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13625.768071415307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v>
      </c>
      <c r="N71" s="395">
        <f>K71/M71</f>
        <v>17781.040602401332</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v>
      </c>
      <c r="N72" s="395">
        <f>K72/M72</f>
        <v>27065.5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5"/>
    </row>
    <row r="77" spans="1:15" ht="15.75" thickBot="1">
      <c r="B77" s="826" t="s">
        <v>953</v>
      </c>
      <c r="C77" s="827"/>
      <c r="D77" s="827"/>
      <c r="E77" s="827"/>
      <c r="F77" s="827"/>
      <c r="G77" s="827"/>
      <c r="H77" s="827"/>
      <c r="I77" s="827"/>
      <c r="J77" s="827"/>
      <c r="K77" s="827"/>
      <c r="L77" s="827"/>
      <c r="M77" s="828"/>
      <c r="N77" s="301">
        <f>SUM(N71:N76)</f>
        <v>44846.540602401335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259301.989646904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51860.397929380801</v>
      </c>
      <c r="M84" s="862"/>
      <c r="N84" s="51"/>
    </row>
    <row r="85" spans="1:14">
      <c r="B85" s="89" t="s">
        <v>973</v>
      </c>
      <c r="C85" s="90"/>
      <c r="D85" s="90"/>
      <c r="E85" s="90"/>
      <c r="F85" s="90"/>
      <c r="G85" s="90"/>
      <c r="H85" s="90"/>
      <c r="I85" s="87"/>
      <c r="J85" s="88"/>
      <c r="K85" s="304">
        <v>0.05</v>
      </c>
      <c r="L85" s="861">
        <f>N79*K85</f>
        <v>12965.0994823452</v>
      </c>
      <c r="M85" s="862"/>
      <c r="N85" s="51"/>
    </row>
    <row r="86" spans="1:14" ht="15.75" thickBot="1">
      <c r="B86" s="91" t="s">
        <v>974</v>
      </c>
      <c r="C86" s="92"/>
      <c r="D86" s="92"/>
      <c r="E86" s="92"/>
      <c r="F86" s="92"/>
      <c r="G86" s="92"/>
      <c r="H86" s="92"/>
      <c r="I86" s="93"/>
      <c r="J86" s="94"/>
      <c r="K86" s="305">
        <v>0.05</v>
      </c>
      <c r="L86" s="863">
        <f>N79*K86</f>
        <v>12965.0994823452</v>
      </c>
      <c r="M86" s="864"/>
      <c r="N86" s="51"/>
    </row>
    <row r="87" spans="1:14" ht="15.75" thickBot="1">
      <c r="B87" s="826" t="s">
        <v>953</v>
      </c>
      <c r="C87" s="827"/>
      <c r="D87" s="827"/>
      <c r="E87" s="827"/>
      <c r="F87" s="827"/>
      <c r="G87" s="827"/>
      <c r="H87" s="827"/>
      <c r="I87" s="827"/>
      <c r="J87" s="827"/>
      <c r="K87" s="827"/>
      <c r="L87" s="827"/>
      <c r="M87" s="828"/>
      <c r="N87" s="52">
        <f>L84+L85+L86</f>
        <v>77790.596894071205</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337092.5865409752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1719</v>
      </c>
      <c r="C31" s="81" t="s">
        <v>2180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0.2</v>
      </c>
      <c r="N41" s="344">
        <f>N77*M41</f>
        <v>6726.9810903601992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6726.9810903601992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70" t="s">
        <v>412</v>
      </c>
      <c r="B48" s="43" t="str">
        <f>VLOOKUP(A48,MATERIALES!A5:D372,3,FALSE)</f>
        <v>Cicatrizante (para remoción de especies vegetales)</v>
      </c>
      <c r="C48" s="281"/>
      <c r="D48" s="281"/>
      <c r="E48" s="281"/>
      <c r="F48" s="281"/>
      <c r="G48" s="281"/>
      <c r="H48" s="281"/>
      <c r="I48" s="268"/>
      <c r="J48" s="224" t="str">
        <f>VLOOKUP(A48,MATERIALES!A4:D639,2,FALSE)</f>
        <v>kg</v>
      </c>
      <c r="K48" s="282">
        <v>1</v>
      </c>
      <c r="L48" s="267"/>
      <c r="M48" s="402">
        <f>VLOOKUP(A48,MATERIALES!A5:D395,4,FALSE)</f>
        <v>13625.768071415307</v>
      </c>
      <c r="N48" s="272">
        <f>K48*M48</f>
        <v>13625.768071415307</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13625.768071415307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v>
      </c>
      <c r="N71" s="395">
        <f>K71/M71</f>
        <v>13335.780451800998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8</v>
      </c>
      <c r="N72" s="395">
        <f>K72/M72</f>
        <v>20299.125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5"/>
    </row>
    <row r="77" spans="1:15" ht="15.75" thickBot="1">
      <c r="B77" s="826" t="s">
        <v>953</v>
      </c>
      <c r="C77" s="827"/>
      <c r="D77" s="827"/>
      <c r="E77" s="827"/>
      <c r="F77" s="827"/>
      <c r="G77" s="827"/>
      <c r="H77" s="827"/>
      <c r="I77" s="827"/>
      <c r="J77" s="827"/>
      <c r="K77" s="827"/>
      <c r="L77" s="827"/>
      <c r="M77" s="828"/>
      <c r="N77" s="301">
        <f>SUM(N71:N76)</f>
        <v>33634.905451800994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53987.654613576502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10797.530922715301</v>
      </c>
      <c r="M84" s="862"/>
      <c r="N84" s="51"/>
    </row>
    <row r="85" spans="1:14">
      <c r="B85" s="89" t="s">
        <v>973</v>
      </c>
      <c r="C85" s="90"/>
      <c r="D85" s="90"/>
      <c r="E85" s="90"/>
      <c r="F85" s="90"/>
      <c r="G85" s="90"/>
      <c r="H85" s="90"/>
      <c r="I85" s="87"/>
      <c r="J85" s="88"/>
      <c r="K85" s="304">
        <v>0.05</v>
      </c>
      <c r="L85" s="861">
        <f>N79*K85</f>
        <v>2699.3827306788253</v>
      </c>
      <c r="M85" s="862"/>
      <c r="N85" s="51"/>
    </row>
    <row r="86" spans="1:14" ht="15.75" thickBot="1">
      <c r="B86" s="91" t="s">
        <v>974</v>
      </c>
      <c r="C86" s="92"/>
      <c r="D86" s="92"/>
      <c r="E86" s="92"/>
      <c r="F86" s="92"/>
      <c r="G86" s="92"/>
      <c r="H86" s="92"/>
      <c r="I86" s="93"/>
      <c r="J86" s="94"/>
      <c r="K86" s="305">
        <v>0.05</v>
      </c>
      <c r="L86" s="863">
        <f>N79*K86</f>
        <v>2699.3827306788253</v>
      </c>
      <c r="M86" s="864"/>
      <c r="N86" s="51"/>
    </row>
    <row r="87" spans="1:14" ht="15.75" thickBot="1">
      <c r="B87" s="826" t="s">
        <v>953</v>
      </c>
      <c r="C87" s="827"/>
      <c r="D87" s="827"/>
      <c r="E87" s="827"/>
      <c r="F87" s="827"/>
      <c r="G87" s="827"/>
      <c r="H87" s="827"/>
      <c r="I87" s="827"/>
      <c r="J87" s="827"/>
      <c r="K87" s="827"/>
      <c r="L87" s="827"/>
      <c r="M87" s="828"/>
      <c r="N87" s="52">
        <f>L84+L85+L86</f>
        <v>16196.296384072954</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70183.950997649459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1720</v>
      </c>
      <c r="C31" s="81" t="s">
        <v>2181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0.15</v>
      </c>
      <c r="N41" s="344">
        <f>N77*M41</f>
        <v>2686.8530451800998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2686.8530451800998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70" t="s">
        <v>412</v>
      </c>
      <c r="B48" s="43" t="str">
        <f>VLOOKUP(A48,MATERIALES!A5:D372,3,FALSE)</f>
        <v>Cicatrizante (para remoción de especies vegetales)</v>
      </c>
      <c r="C48" s="281"/>
      <c r="D48" s="281"/>
      <c r="E48" s="281"/>
      <c r="F48" s="281"/>
      <c r="G48" s="281"/>
      <c r="H48" s="281"/>
      <c r="I48" s="268"/>
      <c r="J48" s="224" t="str">
        <f>VLOOKUP(A48,MATERIALES!A4:D639,2,FALSE)</f>
        <v>kg</v>
      </c>
      <c r="K48" s="282">
        <v>1</v>
      </c>
      <c r="L48" s="267"/>
      <c r="M48" s="402">
        <f>VLOOKUP(A48,MATERIALES!A5:D395,4,FALSE)</f>
        <v>13625.768071415307</v>
      </c>
      <c r="N48" s="272">
        <f>K48*M48</f>
        <v>13625.768071415307</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13625.768071415307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v>
      </c>
      <c r="N71" s="395">
        <f>K71/M71</f>
        <v>8890.5203012006659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12</v>
      </c>
      <c r="N72" s="395">
        <f>K72/M72</f>
        <v>9021.8333333333339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5"/>
    </row>
    <row r="77" spans="1:15" ht="15.75" thickBot="1">
      <c r="B77" s="826" t="s">
        <v>953</v>
      </c>
      <c r="C77" s="827"/>
      <c r="D77" s="827"/>
      <c r="E77" s="827"/>
      <c r="F77" s="827"/>
      <c r="G77" s="827"/>
      <c r="H77" s="827"/>
      <c r="I77" s="827"/>
      <c r="J77" s="827"/>
      <c r="K77" s="827"/>
      <c r="L77" s="827"/>
      <c r="M77" s="828"/>
      <c r="N77" s="301">
        <f>SUM(N71:N76)</f>
        <v>17912.353634534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34224.974751129404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6844.9949502258814</v>
      </c>
      <c r="M84" s="862"/>
      <c r="N84" s="51"/>
    </row>
    <row r="85" spans="1:14">
      <c r="B85" s="89" t="s">
        <v>973</v>
      </c>
      <c r="C85" s="90"/>
      <c r="D85" s="90"/>
      <c r="E85" s="90"/>
      <c r="F85" s="90"/>
      <c r="G85" s="90"/>
      <c r="H85" s="90"/>
      <c r="I85" s="87"/>
      <c r="J85" s="88"/>
      <c r="K85" s="304">
        <v>0.05</v>
      </c>
      <c r="L85" s="861">
        <f>N79*K85</f>
        <v>1711.2487375564704</v>
      </c>
      <c r="M85" s="862"/>
      <c r="N85" s="51"/>
    </row>
    <row r="86" spans="1:14" ht="15.75" thickBot="1">
      <c r="B86" s="91" t="s">
        <v>974</v>
      </c>
      <c r="C86" s="92"/>
      <c r="D86" s="92"/>
      <c r="E86" s="92"/>
      <c r="F86" s="92"/>
      <c r="G86" s="92"/>
      <c r="H86" s="92"/>
      <c r="I86" s="93"/>
      <c r="J86" s="94"/>
      <c r="K86" s="305">
        <v>0.05</v>
      </c>
      <c r="L86" s="863">
        <f>N79*K86</f>
        <v>1711.2487375564704</v>
      </c>
      <c r="M86" s="864"/>
      <c r="N86" s="51"/>
    </row>
    <row r="87" spans="1:14" ht="15.75" thickBot="1">
      <c r="B87" s="826" t="s">
        <v>953</v>
      </c>
      <c r="C87" s="827"/>
      <c r="D87" s="827"/>
      <c r="E87" s="827"/>
      <c r="F87" s="827"/>
      <c r="G87" s="827"/>
      <c r="H87" s="827"/>
      <c r="I87" s="827"/>
      <c r="J87" s="827"/>
      <c r="K87" s="827"/>
      <c r="L87" s="827"/>
      <c r="M87" s="828"/>
      <c r="N87" s="52">
        <f>L84+L85+L86</f>
        <v>10267.492425338822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44492.467176468228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1721</v>
      </c>
      <c r="C31" s="81" t="s">
        <v>2182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0.15</v>
      </c>
      <c r="N41" s="344">
        <f>N77*M41</f>
        <v>2015.1397838850748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2015.1397838850748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205" t="s">
        <v>412</v>
      </c>
      <c r="B48" s="43" t="str">
        <f>VLOOKUP(A48,MATERIALES!A5:D372,3,FALSE)</f>
        <v>Cicatrizante (para remoción de especies vegetales)</v>
      </c>
      <c r="C48" s="281"/>
      <c r="D48" s="281"/>
      <c r="E48" s="281"/>
      <c r="F48" s="281"/>
      <c r="G48" s="281"/>
      <c r="H48" s="281"/>
      <c r="I48" s="281"/>
      <c r="J48" s="311" t="str">
        <f>VLOOKUP(A48,MATERIALES!A4:D639,2,FALSE)</f>
        <v>kg</v>
      </c>
      <c r="K48" s="282">
        <v>1</v>
      </c>
      <c r="L48" s="267"/>
      <c r="M48" s="402">
        <f>VLOOKUP(A48,MATERIALES!A5:D395,4,FALSE)</f>
        <v>13625.768071415307</v>
      </c>
      <c r="N48" s="272">
        <f>K48*M48</f>
        <v>13625.768071415307</v>
      </c>
    </row>
    <row r="49" spans="1:14">
      <c r="A49" s="170"/>
      <c r="B49" s="43"/>
      <c r="C49" s="425"/>
      <c r="D49" s="425"/>
      <c r="E49" s="425"/>
      <c r="F49" s="425"/>
      <c r="G49" s="425"/>
      <c r="H49" s="425"/>
      <c r="I49" s="425"/>
      <c r="J49" s="312"/>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13625.768071415307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16</v>
      </c>
      <c r="N71" s="395">
        <f>K71/M71</f>
        <v>6667.890225900499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16</v>
      </c>
      <c r="N72" s="395">
        <f>K72/M72</f>
        <v>6766.375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5"/>
    </row>
    <row r="77" spans="1:15" ht="15.75" thickBot="1">
      <c r="B77" s="826" t="s">
        <v>953</v>
      </c>
      <c r="C77" s="827"/>
      <c r="D77" s="827"/>
      <c r="E77" s="827"/>
      <c r="F77" s="827"/>
      <c r="G77" s="827"/>
      <c r="H77" s="827"/>
      <c r="I77" s="827"/>
      <c r="J77" s="827"/>
      <c r="K77" s="827"/>
      <c r="L77" s="827"/>
      <c r="M77" s="828"/>
      <c r="N77" s="301">
        <f>SUM(N71:N76)</f>
        <v>13434.265225900499</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29075.173081200883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5815.0346162401765</v>
      </c>
      <c r="M84" s="862"/>
      <c r="N84" s="51"/>
    </row>
    <row r="85" spans="1:14">
      <c r="B85" s="89" t="s">
        <v>973</v>
      </c>
      <c r="C85" s="90"/>
      <c r="D85" s="90"/>
      <c r="E85" s="90"/>
      <c r="F85" s="90"/>
      <c r="G85" s="90"/>
      <c r="H85" s="90"/>
      <c r="I85" s="87"/>
      <c r="J85" s="88"/>
      <c r="K85" s="304">
        <v>0.05</v>
      </c>
      <c r="L85" s="861">
        <f>N79*K85</f>
        <v>1453.7586540600441</v>
      </c>
      <c r="M85" s="862"/>
      <c r="N85" s="51"/>
    </row>
    <row r="86" spans="1:14" ht="15.75" thickBot="1">
      <c r="B86" s="91" t="s">
        <v>974</v>
      </c>
      <c r="C86" s="92"/>
      <c r="D86" s="92"/>
      <c r="E86" s="92"/>
      <c r="F86" s="92"/>
      <c r="G86" s="92"/>
      <c r="H86" s="92"/>
      <c r="I86" s="93"/>
      <c r="J86" s="94"/>
      <c r="K86" s="305">
        <v>0.05</v>
      </c>
      <c r="L86" s="863">
        <f>N79*K86</f>
        <v>1453.7586540600441</v>
      </c>
      <c r="M86" s="864"/>
      <c r="N86" s="51"/>
    </row>
    <row r="87" spans="1:14" ht="15.75" thickBot="1">
      <c r="B87" s="826" t="s">
        <v>953</v>
      </c>
      <c r="C87" s="827"/>
      <c r="D87" s="827"/>
      <c r="E87" s="827"/>
      <c r="F87" s="827"/>
      <c r="G87" s="827"/>
      <c r="H87" s="827"/>
      <c r="I87" s="827"/>
      <c r="J87" s="827"/>
      <c r="K87" s="827"/>
      <c r="L87" s="827"/>
      <c r="M87" s="828"/>
      <c r="N87" s="52">
        <f>L84+L85+L86</f>
        <v>8722.5519243602648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37797.725005561151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1722</v>
      </c>
      <c r="C31" s="81" t="s">
        <v>2183</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0.15</v>
      </c>
      <c r="N41" s="344">
        <f>N77*M41</f>
        <v>11305.850572033949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VLOOKUP(A48,MATERIALES!A4:D639,2,FALSE)</f>
        <v>m3</v>
      </c>
      <c r="K48" s="282">
        <v>2.1</v>
      </c>
      <c r="L48" s="267"/>
      <c r="M48" s="402">
        <f>VLOOKUP(A48,MATERIALES!A5:D395,4,FALSE)</f>
        <v>51552.977953721842</v>
      </c>
      <c r="N48" s="272">
        <f>K48*M48</f>
        <v>108261.25370281587</v>
      </c>
    </row>
    <row r="49" spans="1:14">
      <c r="A49" s="170" t="s">
        <v>412</v>
      </c>
      <c r="B49" s="43" t="str">
        <f>VLOOKUP(A49,MATERIALES!A6:D372,3,FALSE)</f>
        <v>Cicatrizante (para remoción de especies vegetales)</v>
      </c>
      <c r="C49" s="425"/>
      <c r="D49" s="425"/>
      <c r="E49" s="425"/>
      <c r="F49" s="425"/>
      <c r="G49" s="425"/>
      <c r="H49" s="425"/>
      <c r="I49" s="425"/>
      <c r="J49" s="312" t="str">
        <f>VLOOKUP(A49,MATERIALES!A5:D640,2,FALSE)</f>
        <v>kg</v>
      </c>
      <c r="K49" s="397">
        <v>1</v>
      </c>
      <c r="L49" s="421"/>
      <c r="M49" s="402">
        <f>VLOOKUP(A49,MATERIALES!A6:D396,4,FALSE)</f>
        <v>13625.768071415307</v>
      </c>
      <c r="N49" s="272">
        <f>K49*M49</f>
        <v>13625.768071415307</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121887.02177423118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5"/>
    </row>
    <row r="77" spans="1:15" ht="15.75" thickBot="1">
      <c r="B77" s="826" t="s">
        <v>953</v>
      </c>
      <c r="C77" s="827"/>
      <c r="D77" s="827"/>
      <c r="E77" s="827"/>
      <c r="F77" s="827"/>
      <c r="G77" s="827"/>
      <c r="H77" s="827"/>
      <c r="I77" s="827"/>
      <c r="J77" s="827"/>
      <c r="K77" s="827"/>
      <c r="L77" s="827"/>
      <c r="M77" s="828"/>
      <c r="N77" s="301">
        <f>SUM(N71:N76)</f>
        <v>75372.337146892998</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208565.20949315812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41713.041898631629</v>
      </c>
      <c r="M84" s="862"/>
      <c r="N84" s="51"/>
    </row>
    <row r="85" spans="1:14">
      <c r="B85" s="89" t="s">
        <v>973</v>
      </c>
      <c r="C85" s="90"/>
      <c r="D85" s="90"/>
      <c r="E85" s="90"/>
      <c r="F85" s="90"/>
      <c r="G85" s="90"/>
      <c r="H85" s="90"/>
      <c r="I85" s="87"/>
      <c r="J85" s="88"/>
      <c r="K85" s="304">
        <v>0.05</v>
      </c>
      <c r="L85" s="861">
        <f>N79*K85</f>
        <v>10428.260474657907</v>
      </c>
      <c r="M85" s="862"/>
      <c r="N85" s="51"/>
    </row>
    <row r="86" spans="1:14" ht="15.75" thickBot="1">
      <c r="B86" s="91" t="s">
        <v>974</v>
      </c>
      <c r="C86" s="92"/>
      <c r="D86" s="92"/>
      <c r="E86" s="92"/>
      <c r="F86" s="92"/>
      <c r="G86" s="92"/>
      <c r="H86" s="92"/>
      <c r="I86" s="93"/>
      <c r="J86" s="94"/>
      <c r="K86" s="305">
        <v>0.05</v>
      </c>
      <c r="L86" s="863">
        <f>N79*K86</f>
        <v>10428.260474657907</v>
      </c>
      <c r="M86" s="864"/>
      <c r="N86" s="51"/>
    </row>
    <row r="87" spans="1:14" ht="15.75" thickBot="1">
      <c r="B87" s="826" t="s">
        <v>953</v>
      </c>
      <c r="C87" s="827"/>
      <c r="D87" s="827"/>
      <c r="E87" s="827"/>
      <c r="F87" s="827"/>
      <c r="G87" s="827"/>
      <c r="H87" s="827"/>
      <c r="I87" s="827"/>
      <c r="J87" s="827"/>
      <c r="K87" s="827"/>
      <c r="L87" s="827"/>
      <c r="M87" s="828"/>
      <c r="N87" s="52">
        <f>L84+L85+L86</f>
        <v>62569.562847947447</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271134.77234110556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1723</v>
      </c>
      <c r="C31" s="81" t="s">
        <v>2184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0.15</v>
      </c>
      <c r="N41" s="344">
        <f>N77*M41</f>
        <v>11305.850572033949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VLOOKUP(A48,MATERIALES!A4:D639,2,FALSE)</f>
        <v>m3</v>
      </c>
      <c r="K48" s="282">
        <v>2</v>
      </c>
      <c r="L48" s="267"/>
      <c r="M48" s="402">
        <f>VLOOKUP(A48,MATERIALES!A5:D395,4,FALSE)</f>
        <v>51552.977953721842</v>
      </c>
      <c r="N48" s="272">
        <f>K48*M48</f>
        <v>103105.95590744368</v>
      </c>
    </row>
    <row r="49" spans="1:14">
      <c r="A49" s="170" t="s">
        <v>412</v>
      </c>
      <c r="B49" s="43" t="str">
        <f>VLOOKUP(A49,MATERIALES!A6:D372,3,FALSE)</f>
        <v>Cicatrizante (para remoción de especies vegetales)</v>
      </c>
      <c r="C49" s="425"/>
      <c r="D49" s="425"/>
      <c r="E49" s="425"/>
      <c r="F49" s="425"/>
      <c r="G49" s="425"/>
      <c r="H49" s="425"/>
      <c r="I49" s="425"/>
      <c r="J49" s="312" t="str">
        <f>VLOOKUP(A49,MATERIALES!A5:D640,2,FALSE)</f>
        <v>kg</v>
      </c>
      <c r="K49" s="397">
        <v>1</v>
      </c>
      <c r="L49" s="421"/>
      <c r="M49" s="402">
        <f>VLOOKUP(A49,MATERIALES!A6:D396,4,FALSE)</f>
        <v>13625.768071415307</v>
      </c>
      <c r="N49" s="272">
        <f>K49*M49</f>
        <v>13625.768071415307</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116731.72397885899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5"/>
    </row>
    <row r="77" spans="1:15" ht="15.75" thickBot="1">
      <c r="B77" s="826" t="s">
        <v>953</v>
      </c>
      <c r="C77" s="827"/>
      <c r="D77" s="827"/>
      <c r="E77" s="827"/>
      <c r="F77" s="827"/>
      <c r="G77" s="827"/>
      <c r="H77" s="827"/>
      <c r="I77" s="827"/>
      <c r="J77" s="827"/>
      <c r="K77" s="827"/>
      <c r="L77" s="827"/>
      <c r="M77" s="828"/>
      <c r="N77" s="301">
        <f>SUM(N71:N76)</f>
        <v>75372.337146892998</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203409.91169778595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40681.982339557195</v>
      </c>
      <c r="M84" s="862"/>
      <c r="N84" s="51"/>
    </row>
    <row r="85" spans="1:14">
      <c r="B85" s="89" t="s">
        <v>973</v>
      </c>
      <c r="C85" s="90"/>
      <c r="D85" s="90"/>
      <c r="E85" s="90"/>
      <c r="F85" s="90"/>
      <c r="G85" s="90"/>
      <c r="H85" s="90"/>
      <c r="I85" s="87"/>
      <c r="J85" s="88"/>
      <c r="K85" s="304">
        <v>0.05</v>
      </c>
      <c r="L85" s="861">
        <f>N79*K85</f>
        <v>10170.495584889299</v>
      </c>
      <c r="M85" s="862"/>
      <c r="N85" s="51"/>
    </row>
    <row r="86" spans="1:14" ht="15.75" thickBot="1">
      <c r="B86" s="91" t="s">
        <v>974</v>
      </c>
      <c r="C86" s="92"/>
      <c r="D86" s="92"/>
      <c r="E86" s="92"/>
      <c r="F86" s="92"/>
      <c r="G86" s="92"/>
      <c r="H86" s="92"/>
      <c r="I86" s="93"/>
      <c r="J86" s="94"/>
      <c r="K86" s="305">
        <v>0.05</v>
      </c>
      <c r="L86" s="863">
        <f>N79*K86</f>
        <v>10170.495584889299</v>
      </c>
      <c r="M86" s="864"/>
      <c r="N86" s="51"/>
    </row>
    <row r="87" spans="1:14" ht="15.75" thickBot="1">
      <c r="B87" s="826" t="s">
        <v>953</v>
      </c>
      <c r="C87" s="827"/>
      <c r="D87" s="827"/>
      <c r="E87" s="827"/>
      <c r="F87" s="827"/>
      <c r="G87" s="827"/>
      <c r="H87" s="827"/>
      <c r="I87" s="827"/>
      <c r="J87" s="827"/>
      <c r="K87" s="827"/>
      <c r="L87" s="827"/>
      <c r="M87" s="828"/>
      <c r="N87" s="52">
        <f>L84+L85+L86</f>
        <v>61022.973509335796</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264432.88520712173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1724</v>
      </c>
      <c r="C31" s="81" t="s">
        <v>2185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0.1</v>
      </c>
      <c r="N41" s="344">
        <f>N77*M41</f>
        <v>4720.6884844632978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4720.6884844632978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VLOOKUP(A48,MATERIALES!A4:D639,2,FALSE)</f>
        <v>m3</v>
      </c>
      <c r="K48" s="282">
        <v>1.31</v>
      </c>
      <c r="L48" s="267"/>
      <c r="M48" s="402">
        <f>VLOOKUP(A48,MATERIALES!A5:D395,4,FALSE)</f>
        <v>51552.977953721842</v>
      </c>
      <c r="N48" s="272">
        <f>K48*M48</f>
        <v>67534.401119375616</v>
      </c>
    </row>
    <row r="49" spans="1:14">
      <c r="A49" s="170" t="s">
        <v>412</v>
      </c>
      <c r="B49" s="43" t="str">
        <f>VLOOKUP(A49,MATERIALES!A6:D372,3,FALSE)</f>
        <v>Cicatrizante (para remoción de especies vegetales)</v>
      </c>
      <c r="C49" s="425"/>
      <c r="D49" s="425"/>
      <c r="E49" s="425"/>
      <c r="F49" s="425"/>
      <c r="G49" s="425"/>
      <c r="H49" s="425"/>
      <c r="I49" s="425"/>
      <c r="J49" s="312" t="str">
        <f>VLOOKUP(A49,MATERIALES!A5:D640,2,FALSE)</f>
        <v>kg</v>
      </c>
      <c r="K49" s="397">
        <v>1</v>
      </c>
      <c r="L49" s="421"/>
      <c r="M49" s="402">
        <f>VLOOKUP(A49,MATERIALES!A6:D396,4,FALSE)</f>
        <v>13625.768071415307</v>
      </c>
      <c r="N49" s="272">
        <f>K49*M49</f>
        <v>13625.768071415307</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81160.169190790926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5.7</v>
      </c>
      <c r="N71" s="395">
        <f>K71/M71</f>
        <v>18716.884844632979</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5.7</v>
      </c>
      <c r="N72" s="395">
        <f>K72/M72</f>
        <v>28490</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5"/>
    </row>
    <row r="77" spans="1:15" ht="15.75" thickBot="1">
      <c r="B77" s="826" t="s">
        <v>953</v>
      </c>
      <c r="C77" s="827"/>
      <c r="D77" s="827"/>
      <c r="E77" s="827"/>
      <c r="F77" s="827"/>
      <c r="G77" s="827"/>
      <c r="H77" s="827"/>
      <c r="I77" s="827"/>
      <c r="J77" s="827"/>
      <c r="K77" s="827"/>
      <c r="L77" s="827"/>
      <c r="M77" s="828"/>
      <c r="N77" s="301">
        <f>SUM(N71:N76)</f>
        <v>47206.884844632979</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133087.74251988722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26617.548503977447</v>
      </c>
      <c r="M84" s="862"/>
      <c r="N84" s="51"/>
    </row>
    <row r="85" spans="1:14">
      <c r="B85" s="89" t="s">
        <v>973</v>
      </c>
      <c r="C85" s="90"/>
      <c r="D85" s="90"/>
      <c r="E85" s="90"/>
      <c r="F85" s="90"/>
      <c r="G85" s="90"/>
      <c r="H85" s="90"/>
      <c r="I85" s="87"/>
      <c r="J85" s="88"/>
      <c r="K85" s="304">
        <v>0.05</v>
      </c>
      <c r="L85" s="861">
        <f>N79*K85</f>
        <v>6654.3871259943617</v>
      </c>
      <c r="M85" s="862"/>
      <c r="N85" s="51"/>
    </row>
    <row r="86" spans="1:14" ht="15.75" thickBot="1">
      <c r="B86" s="91" t="s">
        <v>974</v>
      </c>
      <c r="C86" s="92"/>
      <c r="D86" s="92"/>
      <c r="E86" s="92"/>
      <c r="F86" s="92"/>
      <c r="G86" s="92"/>
      <c r="H86" s="92"/>
      <c r="I86" s="93"/>
      <c r="J86" s="94"/>
      <c r="K86" s="305">
        <v>0.05</v>
      </c>
      <c r="L86" s="863">
        <f>N79*K86</f>
        <v>6654.3871259943617</v>
      </c>
      <c r="M86" s="864"/>
      <c r="N86" s="51"/>
    </row>
    <row r="87" spans="1:14" ht="15.75" thickBot="1">
      <c r="B87" s="826" t="s">
        <v>953</v>
      </c>
      <c r="C87" s="827"/>
      <c r="D87" s="827"/>
      <c r="E87" s="827"/>
      <c r="F87" s="827"/>
      <c r="G87" s="827"/>
      <c r="H87" s="827"/>
      <c r="I87" s="827"/>
      <c r="J87" s="827"/>
      <c r="K87" s="827"/>
      <c r="L87" s="827"/>
      <c r="M87" s="828"/>
      <c r="N87" s="52">
        <f>L84+L85+L86</f>
        <v>39926.322755966168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173014.06527585338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1725</v>
      </c>
      <c r="C31" s="81" t="s">
        <v>2186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0.1</v>
      </c>
      <c r="N41" s="344">
        <f>N77*M41</f>
        <v>3957.0477002118823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3957.0477002118823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VLOOKUP(A48,MATERIALES!A4:D639,2,FALSE)</f>
        <v>m3</v>
      </c>
      <c r="K48" s="282">
        <v>1.1000000000000001</v>
      </c>
      <c r="L48" s="267"/>
      <c r="M48" s="402">
        <f>VLOOKUP(A48,MATERIALES!A5:D395,4,FALSE)</f>
        <v>51552.977953721842</v>
      </c>
      <c r="N48" s="272">
        <f>K48*M48</f>
        <v>56708.275749094028</v>
      </c>
    </row>
    <row r="49" spans="1:14">
      <c r="A49" s="170" t="s">
        <v>412</v>
      </c>
      <c r="B49" s="43" t="str">
        <f>VLOOKUP(A49,MATERIALES!A6:D372,3,FALSE)</f>
        <v>Cicatrizante (para remoción de especies vegetales)</v>
      </c>
      <c r="C49" s="425"/>
      <c r="D49" s="425"/>
      <c r="E49" s="425"/>
      <c r="F49" s="425"/>
      <c r="G49" s="425"/>
      <c r="H49" s="425"/>
      <c r="I49" s="425"/>
      <c r="J49" s="312" t="str">
        <f>VLOOKUP(A49,MATERIALES!A5:D640,2,FALSE)</f>
        <v>kg</v>
      </c>
      <c r="K49" s="397">
        <v>1</v>
      </c>
      <c r="L49" s="421"/>
      <c r="M49" s="402">
        <f>VLOOKUP(A49,MATERIALES!A6:D396,4,FALSE)</f>
        <v>13625.768071415307</v>
      </c>
      <c r="N49" s="272">
        <f>K49*M49</f>
        <v>13625.768071415307</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70334.043820509338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6.8</v>
      </c>
      <c r="N71" s="395">
        <f>K71/M71</f>
        <v>15689.153472707058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6.8</v>
      </c>
      <c r="N72" s="395">
        <f>K72/M72</f>
        <v>23881.323529411766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5"/>
    </row>
    <row r="77" spans="1:15" ht="15.75" thickBot="1">
      <c r="B77" s="826" t="s">
        <v>953</v>
      </c>
      <c r="C77" s="827"/>
      <c r="D77" s="827"/>
      <c r="E77" s="827"/>
      <c r="F77" s="827"/>
      <c r="G77" s="827"/>
      <c r="H77" s="827"/>
      <c r="I77" s="827"/>
      <c r="J77" s="827"/>
      <c r="K77" s="827"/>
      <c r="L77" s="827"/>
      <c r="M77" s="828"/>
      <c r="N77" s="301">
        <f>SUM(N71:N76)</f>
        <v>39570.477002118823</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113861.56852284004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22772.313704568009</v>
      </c>
      <c r="M84" s="862"/>
      <c r="N84" s="51"/>
    </row>
    <row r="85" spans="1:14">
      <c r="B85" s="89" t="s">
        <v>973</v>
      </c>
      <c r="C85" s="90"/>
      <c r="D85" s="90"/>
      <c r="E85" s="90"/>
      <c r="F85" s="90"/>
      <c r="G85" s="90"/>
      <c r="H85" s="90"/>
      <c r="I85" s="87"/>
      <c r="J85" s="88"/>
      <c r="K85" s="304">
        <v>0.05</v>
      </c>
      <c r="L85" s="861">
        <f>N79*K85</f>
        <v>5693.0784261420022</v>
      </c>
      <c r="M85" s="862"/>
      <c r="N85" s="51"/>
    </row>
    <row r="86" spans="1:14" ht="15.75" thickBot="1">
      <c r="B86" s="91" t="s">
        <v>974</v>
      </c>
      <c r="C86" s="92"/>
      <c r="D86" s="92"/>
      <c r="E86" s="92"/>
      <c r="F86" s="92"/>
      <c r="G86" s="92"/>
      <c r="H86" s="92"/>
      <c r="I86" s="93"/>
      <c r="J86" s="94"/>
      <c r="K86" s="305">
        <v>0.05</v>
      </c>
      <c r="L86" s="863">
        <f>N79*K86</f>
        <v>5693.0784261420022</v>
      </c>
      <c r="M86" s="864"/>
      <c r="N86" s="51"/>
    </row>
    <row r="87" spans="1:14" ht="15.75" thickBot="1">
      <c r="B87" s="826" t="s">
        <v>953</v>
      </c>
      <c r="C87" s="827"/>
      <c r="D87" s="827"/>
      <c r="E87" s="827"/>
      <c r="F87" s="827"/>
      <c r="G87" s="827"/>
      <c r="H87" s="827"/>
      <c r="I87" s="827"/>
      <c r="J87" s="827"/>
      <c r="K87" s="827"/>
      <c r="L87" s="827"/>
      <c r="M87" s="828"/>
      <c r="N87" s="52">
        <f>L84+L85+L86</f>
        <v>34158.470556852015</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148020.03907969204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1162</v>
      </c>
      <c r="C31" s="81" t="s">
        <v>2187</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A38" s="113"/>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0.1</v>
      </c>
      <c r="N41" s="344">
        <f>N77*M41</f>
        <v>269.07924361440803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269.07924361440803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VLOOKUP(A48,MATERIALES!A4:D639,2,FALSE)</f>
        <v>m3</v>
      </c>
      <c r="K48" s="282">
        <v>0.05</v>
      </c>
      <c r="L48" s="267"/>
      <c r="M48" s="402">
        <f>VLOOKUP(A48,MATERIALES!A5:D395,4,FALSE)</f>
        <v>51552.977953721842</v>
      </c>
      <c r="N48" s="272">
        <f>K48*M48</f>
        <v>2577.6488976860924</v>
      </c>
    </row>
    <row r="49" spans="1:14">
      <c r="A49" s="170" t="s">
        <v>774</v>
      </c>
      <c r="B49" s="43" t="str">
        <f>VLOOKUP(A49,MATERIALES!A6:D372,3,FALSE)</f>
        <v>Agua</v>
      </c>
      <c r="C49" s="425"/>
      <c r="D49" s="425"/>
      <c r="E49" s="425"/>
      <c r="F49" s="425"/>
      <c r="G49" s="425"/>
      <c r="H49" s="425"/>
      <c r="I49" s="425"/>
      <c r="J49" s="312" t="str">
        <f>VLOOKUP(A49,MATERIALES!A5:D640,2,FALSE)</f>
        <v>lt</v>
      </c>
      <c r="K49" s="397">
        <v>5</v>
      </c>
      <c r="L49" s="421"/>
      <c r="M49" s="402">
        <f>VLOOKUP(A49,MATERIALES!A6:D396,4,FALSE)</f>
        <v>68.90267034712889</v>
      </c>
      <c r="N49" s="272">
        <f>K49*M49</f>
        <v>344.51335173564445</v>
      </c>
    </row>
    <row r="50" spans="1:14">
      <c r="A50" s="170" t="s">
        <v>915</v>
      </c>
      <c r="B50" s="43" t="str">
        <f>VLOOKUP(A50,MATERIALES!A6:D372,3,FALSE)</f>
        <v>Cespedones</v>
      </c>
      <c r="C50" s="425"/>
      <c r="D50" s="425"/>
      <c r="E50" s="425"/>
      <c r="F50" s="425"/>
      <c r="G50" s="425"/>
      <c r="H50" s="425"/>
      <c r="I50" s="425"/>
      <c r="J50" s="312" t="str">
        <f>VLOOKUP(A50,MATERIALES!A6:D641,2,FALSE)</f>
        <v>m2</v>
      </c>
      <c r="K50" s="397">
        <v>1</v>
      </c>
      <c r="L50" s="421"/>
      <c r="M50" s="402">
        <f>VLOOKUP(A50,MATERIALES!A6:D397,4,FALSE)</f>
        <v>6792.7432551446464</v>
      </c>
      <c r="N50" s="272">
        <f>K50*M50</f>
        <v>6792.7432551446464</v>
      </c>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9714.9055045663827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100</v>
      </c>
      <c r="N71" s="395">
        <f>K71/M71</f>
        <v>1066.8624361440798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100</v>
      </c>
      <c r="N72" s="395">
        <f>K72/M72</f>
        <v>1623.93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5"/>
    </row>
    <row r="77" spans="1:15" ht="15.75" thickBot="1">
      <c r="B77" s="826" t="s">
        <v>953</v>
      </c>
      <c r="C77" s="827"/>
      <c r="D77" s="827"/>
      <c r="E77" s="827"/>
      <c r="F77" s="827"/>
      <c r="G77" s="827"/>
      <c r="H77" s="827"/>
      <c r="I77" s="827"/>
      <c r="J77" s="827"/>
      <c r="K77" s="827"/>
      <c r="L77" s="827"/>
      <c r="M77" s="828"/>
      <c r="N77" s="301">
        <f>SUM(N71:N76)</f>
        <v>2690.7924361440801</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12674.77718432487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2534.9554368649742</v>
      </c>
      <c r="M84" s="862"/>
      <c r="N84" s="51"/>
    </row>
    <row r="85" spans="1:14">
      <c r="B85" s="89" t="s">
        <v>973</v>
      </c>
      <c r="C85" s="90"/>
      <c r="D85" s="90"/>
      <c r="E85" s="90"/>
      <c r="F85" s="90"/>
      <c r="G85" s="90"/>
      <c r="H85" s="90"/>
      <c r="I85" s="87"/>
      <c r="J85" s="88"/>
      <c r="K85" s="304">
        <v>0.05</v>
      </c>
      <c r="L85" s="861">
        <f>N79*K85</f>
        <v>633.73885921624355</v>
      </c>
      <c r="M85" s="862"/>
      <c r="N85" s="51"/>
    </row>
    <row r="86" spans="1:14" ht="15.75" thickBot="1">
      <c r="B86" s="91" t="s">
        <v>974</v>
      </c>
      <c r="C86" s="92"/>
      <c r="D86" s="92"/>
      <c r="E86" s="92"/>
      <c r="F86" s="92"/>
      <c r="G86" s="92"/>
      <c r="H86" s="92"/>
      <c r="I86" s="93"/>
      <c r="J86" s="94"/>
      <c r="K86" s="305">
        <v>0.05</v>
      </c>
      <c r="L86" s="863">
        <f>N79*K86</f>
        <v>633.73885921624355</v>
      </c>
      <c r="M86" s="864"/>
      <c r="N86" s="51"/>
    </row>
    <row r="87" spans="1:14" ht="15.75" thickBot="1">
      <c r="B87" s="826" t="s">
        <v>953</v>
      </c>
      <c r="C87" s="827"/>
      <c r="D87" s="827"/>
      <c r="E87" s="827"/>
      <c r="F87" s="827"/>
      <c r="G87" s="827"/>
      <c r="H87" s="827"/>
      <c r="I87" s="827"/>
      <c r="J87" s="827"/>
      <c r="K87" s="827"/>
      <c r="L87" s="827"/>
      <c r="M87" s="828"/>
      <c r="N87" s="52">
        <f>L84+L85+L86</f>
        <v>3802.4331552974609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16477.210339622332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1163</v>
      </c>
      <c r="C31" s="81" t="s">
        <v>2188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0.1</v>
      </c>
      <c r="N41" s="344">
        <f>N77*M41</f>
        <v>108.262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108.262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70" t="s">
        <v>426</v>
      </c>
      <c r="B48" s="43" t="str">
        <f>VLOOKUP(A48,MATERIALES!A5:D372,3,FALSE)</f>
        <v>Costal de fibra o fique</v>
      </c>
      <c r="C48" s="281"/>
      <c r="D48" s="281"/>
      <c r="E48" s="281"/>
      <c r="F48" s="281"/>
      <c r="G48" s="281"/>
      <c r="H48" s="281"/>
      <c r="I48" s="281"/>
      <c r="J48" s="311" t="str">
        <f>VLOOKUP(A48,MATERIALES!A4:D639,2,FALSE)</f>
        <v>m2</v>
      </c>
      <c r="K48" s="282">
        <v>1</v>
      </c>
      <c r="L48" s="267"/>
      <c r="M48" s="402">
        <f>VLOOKUP(A48,MATERIALES!A5:D395,4,FALSE)</f>
        <v>1418.3349680685917</v>
      </c>
      <c r="N48" s="272">
        <f>K48*M48</f>
        <v>1418.3349680685917</v>
      </c>
    </row>
    <row r="49" spans="1:14">
      <c r="A49" s="170" t="s">
        <v>650</v>
      </c>
      <c r="B49" s="43" t="str">
        <f>VLOOKUP(A49,MATERIALES!A6:D372,3,FALSE)</f>
        <v>Semillas para empradizar</v>
      </c>
      <c r="C49" s="425"/>
      <c r="D49" s="425"/>
      <c r="E49" s="425"/>
      <c r="F49" s="425"/>
      <c r="G49" s="425"/>
      <c r="H49" s="425"/>
      <c r="I49" s="425"/>
      <c r="J49" s="312" t="str">
        <f>VLOOKUP(A49,MATERIALES!A5:D640,2,FALSE)</f>
        <v>kg</v>
      </c>
      <c r="K49" s="397">
        <v>0.05</v>
      </c>
      <c r="L49" s="421"/>
      <c r="M49" s="402">
        <f>VLOOKUP(A49,MATERIALES!A6:D396,4,FALSE)</f>
        <v>34974.995468202629</v>
      </c>
      <c r="N49" s="272">
        <f>K49*M49</f>
        <v>1748.7497734101316</v>
      </c>
    </row>
    <row r="50" spans="1:14">
      <c r="A50" s="170" t="s">
        <v>686</v>
      </c>
      <c r="B50" s="43" t="str">
        <f>VLOOKUP(A50,MATERIALES!A6:D372,3,FALSE)</f>
        <v xml:space="preserve">Tierra abonada </v>
      </c>
      <c r="C50" s="425"/>
      <c r="D50" s="425"/>
      <c r="E50" s="425"/>
      <c r="F50" s="425"/>
      <c r="G50" s="425"/>
      <c r="H50" s="425"/>
      <c r="I50" s="425"/>
      <c r="J50" s="312" t="str">
        <f>VLOOKUP(A50,MATERIALES!A6:D641,2,FALSE)</f>
        <v>m3</v>
      </c>
      <c r="K50" s="397">
        <v>7.4999999999999997E-2</v>
      </c>
      <c r="L50" s="421"/>
      <c r="M50" s="402">
        <f>VLOOKUP(A50,MATERIALES!A6:D397,4,FALSE)</f>
        <v>51552.977953721842</v>
      </c>
      <c r="N50" s="272">
        <f>K50*M50</f>
        <v>3866.4733465291379</v>
      </c>
    </row>
    <row r="51" spans="1:14">
      <c r="A51" s="170" t="s">
        <v>774</v>
      </c>
      <c r="B51" s="43" t="str">
        <f>VLOOKUP(A51,MATERIALES!A6:D372,3,FALSE)</f>
        <v>Agua</v>
      </c>
      <c r="C51" s="425"/>
      <c r="D51" s="425"/>
      <c r="E51" s="425"/>
      <c r="F51" s="425"/>
      <c r="G51" s="425"/>
      <c r="H51" s="425"/>
      <c r="I51" s="425"/>
      <c r="J51" s="312" t="str">
        <f>VLOOKUP(A51,MATERIALES!A6:D642,2,FALSE)</f>
        <v>lt</v>
      </c>
      <c r="K51" s="397">
        <v>5</v>
      </c>
      <c r="L51" s="421"/>
      <c r="M51" s="402">
        <f>VLOOKUP(A51,MATERIALES!A6:D398,4,FALSE)</f>
        <v>68.90267034712889</v>
      </c>
      <c r="N51" s="272">
        <f>K51*M51</f>
        <v>344.51335173564445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7378.0714397435058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100</v>
      </c>
      <c r="N71" s="395">
        <f>K71/M71</f>
        <v>1082.6199999999999</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5"/>
    </row>
    <row r="77" spans="1:15" ht="15.75" thickBot="1">
      <c r="B77" s="826" t="s">
        <v>953</v>
      </c>
      <c r="C77" s="827"/>
      <c r="D77" s="827"/>
      <c r="E77" s="827"/>
      <c r="F77" s="827"/>
      <c r="G77" s="827"/>
      <c r="H77" s="827"/>
      <c r="I77" s="827"/>
      <c r="J77" s="827"/>
      <c r="K77" s="827"/>
      <c r="L77" s="827"/>
      <c r="M77" s="828"/>
      <c r="N77" s="301">
        <f>SUM(N71:N76)</f>
        <v>1082.6199999999999</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8568.9534397435054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1713.7906879487011</v>
      </c>
      <c r="M84" s="862"/>
      <c r="N84" s="51"/>
    </row>
    <row r="85" spans="1:14">
      <c r="B85" s="89" t="s">
        <v>973</v>
      </c>
      <c r="C85" s="90"/>
      <c r="D85" s="90"/>
      <c r="E85" s="90"/>
      <c r="F85" s="90"/>
      <c r="G85" s="90"/>
      <c r="H85" s="90"/>
      <c r="I85" s="87"/>
      <c r="J85" s="88"/>
      <c r="K85" s="304">
        <v>0.05</v>
      </c>
      <c r="L85" s="861">
        <f>N79*K85</f>
        <v>428.44767198717528</v>
      </c>
      <c r="M85" s="862"/>
      <c r="N85" s="51"/>
    </row>
    <row r="86" spans="1:14" ht="15.75" thickBot="1">
      <c r="B86" s="91" t="s">
        <v>974</v>
      </c>
      <c r="C86" s="92"/>
      <c r="D86" s="92"/>
      <c r="E86" s="92"/>
      <c r="F86" s="92"/>
      <c r="G86" s="92"/>
      <c r="H86" s="92"/>
      <c r="I86" s="93"/>
      <c r="J86" s="94"/>
      <c r="K86" s="305">
        <v>0.05</v>
      </c>
      <c r="L86" s="863">
        <f>N79*K86</f>
        <v>428.44767198717528</v>
      </c>
      <c r="M86" s="864"/>
      <c r="N86" s="51"/>
    </row>
    <row r="87" spans="1:14" ht="15.75" thickBot="1">
      <c r="B87" s="826" t="s">
        <v>953</v>
      </c>
      <c r="C87" s="827"/>
      <c r="D87" s="827"/>
      <c r="E87" s="827"/>
      <c r="F87" s="827"/>
      <c r="G87" s="827"/>
      <c r="H87" s="827"/>
      <c r="I87" s="827"/>
      <c r="J87" s="827"/>
      <c r="K87" s="827"/>
      <c r="L87" s="827"/>
      <c r="M87" s="828"/>
      <c r="N87" s="52">
        <f>L84+L85+L86</f>
        <v>2570.6860319230518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11139.639471666556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customHeight="1" thickBot="1">
      <c r="A31" t="s">
        <v>1845</v>
      </c>
      <c r="B31" s="80" t="s">
        <v>1164</v>
      </c>
      <c r="C31" s="81" t="s">
        <v>2189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253</v>
      </c>
      <c r="B36" s="875" t="str">
        <f>VLOOKUP(A36,EQUIPOS!A6:D154,3,FALSE)</f>
        <v>Máquina hidrosembradora</v>
      </c>
      <c r="C36" s="876"/>
      <c r="D36" s="876"/>
      <c r="E36" s="876"/>
      <c r="F36" s="876"/>
      <c r="G36" s="876"/>
      <c r="H36" s="877"/>
      <c r="I36" s="267"/>
      <c r="J36" s="268"/>
      <c r="K36" s="269">
        <f>VLOOKUP(A36,EQUIPOS!A6:D163,4,FALSE)</f>
        <v>19217.819221556696</v>
      </c>
      <c r="L36" s="270"/>
      <c r="M36" s="336">
        <v>350</v>
      </c>
      <c r="N36" s="272">
        <f>K36/M36</f>
        <v>54.90805491873342</v>
      </c>
    </row>
    <row r="37" spans="1:14">
      <c r="A37" s="113" t="s">
        <v>138</v>
      </c>
      <c r="B37" s="875" t="str">
        <f>VLOOKUP(A37,EQUIPOS!A7:D154,3,FALSE)</f>
        <v>Camioneta D-300</v>
      </c>
      <c r="C37" s="876"/>
      <c r="D37" s="876"/>
      <c r="E37" s="876"/>
      <c r="F37" s="876"/>
      <c r="G37" s="876"/>
      <c r="H37" s="877"/>
      <c r="I37" s="421"/>
      <c r="J37" s="422"/>
      <c r="K37" s="269">
        <f>VLOOKUP(A37,EQUIPOS!A7:D164,4,FALSE)</f>
        <v>42668.787312988439</v>
      </c>
      <c r="L37" s="335"/>
      <c r="M37" s="336">
        <v>350</v>
      </c>
      <c r="N37" s="272">
        <f>K37/M37</f>
        <v>121.91082089425268</v>
      </c>
    </row>
    <row r="38" spans="1:14">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4.8049864931144288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181.62386230610053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70" t="s">
        <v>426</v>
      </c>
      <c r="B48" s="43" t="str">
        <f>VLOOKUP(A48,MATERIALES!A5:D372,3,FALSE)</f>
        <v>Costal de fibra o fique</v>
      </c>
      <c r="C48" s="281"/>
      <c r="D48" s="281"/>
      <c r="E48" s="281"/>
      <c r="F48" s="281"/>
      <c r="G48" s="281"/>
      <c r="H48" s="281"/>
      <c r="I48" s="281"/>
      <c r="J48" s="311" t="str">
        <f>VLOOKUP(A48,MATERIALES!A4:D639,2,FALSE)</f>
        <v>m2</v>
      </c>
      <c r="K48" s="282">
        <v>1</v>
      </c>
      <c r="L48" s="267"/>
      <c r="M48" s="402">
        <f>VLOOKUP(A48,MATERIALES!A5:D395,4,FALSE)</f>
        <v>1418.3349680685917</v>
      </c>
      <c r="N48" s="272">
        <f>K48*M48</f>
        <v>1418.3349680685917</v>
      </c>
    </row>
    <row r="49" spans="1:14">
      <c r="A49" s="170" t="s">
        <v>499</v>
      </c>
      <c r="B49" s="43" t="str">
        <f>VLOOKUP(A49,MATERIALES!A6:D372,3,FALSE)</f>
        <v>Mulch Orgánico</v>
      </c>
      <c r="C49" s="425"/>
      <c r="D49" s="425"/>
      <c r="E49" s="425"/>
      <c r="F49" s="425"/>
      <c r="G49" s="425"/>
      <c r="H49" s="425"/>
      <c r="I49" s="425"/>
      <c r="J49" s="312" t="str">
        <f>VLOOKUP(A49,MATERIALES!A5:D640,2,FALSE)</f>
        <v>kg</v>
      </c>
      <c r="K49" s="397">
        <v>0.4</v>
      </c>
      <c r="L49" s="421"/>
      <c r="M49" s="402">
        <f>VLOOKUP(A49,MATERIALES!A6:D396,4,FALSE)</f>
        <v>4458.532792000372</v>
      </c>
      <c r="N49" s="272">
        <f>K49*M49</f>
        <v>1783.4131168001488</v>
      </c>
    </row>
    <row r="50" spans="1:14">
      <c r="A50" s="170" t="s">
        <v>774</v>
      </c>
      <c r="B50" s="43" t="str">
        <f>VLOOKUP(A50,MATERIALES!A6:D372,3,FALSE)</f>
        <v>Agua</v>
      </c>
      <c r="C50" s="425"/>
      <c r="D50" s="425"/>
      <c r="E50" s="425"/>
      <c r="F50" s="425"/>
      <c r="G50" s="425"/>
      <c r="H50" s="425"/>
      <c r="I50" s="425"/>
      <c r="J50" s="312" t="str">
        <f>VLOOKUP(A50,MATERIALES!A6:D641,2,FALSE)</f>
        <v>lt</v>
      </c>
      <c r="K50" s="397">
        <v>5</v>
      </c>
      <c r="L50" s="421"/>
      <c r="M50" s="402">
        <f>VLOOKUP(A50,MATERIALES!A6:D397,4,FALSE)</f>
        <v>68.90267034712889</v>
      </c>
      <c r="N50" s="272">
        <f>K50*M50</f>
        <v>344.51335173564445</v>
      </c>
    </row>
    <row r="51" spans="1:14">
      <c r="A51" s="170" t="s">
        <v>650</v>
      </c>
      <c r="B51" s="43" t="str">
        <f>VLOOKUP(A51,MATERIALES!A6:D372,3,FALSE)</f>
        <v>Semillas para empradizar</v>
      </c>
      <c r="C51" s="425"/>
      <c r="D51" s="425"/>
      <c r="E51" s="425"/>
      <c r="F51" s="425"/>
      <c r="G51" s="425"/>
      <c r="H51" s="425"/>
      <c r="I51" s="425"/>
      <c r="J51" s="312" t="str">
        <f>VLOOKUP(A51,MATERIALES!A6:D642,2,FALSE)</f>
        <v>kg</v>
      </c>
      <c r="K51" s="397">
        <v>0.05</v>
      </c>
      <c r="L51" s="421"/>
      <c r="M51" s="402">
        <f>VLOOKUP(A51,MATERIALES!A6:D398,4,FALSE)</f>
        <v>34974.995468202629</v>
      </c>
      <c r="N51" s="272">
        <f>K51*M51</f>
        <v>1748.7497734101316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5295.0112100145161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2800</v>
      </c>
      <c r="N71" s="395">
        <f>K71/M71</f>
        <v>57.997500000000002</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2800</v>
      </c>
      <c r="N72" s="395">
        <f>K72/M72</f>
        <v>38.102229862288567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5"/>
    </row>
    <row r="77" spans="1:15" ht="15.75" thickBot="1">
      <c r="B77" s="826" t="s">
        <v>953</v>
      </c>
      <c r="C77" s="827"/>
      <c r="D77" s="827"/>
      <c r="E77" s="827"/>
      <c r="F77" s="827"/>
      <c r="G77" s="827"/>
      <c r="H77" s="827"/>
      <c r="I77" s="827"/>
      <c r="J77" s="827"/>
      <c r="K77" s="827"/>
      <c r="L77" s="827"/>
      <c r="M77" s="828"/>
      <c r="N77" s="301">
        <f>SUM(N71:N76)</f>
        <v>96.099729862288569</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5572.7348021829057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1114.5469604365812</v>
      </c>
      <c r="M84" s="862"/>
      <c r="N84" s="51"/>
    </row>
    <row r="85" spans="1:14">
      <c r="B85" s="89" t="s">
        <v>973</v>
      </c>
      <c r="C85" s="90"/>
      <c r="D85" s="90"/>
      <c r="E85" s="90"/>
      <c r="F85" s="90"/>
      <c r="G85" s="90"/>
      <c r="H85" s="90"/>
      <c r="I85" s="87"/>
      <c r="J85" s="88"/>
      <c r="K85" s="304">
        <v>0.05</v>
      </c>
      <c r="L85" s="861">
        <f>N79*K85</f>
        <v>278.63674010914531</v>
      </c>
      <c r="M85" s="862"/>
      <c r="N85" s="51"/>
    </row>
    <row r="86" spans="1:14" ht="15.75" thickBot="1">
      <c r="B86" s="91" t="s">
        <v>974</v>
      </c>
      <c r="C86" s="92"/>
      <c r="D86" s="92"/>
      <c r="E86" s="92"/>
      <c r="F86" s="92"/>
      <c r="G86" s="92"/>
      <c r="H86" s="92"/>
      <c r="I86" s="93"/>
      <c r="J86" s="94"/>
      <c r="K86" s="305">
        <v>0.05</v>
      </c>
      <c r="L86" s="863">
        <f>N79*K86</f>
        <v>278.63674010914531</v>
      </c>
      <c r="M86" s="864"/>
      <c r="N86" s="51"/>
    </row>
    <row r="87" spans="1:14" ht="15.75" thickBot="1">
      <c r="B87" s="826" t="s">
        <v>953</v>
      </c>
      <c r="C87" s="827"/>
      <c r="D87" s="827"/>
      <c r="E87" s="827"/>
      <c r="F87" s="827"/>
      <c r="G87" s="827"/>
      <c r="H87" s="827"/>
      <c r="I87" s="827"/>
      <c r="J87" s="827"/>
      <c r="K87" s="827"/>
      <c r="L87" s="827"/>
      <c r="M87" s="828"/>
      <c r="N87" s="52">
        <f>L84+L85+L86</f>
        <v>1671.8204406548716</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7244.5552428377778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29.25" customHeight="1" thickBot="1">
      <c r="A31" t="s">
        <v>1845</v>
      </c>
      <c r="B31" s="80" t="s">
        <v>1726</v>
      </c>
      <c r="C31" s="968" t="s">
        <v>2049</v>
      </c>
      <c r="D31" s="969"/>
      <c r="E31" s="969"/>
      <c r="F31" s="969"/>
      <c r="G31" s="969"/>
      <c r="H31" s="969"/>
      <c r="I31" s="969"/>
      <c r="J31" s="969"/>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138</v>
      </c>
      <c r="B36" s="875" t="str">
        <f>VLOOKUP(A36,EQUIPOS!A6:D154,3,FALSE)</f>
        <v>Camioneta D-300</v>
      </c>
      <c r="C36" s="876"/>
      <c r="D36" s="876"/>
      <c r="E36" s="876"/>
      <c r="F36" s="876"/>
      <c r="G36" s="876"/>
      <c r="H36" s="877"/>
      <c r="I36" s="267"/>
      <c r="J36" s="268"/>
      <c r="K36" s="269">
        <f>VLOOKUP(A36,EQUIPOS!A6:D163,4,FALSE)</f>
        <v>42668.787312988439</v>
      </c>
      <c r="L36" s="270"/>
      <c r="M36" s="336">
        <v>8000</v>
      </c>
      <c r="N36" s="272">
        <f>K36/M36</f>
        <v>5.3335984141235553</v>
      </c>
    </row>
    <row r="37" spans="1:14">
      <c r="A37" s="113"/>
      <c r="B37" s="875"/>
      <c r="C37" s="876"/>
      <c r="D37" s="876"/>
      <c r="E37" s="876"/>
      <c r="F37" s="876"/>
      <c r="G37" s="876"/>
      <c r="H37" s="877"/>
      <c r="I37" s="421"/>
      <c r="J37" s="422"/>
      <c r="K37" s="269"/>
      <c r="L37" s="335"/>
      <c r="M37" s="336"/>
      <c r="N37" s="272"/>
    </row>
    <row r="38" spans="1:14">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0.01</v>
      </c>
      <c r="N41" s="344">
        <f>N77*M41</f>
        <v>26.907924361440802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32.241522775564356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70" t="s">
        <v>511</v>
      </c>
      <c r="B48" s="43" t="str">
        <f>VLOOKUP(A48,MATERIALES!A5:D372,3,FALSE)</f>
        <v>Manto Temporal (Protección de Taludes)</v>
      </c>
      <c r="C48" s="281"/>
      <c r="D48" s="281"/>
      <c r="E48" s="281"/>
      <c r="F48" s="281"/>
      <c r="G48" s="281"/>
      <c r="H48" s="281"/>
      <c r="I48" s="281"/>
      <c r="J48" s="311" t="str">
        <f>VLOOKUP(A48,MATERIALES!A4:D639,2,FALSE)</f>
        <v>m2</v>
      </c>
      <c r="K48" s="486">
        <v>1.05</v>
      </c>
      <c r="L48" s="267"/>
      <c r="M48" s="402">
        <f>VLOOKUP(A48,MATERIALES!A5:D395,4,FALSE)</f>
        <v>4682.2014603579746</v>
      </c>
      <c r="N48" s="272">
        <f>K48*M48</f>
        <v>4916.3115333758733</v>
      </c>
    </row>
    <row r="49" spans="1:14">
      <c r="A49" s="170" t="s">
        <v>584</v>
      </c>
      <c r="B49" s="43" t="str">
        <f>VLOOKUP(A49,MATERIALES!A6:D372,3,FALSE)</f>
        <v>Mezcla Fértil</v>
      </c>
      <c r="C49" s="425"/>
      <c r="D49" s="425"/>
      <c r="E49" s="425"/>
      <c r="F49" s="425"/>
      <c r="G49" s="425"/>
      <c r="H49" s="425"/>
      <c r="I49" s="425"/>
      <c r="J49" s="312" t="str">
        <f>VLOOKUP(A49,MATERIALES!A5:D640,2,FALSE)</f>
        <v>m2</v>
      </c>
      <c r="K49" s="486">
        <v>1</v>
      </c>
      <c r="L49" s="421"/>
      <c r="M49" s="402">
        <f>VLOOKUP(A49,MATERIALES!A6:D396,4,FALSE)</f>
        <v>20735.463610156745</v>
      </c>
      <c r="N49" s="272">
        <f>K49*M49</f>
        <v>20735.463610156745</v>
      </c>
    </row>
    <row r="50" spans="1:14">
      <c r="A50" s="170" t="s">
        <v>827</v>
      </c>
      <c r="B50" s="43" t="str">
        <f>VLOOKUP(A50,MATERIALES!A6:D372,3,FALSE)</f>
        <v>Anclaje para fijación del manto</v>
      </c>
      <c r="C50" s="425"/>
      <c r="D50" s="425"/>
      <c r="E50" s="425"/>
      <c r="F50" s="425"/>
      <c r="G50" s="425"/>
      <c r="H50" s="425"/>
      <c r="I50" s="425"/>
      <c r="J50" s="312" t="str">
        <f>VLOOKUP(A50,MATERIALES!A6:D641,2,FALSE)</f>
        <v>u</v>
      </c>
      <c r="K50" s="486">
        <v>2</v>
      </c>
      <c r="L50" s="421"/>
      <c r="M50" s="402">
        <f>VLOOKUP(A50,MATERIALES!A6:D397,4,FALSE)</f>
        <v>887.16853834092001</v>
      </c>
      <c r="N50" s="272">
        <f>K50*M50</f>
        <v>1774.33707668184</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27426.112220214458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5"/>
    </row>
    <row r="77" spans="1:15" ht="15.75" thickBot="1">
      <c r="B77" s="826" t="s">
        <v>953</v>
      </c>
      <c r="C77" s="827"/>
      <c r="D77" s="827"/>
      <c r="E77" s="827"/>
      <c r="F77" s="827"/>
      <c r="G77" s="827"/>
      <c r="H77" s="827"/>
      <c r="I77" s="827"/>
      <c r="J77" s="827"/>
      <c r="K77" s="827"/>
      <c r="L77" s="827"/>
      <c r="M77" s="828"/>
      <c r="N77" s="301">
        <f>SUM(N71:N76)</f>
        <v>2690.7924361440801</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30149.146179134099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6029.82923582682</v>
      </c>
      <c r="M84" s="862"/>
      <c r="N84" s="51"/>
    </row>
    <row r="85" spans="1:14">
      <c r="B85" s="89" t="s">
        <v>973</v>
      </c>
      <c r="C85" s="90"/>
      <c r="D85" s="90"/>
      <c r="E85" s="90"/>
      <c r="F85" s="90"/>
      <c r="G85" s="90"/>
      <c r="H85" s="90"/>
      <c r="I85" s="87"/>
      <c r="J85" s="88"/>
      <c r="K85" s="304">
        <v>0.05</v>
      </c>
      <c r="L85" s="861">
        <f>N79*K85</f>
        <v>1507.457308956705</v>
      </c>
      <c r="M85" s="862"/>
      <c r="N85" s="51"/>
    </row>
    <row r="86" spans="1:14" ht="15.75" thickBot="1">
      <c r="B86" s="91" t="s">
        <v>974</v>
      </c>
      <c r="C86" s="92"/>
      <c r="D86" s="92"/>
      <c r="E86" s="92"/>
      <c r="F86" s="92"/>
      <c r="G86" s="92"/>
      <c r="H86" s="92"/>
      <c r="I86" s="93"/>
      <c r="J86" s="94"/>
      <c r="K86" s="305">
        <v>0.05</v>
      </c>
      <c r="L86" s="863">
        <f>N79*K86</f>
        <v>1507.457308956705</v>
      </c>
      <c r="M86" s="864"/>
      <c r="N86" s="51"/>
    </row>
    <row r="87" spans="1:14" ht="15.75" thickBot="1">
      <c r="B87" s="826" t="s">
        <v>953</v>
      </c>
      <c r="C87" s="827"/>
      <c r="D87" s="827"/>
      <c r="E87" s="827"/>
      <c r="F87" s="827"/>
      <c r="G87" s="827"/>
      <c r="H87" s="827"/>
      <c r="I87" s="827"/>
      <c r="J87" s="827"/>
      <c r="K87" s="827"/>
      <c r="L87" s="827"/>
      <c r="M87" s="828"/>
      <c r="N87" s="52">
        <f>L84+L85+L86</f>
        <v>9044.7438537402304</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39193.890032874333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28.5" customHeight="1" thickBot="1">
      <c r="A31" t="s">
        <v>1845</v>
      </c>
      <c r="B31" s="80" t="s">
        <v>1727</v>
      </c>
      <c r="C31" s="968" t="s">
        <v>2052</v>
      </c>
      <c r="D31" s="969"/>
      <c r="E31" s="969"/>
      <c r="F31" s="969"/>
      <c r="G31" s="969"/>
      <c r="H31" s="969"/>
      <c r="I31" s="969"/>
      <c r="J31" s="969"/>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138</v>
      </c>
      <c r="B36" s="875" t="str">
        <f>VLOOKUP(A36,EQUIPOS!A6:D154,3,FALSE)</f>
        <v>Camioneta D-300</v>
      </c>
      <c r="C36" s="876"/>
      <c r="D36" s="876"/>
      <c r="E36" s="876"/>
      <c r="F36" s="876"/>
      <c r="G36" s="876"/>
      <c r="H36" s="877"/>
      <c r="I36" s="267"/>
      <c r="J36" s="268"/>
      <c r="K36" s="269">
        <f>VLOOKUP(A36,EQUIPOS!A6:D163,4,FALSE)</f>
        <v>42668.787312988439</v>
      </c>
      <c r="L36" s="270"/>
      <c r="M36" s="336">
        <v>8000</v>
      </c>
      <c r="N36" s="272">
        <f>K36/M36</f>
        <v>5.3335984141235553</v>
      </c>
    </row>
    <row r="37" spans="1:14">
      <c r="A37" s="113"/>
      <c r="B37" s="875"/>
      <c r="C37" s="876"/>
      <c r="D37" s="876"/>
      <c r="E37" s="876"/>
      <c r="F37" s="876"/>
      <c r="G37" s="876"/>
      <c r="H37" s="877"/>
      <c r="I37" s="421"/>
      <c r="J37" s="422"/>
      <c r="K37" s="269"/>
      <c r="L37" s="335"/>
      <c r="M37" s="336"/>
      <c r="N37" s="272"/>
    </row>
    <row r="38" spans="1:14">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0.01</v>
      </c>
      <c r="N41" s="344">
        <f>N77*M41</f>
        <v>26.907924361440802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32.241522775564356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70" t="s">
        <v>512</v>
      </c>
      <c r="B48" s="43" t="str">
        <f>VLOOKUP(A48,MATERIALES!A5:D372,3,FALSE)</f>
        <v>Manto Permanente (Protección de Taludes)</v>
      </c>
      <c r="C48" s="281"/>
      <c r="D48" s="281"/>
      <c r="E48" s="281"/>
      <c r="F48" s="281"/>
      <c r="G48" s="281"/>
      <c r="H48" s="281"/>
      <c r="I48" s="281"/>
      <c r="J48" s="311" t="str">
        <f>VLOOKUP(A48,MATERIALES!A4:D639,2,FALSE)</f>
        <v>m2</v>
      </c>
      <c r="K48" s="486">
        <v>1.05</v>
      </c>
      <c r="L48" s="267"/>
      <c r="M48" s="402">
        <f>VLOOKUP(A48,MATERIALES!A5:D395,4,FALSE)</f>
        <v>11187.673582209207</v>
      </c>
      <c r="N48" s="272">
        <f>K48*M48</f>
        <v>11747.057261319667</v>
      </c>
    </row>
    <row r="49" spans="1:14">
      <c r="A49" s="170" t="s">
        <v>584</v>
      </c>
      <c r="B49" s="43" t="str">
        <f>VLOOKUP(A49,MATERIALES!A6:D372,3,FALSE)</f>
        <v>Mezcla Fértil</v>
      </c>
      <c r="C49" s="425"/>
      <c r="D49" s="425"/>
      <c r="E49" s="425"/>
      <c r="F49" s="425"/>
      <c r="G49" s="425"/>
      <c r="H49" s="425"/>
      <c r="I49" s="425"/>
      <c r="J49" s="312" t="str">
        <f>VLOOKUP(A49,MATERIALES!A5:D640,2,FALSE)</f>
        <v>m2</v>
      </c>
      <c r="K49" s="486">
        <v>1</v>
      </c>
      <c r="L49" s="421"/>
      <c r="M49" s="402">
        <f>VLOOKUP(A49,MATERIALES!A6:D396,4,FALSE)</f>
        <v>20735.463610156745</v>
      </c>
      <c r="N49" s="272">
        <f>K49*M49</f>
        <v>20735.463610156745</v>
      </c>
    </row>
    <row r="50" spans="1:14">
      <c r="A50" s="170" t="s">
        <v>827</v>
      </c>
      <c r="B50" s="43" t="str">
        <f>VLOOKUP(A50,MATERIALES!A6:D372,3,FALSE)</f>
        <v>Anclaje para fijación del manto</v>
      </c>
      <c r="C50" s="425"/>
      <c r="D50" s="425"/>
      <c r="E50" s="425"/>
      <c r="F50" s="425"/>
      <c r="G50" s="425"/>
      <c r="H50" s="425"/>
      <c r="I50" s="425"/>
      <c r="J50" s="312" t="str">
        <f>VLOOKUP(A50,MATERIALES!A6:D641,2,FALSE)</f>
        <v>u</v>
      </c>
      <c r="K50" s="486">
        <v>2</v>
      </c>
      <c r="L50" s="421"/>
      <c r="M50" s="402">
        <f>VLOOKUP(A50,MATERIALES!A6:D397,4,FALSE)</f>
        <v>887.16853834092001</v>
      </c>
      <c r="N50" s="272">
        <f>K50*M50</f>
        <v>1774.33707668184</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34256.857948158249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5"/>
    </row>
    <row r="77" spans="1:15" ht="15.75" thickBot="1">
      <c r="B77" s="826" t="s">
        <v>953</v>
      </c>
      <c r="C77" s="827"/>
      <c r="D77" s="827"/>
      <c r="E77" s="827"/>
      <c r="F77" s="827"/>
      <c r="G77" s="827"/>
      <c r="H77" s="827"/>
      <c r="I77" s="827"/>
      <c r="J77" s="827"/>
      <c r="K77" s="827"/>
      <c r="L77" s="827"/>
      <c r="M77" s="828"/>
      <c r="N77" s="301">
        <f>SUM(N71:N76)</f>
        <v>2690.7924361440801</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36979.891907077894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7395.978381415579</v>
      </c>
      <c r="M84" s="862"/>
      <c r="N84" s="51"/>
    </row>
    <row r="85" spans="1:14">
      <c r="B85" s="89" t="s">
        <v>973</v>
      </c>
      <c r="C85" s="90"/>
      <c r="D85" s="90"/>
      <c r="E85" s="90"/>
      <c r="F85" s="90"/>
      <c r="G85" s="90"/>
      <c r="H85" s="90"/>
      <c r="I85" s="87"/>
      <c r="J85" s="88"/>
      <c r="K85" s="304">
        <v>0.05</v>
      </c>
      <c r="L85" s="861">
        <f>N79*K85</f>
        <v>1848.9945953538947</v>
      </c>
      <c r="M85" s="862"/>
      <c r="N85" s="51"/>
    </row>
    <row r="86" spans="1:14" ht="15.75" thickBot="1">
      <c r="B86" s="91" t="s">
        <v>974</v>
      </c>
      <c r="C86" s="92"/>
      <c r="D86" s="92"/>
      <c r="E86" s="92"/>
      <c r="F86" s="92"/>
      <c r="G86" s="92"/>
      <c r="H86" s="92"/>
      <c r="I86" s="93"/>
      <c r="J86" s="94"/>
      <c r="K86" s="305">
        <v>0.05</v>
      </c>
      <c r="L86" s="863">
        <f>N79*K86</f>
        <v>1848.9945953538947</v>
      </c>
      <c r="M86" s="864"/>
      <c r="N86" s="51"/>
    </row>
    <row r="87" spans="1:14" ht="15.75" thickBot="1">
      <c r="B87" s="826" t="s">
        <v>953</v>
      </c>
      <c r="C87" s="827"/>
      <c r="D87" s="827"/>
      <c r="E87" s="827"/>
      <c r="F87" s="827"/>
      <c r="G87" s="827"/>
      <c r="H87" s="827"/>
      <c r="I87" s="827"/>
      <c r="J87" s="827"/>
      <c r="K87" s="827"/>
      <c r="L87" s="827"/>
      <c r="M87" s="828"/>
      <c r="N87" s="52">
        <f>L84+L85+L86</f>
        <v>11093.967572123369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48073.859479201259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1165</v>
      </c>
      <c r="C31" s="81" t="s">
        <v>2190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119</v>
      </c>
      <c r="B36" s="875" t="str">
        <f>VLOOKUP(A36,EQUIPOS!A6:D154,3,FALSE)</f>
        <v xml:space="preserve">Bomba de concreto, Producción: 30 m3/h, POTENCIA: 67 HP, MAX PRESION DE CONCRETO: 1150 PSI
</v>
      </c>
      <c r="C36" s="876"/>
      <c r="D36" s="876"/>
      <c r="E36" s="876"/>
      <c r="F36" s="876"/>
      <c r="G36" s="876"/>
      <c r="H36" s="877"/>
      <c r="I36" s="267"/>
      <c r="J36" s="268"/>
      <c r="K36" s="269">
        <f>VLOOKUP(A36,EQUIPOS!A6:D163,4,FALSE)</f>
        <v>58200.92714796224</v>
      </c>
      <c r="L36" s="270"/>
      <c r="M36" s="336">
        <v>100</v>
      </c>
      <c r="N36" s="272">
        <f>K36/M36</f>
        <v>582.00927147962238</v>
      </c>
    </row>
    <row r="37" spans="1:14">
      <c r="A37" s="113" t="s">
        <v>138</v>
      </c>
      <c r="B37" s="875" t="str">
        <f>VLOOKUP(A37,EQUIPOS!A7:D154,3,FALSE)</f>
        <v>Camioneta D-300</v>
      </c>
      <c r="C37" s="876"/>
      <c r="D37" s="876"/>
      <c r="E37" s="876"/>
      <c r="F37" s="876"/>
      <c r="G37" s="876"/>
      <c r="H37" s="877"/>
      <c r="I37" s="421"/>
      <c r="J37" s="422"/>
      <c r="K37" s="269">
        <f>VLOOKUP(A37,EQUIPOS!A7:D164,4,FALSE)</f>
        <v>42668.787312988439</v>
      </c>
      <c r="L37" s="335"/>
      <c r="M37" s="336">
        <v>1000</v>
      </c>
      <c r="N37" s="272">
        <f>K37/M37</f>
        <v>42.668787312988442</v>
      </c>
    </row>
    <row r="38" spans="1:14">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0.01</v>
      </c>
      <c r="N41" s="344">
        <f>N77*M41</f>
        <v>4.0401280451800998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628.718186837791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70" t="s">
        <v>585</v>
      </c>
      <c r="B48" s="43" t="str">
        <f>VLOOKUP(A48,MATERIALES!A5:D372,3,FALSE)</f>
        <v>Mortero 1:3</v>
      </c>
      <c r="C48" s="281"/>
      <c r="D48" s="281"/>
      <c r="E48" s="281"/>
      <c r="F48" s="281"/>
      <c r="G48" s="281"/>
      <c r="H48" s="281"/>
      <c r="I48" s="281"/>
      <c r="J48" s="311" t="str">
        <f>VLOOKUP(A48,MATERIALES!A4:D639,2,FALSE)</f>
        <v>m3</v>
      </c>
      <c r="K48" s="486">
        <v>0.1</v>
      </c>
      <c r="L48" s="267"/>
      <c r="M48" s="402">
        <f>VLOOKUP(A48,MATERIALES!A5:D395,4,FALSE)</f>
        <v>445462.12404068193</v>
      </c>
      <c r="N48" s="272">
        <f>K48*M48</f>
        <v>44546.212404068196</v>
      </c>
    </row>
    <row r="49" spans="1:14">
      <c r="A49" s="170" t="s">
        <v>739</v>
      </c>
      <c r="B49" s="43" t="str">
        <f>VLOOKUP(A49,MATERIALES!A6:D372,3,FALSE)</f>
        <v>Varilla 5/8</v>
      </c>
      <c r="C49" s="425"/>
      <c r="D49" s="425"/>
      <c r="E49" s="425"/>
      <c r="F49" s="425"/>
      <c r="G49" s="425"/>
      <c r="H49" s="425"/>
      <c r="I49" s="425"/>
      <c r="J49" s="312" t="str">
        <f>VLOOKUP(A49,MATERIALES!A5:D640,2,FALSE)</f>
        <v>kg</v>
      </c>
      <c r="K49" s="486">
        <v>1.1000000000000001</v>
      </c>
      <c r="L49" s="421"/>
      <c r="M49" s="402">
        <f>VLOOKUP(A49,MATERIALES!A6:D396,4,FALSE)</f>
        <v>4464.4778264515198</v>
      </c>
      <c r="N49" s="272">
        <f>K49*M49</f>
        <v>4910.9256090966719</v>
      </c>
    </row>
    <row r="50" spans="1:14">
      <c r="A50" s="170" t="s">
        <v>931</v>
      </c>
      <c r="B50" s="43" t="str">
        <f>VLOOKUP(A50,MATERIALES!A6:D372,3,FALSE)</f>
        <v>Malla Electrosoldada de 5/16</v>
      </c>
      <c r="C50" s="425"/>
      <c r="D50" s="425"/>
      <c r="E50" s="425"/>
      <c r="F50" s="425"/>
      <c r="G50" s="425"/>
      <c r="H50" s="425"/>
      <c r="I50" s="425"/>
      <c r="J50" s="312" t="str">
        <f>VLOOKUP(A50,MATERIALES!A6:D641,2,FALSE)</f>
        <v>m2</v>
      </c>
      <c r="K50" s="486">
        <v>1</v>
      </c>
      <c r="L50" s="421"/>
      <c r="M50" s="402">
        <f>VLOOKUP(A50,MATERIALES!A6:D397,4,FALSE)</f>
        <v>6154.5985236220058</v>
      </c>
      <c r="N50" s="272">
        <f>K50*M50</f>
        <v>6154.5985236220058</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55611.736536786877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800</v>
      </c>
      <c r="N71" s="395">
        <f>K71/M71</f>
        <v>270.65499999999997</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800</v>
      </c>
      <c r="N72" s="395">
        <f>K72/M72</f>
        <v>133.35780451800997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5"/>
    </row>
    <row r="77" spans="1:15" ht="15.75" thickBot="1">
      <c r="B77" s="826" t="s">
        <v>953</v>
      </c>
      <c r="C77" s="827"/>
      <c r="D77" s="827"/>
      <c r="E77" s="827"/>
      <c r="F77" s="827"/>
      <c r="G77" s="827"/>
      <c r="H77" s="827"/>
      <c r="I77" s="827"/>
      <c r="J77" s="827"/>
      <c r="K77" s="827"/>
      <c r="L77" s="827"/>
      <c r="M77" s="828"/>
      <c r="N77" s="301">
        <f>SUM(N71:N76)</f>
        <v>404.01280451800994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56644.467528142675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11328.893505628535</v>
      </c>
      <c r="M84" s="862"/>
      <c r="N84" s="51"/>
    </row>
    <row r="85" spans="1:14">
      <c r="B85" s="89" t="s">
        <v>973</v>
      </c>
      <c r="C85" s="90"/>
      <c r="D85" s="90"/>
      <c r="E85" s="90"/>
      <c r="F85" s="90"/>
      <c r="G85" s="90"/>
      <c r="H85" s="90"/>
      <c r="I85" s="87"/>
      <c r="J85" s="88"/>
      <c r="K85" s="304">
        <v>0.05</v>
      </c>
      <c r="L85" s="861">
        <f>N79*K85</f>
        <v>2832.2233764071339</v>
      </c>
      <c r="M85" s="862"/>
      <c r="N85" s="51"/>
    </row>
    <row r="86" spans="1:14" ht="15.75" thickBot="1">
      <c r="B86" s="91" t="s">
        <v>974</v>
      </c>
      <c r="C86" s="92"/>
      <c r="D86" s="92"/>
      <c r="E86" s="92"/>
      <c r="F86" s="92"/>
      <c r="G86" s="92"/>
      <c r="H86" s="92"/>
      <c r="I86" s="93"/>
      <c r="J86" s="94"/>
      <c r="K86" s="305">
        <v>0.05</v>
      </c>
      <c r="L86" s="863">
        <f>N79*K86</f>
        <v>2832.2233764071339</v>
      </c>
      <c r="M86" s="864"/>
      <c r="N86" s="51"/>
    </row>
    <row r="87" spans="1:14" ht="15.75" thickBot="1">
      <c r="B87" s="826" t="s">
        <v>953</v>
      </c>
      <c r="C87" s="827"/>
      <c r="D87" s="827"/>
      <c r="E87" s="827"/>
      <c r="F87" s="827"/>
      <c r="G87" s="827"/>
      <c r="H87" s="827"/>
      <c r="I87" s="827"/>
      <c r="J87" s="827"/>
      <c r="K87" s="827"/>
      <c r="L87" s="827"/>
      <c r="M87" s="828"/>
      <c r="N87" s="52">
        <f>L84+L85+L86</f>
        <v>16993.340258442804</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73637.807786585472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2" t="s">
        <v>2215</v>
      </c>
      <c r="L29" s="802" t="s">
        <v>945</v>
      </c>
      <c r="M29" s="803"/>
      <c r="N29" s="71" t="s">
        <v>946</v>
      </c>
    </row>
    <row r="30" spans="1:14" ht="17.25" hidden="1" customHeight="1">
      <c r="B30" s="71" t="s">
        <v>943</v>
      </c>
      <c r="C30" s="805" t="s">
        <v>944</v>
      </c>
      <c r="D30" s="806"/>
      <c r="E30" s="806"/>
      <c r="F30" s="806"/>
      <c r="G30" s="806"/>
      <c r="H30" s="806"/>
      <c r="I30" s="806"/>
      <c r="J30" s="72"/>
      <c r="K30" s="307"/>
      <c r="L30" s="802" t="s">
        <v>945</v>
      </c>
      <c r="M30" s="803"/>
      <c r="N30" s="71" t="s">
        <v>946</v>
      </c>
    </row>
    <row r="31" spans="1:14" ht="15.75" thickBot="1">
      <c r="A31" t="s">
        <v>1845</v>
      </c>
      <c r="B31" s="80" t="s">
        <v>1728</v>
      </c>
      <c r="C31" s="81" t="s">
        <v>2191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N77*M41</f>
        <v>270.65500000000003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270.65500000000003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VLOOKUP(A48,MATERIALES!A4:D639,2,FALSE)</f>
        <v>m3</v>
      </c>
      <c r="K48" s="486">
        <v>0.5</v>
      </c>
      <c r="L48" s="267"/>
      <c r="M48" s="402">
        <f>VLOOKUP(A48,MATERIALES!A5:D395,4,FALSE)</f>
        <v>51552.977953721842</v>
      </c>
      <c r="N48" s="272">
        <f>K48*M48</f>
        <v>25776.488976860921</v>
      </c>
    </row>
    <row r="49" spans="1:14">
      <c r="A49" s="170" t="s">
        <v>914</v>
      </c>
      <c r="B49" s="43" t="str">
        <f>VLOOKUP(A49,MATERIALES!A6:D372,3,FALSE)</f>
        <v>Árbol de 1.2 m (Paisajístico)</v>
      </c>
      <c r="C49" s="425"/>
      <c r="D49" s="425"/>
      <c r="E49" s="425"/>
      <c r="F49" s="425"/>
      <c r="G49" s="425"/>
      <c r="H49" s="425"/>
      <c r="I49" s="425"/>
      <c r="J49" s="312" t="str">
        <f>VLOOKUP(A49,MATERIALES!A5:D640,2,FALSE)</f>
        <v>u</v>
      </c>
      <c r="K49" s="486">
        <v>1</v>
      </c>
      <c r="L49" s="421"/>
      <c r="M49" s="402">
        <f>VLOOKUP(A49,MATERIALES!A6:D396,4,FALSE)</f>
        <v>22991.410007708349</v>
      </c>
      <c r="N49" s="272">
        <f>K49*M49</f>
        <v>22991.410007708349</v>
      </c>
    </row>
    <row r="50" spans="1:14">
      <c r="A50" s="170"/>
      <c r="B50" s="43"/>
      <c r="C50" s="425"/>
      <c r="D50" s="425"/>
      <c r="E50" s="425"/>
      <c r="F50" s="425"/>
      <c r="G50" s="425"/>
      <c r="H50" s="425"/>
      <c r="I50" s="425"/>
      <c r="J50" s="318"/>
      <c r="K50" s="486"/>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48767.89898456927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2" t="s">
        <v>961</v>
      </c>
      <c r="M59" s="891"/>
      <c r="N59" s="76" t="s">
        <v>951</v>
      </c>
    </row>
    <row r="60" spans="1:14">
      <c r="B60" s="46"/>
      <c r="C60" s="317"/>
      <c r="D60" s="317"/>
      <c r="E60" s="317"/>
      <c r="F60" s="317"/>
      <c r="G60" s="31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311"/>
      <c r="I63" s="279"/>
      <c r="J63" s="286"/>
      <c r="K63" s="279"/>
      <c r="L63" s="913"/>
      <c r="M63" s="914"/>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87">
        <v>10</v>
      </c>
      <c r="N71" s="395">
        <f>K71/M71</f>
        <v>5413.1</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5"/>
    </row>
    <row r="77" spans="1:15" ht="15.75" thickBot="1">
      <c r="B77" s="826" t="s">
        <v>953</v>
      </c>
      <c r="C77" s="827"/>
      <c r="D77" s="827"/>
      <c r="E77" s="827"/>
      <c r="F77" s="827"/>
      <c r="G77" s="827"/>
      <c r="H77" s="827"/>
      <c r="I77" s="827"/>
      <c r="J77" s="827"/>
      <c r="K77" s="827"/>
      <c r="L77" s="827"/>
      <c r="M77" s="828"/>
      <c r="N77" s="301">
        <f>SUM(N71:N76)</f>
        <v>5413.1</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54451.653984569268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4"/>
      <c r="J83" s="334"/>
      <c r="K83" s="302" t="s">
        <v>970</v>
      </c>
      <c r="L83" s="873" t="s">
        <v>971</v>
      </c>
      <c r="M83" s="874"/>
      <c r="N83" s="303"/>
    </row>
    <row r="84" spans="1:14">
      <c r="B84" s="859" t="s">
        <v>972</v>
      </c>
      <c r="C84" s="860"/>
      <c r="D84" s="860"/>
      <c r="E84" s="860"/>
      <c r="F84" s="860"/>
      <c r="G84" s="860"/>
      <c r="H84" s="860"/>
      <c r="I84" s="87"/>
      <c r="J84" s="88"/>
      <c r="K84" s="304">
        <v>0.2</v>
      </c>
      <c r="L84" s="861">
        <f>N79*K84</f>
        <v>10890.330796913855</v>
      </c>
      <c r="M84" s="862"/>
      <c r="N84" s="51"/>
    </row>
    <row r="85" spans="1:14">
      <c r="B85" s="89" t="s">
        <v>973</v>
      </c>
      <c r="C85" s="90"/>
      <c r="D85" s="90"/>
      <c r="E85" s="90"/>
      <c r="F85" s="90"/>
      <c r="G85" s="90"/>
      <c r="H85" s="90"/>
      <c r="I85" s="87"/>
      <c r="J85" s="88"/>
      <c r="K85" s="304">
        <v>0.05</v>
      </c>
      <c r="L85" s="861">
        <f>N79*K85</f>
        <v>2722.5826992284638</v>
      </c>
      <c r="M85" s="862"/>
      <c r="N85" s="51"/>
    </row>
    <row r="86" spans="1:14" ht="15.75" thickBot="1">
      <c r="B86" s="91" t="s">
        <v>974</v>
      </c>
      <c r="C86" s="92"/>
      <c r="D86" s="92"/>
      <c r="E86" s="92"/>
      <c r="F86" s="92"/>
      <c r="G86" s="92"/>
      <c r="H86" s="92"/>
      <c r="I86" s="93"/>
      <c r="J86" s="94"/>
      <c r="K86" s="305">
        <v>0.05</v>
      </c>
      <c r="L86" s="863">
        <f>N79*K86</f>
        <v>2722.5826992284638</v>
      </c>
      <c r="M86" s="864"/>
      <c r="N86" s="51"/>
    </row>
    <row r="87" spans="1:14" ht="15.75" thickBot="1">
      <c r="B87" s="826" t="s">
        <v>953</v>
      </c>
      <c r="C87" s="827"/>
      <c r="D87" s="827"/>
      <c r="E87" s="827"/>
      <c r="F87" s="827"/>
      <c r="G87" s="827"/>
      <c r="H87" s="827"/>
      <c r="I87" s="827"/>
      <c r="J87" s="827"/>
      <c r="K87" s="827"/>
      <c r="L87" s="827"/>
      <c r="M87" s="828"/>
      <c r="N87" s="52">
        <f>L84+L85+L86</f>
        <v>16335.496195370783</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70787.150179940043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t="17.25" hidden="1" customHeight="1" thickBot="1">
      <c r="B30" s="71" t="s">
        <v>943</v>
      </c>
      <c r="C30" s="805" t="s">
        <v>944</v>
      </c>
      <c r="D30" s="806"/>
      <c r="E30" s="806"/>
      <c r="F30" s="806"/>
      <c r="G30" s="806"/>
      <c r="H30" s="806"/>
      <c r="I30" s="806"/>
      <c r="J30" s="72"/>
      <c r="K30" s="307"/>
      <c r="L30" s="802" t="s">
        <v>945</v>
      </c>
      <c r="M30" s="803"/>
      <c r="N30" s="71" t="s">
        <v>946</v>
      </c>
    </row>
    <row r="31" spans="1:14" ht="15.75" thickBot="1">
      <c r="A31" t="s">
        <v>1845</v>
      </c>
      <c r="B31" s="80" t="s">
        <v>1729</v>
      </c>
      <c r="C31" s="81" t="s">
        <v>2192</v>
      </c>
      <c r="D31" s="82"/>
      <c r="E31" s="82"/>
      <c r="F31" s="82"/>
      <c r="G31" s="82"/>
      <c r="H31" s="82"/>
      <c r="I31" s="82"/>
      <c r="J31" s="82"/>
      <c r="K31" s="453"/>
      <c r="L31" s="306" t="s">
        <v>984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7"/>
      <c r="J36" s="268"/>
      <c r="K36" s="269"/>
      <c r="L36" s="270"/>
      <c r="M36" s="336"/>
      <c r="N36" s="272"/>
    </row>
    <row r="37" spans="1:14">
      <c r="A37" s="113"/>
      <c r="B37" s="875"/>
      <c r="C37" s="876"/>
      <c r="D37" s="876"/>
      <c r="E37" s="876"/>
      <c r="F37" s="876"/>
      <c r="G37" s="876"/>
      <c r="H37" s="877"/>
      <c r="I37" s="421"/>
      <c r="J37" s="422"/>
      <c r="K37" s="269"/>
      <c r="L37" s="335"/>
      <c r="M37" s="336"/>
      <c r="N37" s="272"/>
    </row>
    <row r="38" spans="1:14">
      <c r="B38" s="875"/>
      <c r="C38" s="876"/>
      <c r="D38" s="876"/>
      <c r="E38" s="876"/>
      <c r="F38" s="876"/>
      <c r="G38" s="876"/>
      <c r="H38" s="877"/>
      <c r="I38" s="328"/>
      <c r="J38" s="330"/>
      <c r="K38" s="269"/>
      <c r="L38" s="423"/>
      <c r="M38" s="424"/>
      <c r="N38" s="272"/>
    </row>
    <row r="39" spans="1:14">
      <c r="B39" s="875"/>
      <c r="C39" s="876"/>
      <c r="D39" s="876"/>
      <c r="E39" s="876"/>
      <c r="F39" s="876"/>
      <c r="G39" s="876"/>
      <c r="H39" s="877"/>
      <c r="I39" s="36"/>
      <c r="J39" s="37"/>
      <c r="K39" s="269"/>
      <c r="L39" s="276"/>
      <c r="M39" s="336"/>
      <c r="N39" s="272"/>
    </row>
    <row r="40" spans="1:14">
      <c r="B40" s="320"/>
      <c r="C40" s="321"/>
      <c r="D40" s="321"/>
      <c r="E40" s="321"/>
      <c r="F40" s="323"/>
      <c r="G40" s="323"/>
      <c r="H40" s="125"/>
      <c r="I40" s="36"/>
      <c r="J40" s="37"/>
      <c r="K40" s="269"/>
      <c r="L40" s="276"/>
      <c r="M40" s="277"/>
      <c r="N40" s="273"/>
    </row>
    <row r="41" spans="1:14">
      <c r="B41" s="883" t="s">
        <v>952</v>
      </c>
      <c r="C41" s="884"/>
      <c r="D41" s="884"/>
      <c r="E41" s="38"/>
      <c r="F41" s="39"/>
      <c r="G41" s="39"/>
      <c r="H41" s="40"/>
      <c r="I41" s="36"/>
      <c r="J41" s="37"/>
      <c r="K41" s="279"/>
      <c r="L41" s="276"/>
      <c r="M41" s="401">
        <v>0.05</v>
      </c>
      <c r="N41" s="344">
        <f>N76*M41</f>
        <v>90218.333333333343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4">
        <f>SUM(N36:N42)</f>
        <v>90218.333333333343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A48" s="170" t="s">
        <v>913</v>
      </c>
      <c r="B48" s="43" t="str">
        <f>VLOOKUP(A48,MATERIALES!A6:D372,3,FALSE)</f>
        <v>Árbol de 0.6 m (Protector)</v>
      </c>
      <c r="C48" s="425"/>
      <c r="D48" s="425"/>
      <c r="E48" s="425"/>
      <c r="F48" s="425"/>
      <c r="G48" s="425"/>
      <c r="H48" s="425"/>
      <c r="I48" s="425"/>
      <c r="J48" s="318" t="str">
        <f>VLOOKUP(A48,MATERIALES!A4:D639,2,FALSE)</f>
        <v>u</v>
      </c>
      <c r="K48" s="486">
        <v>1100</v>
      </c>
      <c r="L48" s="421"/>
      <c r="M48" s="402">
        <f>VLOOKUP(A48,MATERIALES!A6:D396,4,FALSE)</f>
        <v>760.04945598294501</v>
      </c>
      <c r="N48" s="272">
        <f>K48*M48</f>
        <v>836054.40158123954</v>
      </c>
    </row>
    <row r="49" spans="1:14">
      <c r="A49" s="170"/>
      <c r="B49" s="43"/>
      <c r="C49" s="425"/>
      <c r="D49" s="425"/>
      <c r="E49" s="425"/>
      <c r="F49" s="425"/>
      <c r="G49" s="425"/>
      <c r="H49" s="425"/>
      <c r="I49" s="425"/>
      <c r="J49" s="318"/>
      <c r="K49" s="445"/>
      <c r="L49" s="421"/>
      <c r="M49" s="402"/>
      <c r="N49" s="272"/>
    </row>
    <row r="50" spans="1:14">
      <c r="A50" s="170"/>
      <c r="B50" s="43"/>
      <c r="C50" s="425"/>
      <c r="D50" s="425"/>
      <c r="E50" s="425"/>
      <c r="F50" s="425"/>
      <c r="G50" s="425"/>
      <c r="H50" s="425"/>
      <c r="I50" s="425"/>
      <c r="J50" s="311"/>
      <c r="K50" s="397"/>
      <c r="L50" s="421"/>
      <c r="M50" s="402"/>
      <c r="N50" s="272"/>
    </row>
    <row r="51" spans="1:14">
      <c r="B51" s="320"/>
      <c r="C51" s="47"/>
      <c r="D51" s="47"/>
      <c r="E51" s="47"/>
      <c r="F51" s="47"/>
      <c r="G51" s="47"/>
      <c r="H51" s="47"/>
      <c r="I51" s="47"/>
      <c r="J51" s="288"/>
      <c r="K51" s="169"/>
      <c r="L51" s="318"/>
      <c r="M51" s="426"/>
      <c r="N51" s="273"/>
    </row>
    <row r="52" spans="1:14">
      <c r="B52" s="168"/>
      <c r="C52" s="317"/>
      <c r="D52" s="317"/>
      <c r="E52" s="317"/>
      <c r="F52" s="317"/>
      <c r="G52" s="317"/>
      <c r="H52" s="317"/>
      <c r="I52" s="317"/>
      <c r="J52" s="311"/>
      <c r="K52" s="44"/>
      <c r="L52" s="318"/>
      <c r="M52" s="426"/>
      <c r="N52" s="273"/>
    </row>
    <row r="53" spans="1:14" ht="15.75" thickBot="1">
      <c r="B53" s="478"/>
      <c r="C53" s="47"/>
      <c r="D53" s="47"/>
      <c r="E53" s="47"/>
      <c r="F53" s="47"/>
      <c r="G53" s="47"/>
      <c r="H53" s="47"/>
      <c r="I53" s="47"/>
      <c r="J53" s="288"/>
      <c r="K53" s="169"/>
      <c r="L53" s="479"/>
      <c r="M53" s="480"/>
      <c r="N53" s="481"/>
    </row>
    <row r="54" spans="1:14" ht="15.75" thickBot="1">
      <c r="B54" s="826" t="s">
        <v>953</v>
      </c>
      <c r="C54" s="827"/>
      <c r="D54" s="827"/>
      <c r="E54" s="827"/>
      <c r="F54" s="827"/>
      <c r="G54" s="827"/>
      <c r="H54" s="827"/>
      <c r="I54" s="827"/>
      <c r="J54" s="827"/>
      <c r="K54" s="827"/>
      <c r="L54" s="827"/>
      <c r="M54" s="828"/>
      <c r="N54" s="394">
        <f>SUM(N48:N53)</f>
        <v>836054.40158123954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2" t="s">
        <v>961</v>
      </c>
      <c r="M58" s="891"/>
      <c r="N58" s="76" t="s">
        <v>951</v>
      </c>
    </row>
    <row r="59" spans="1:14">
      <c r="B59" s="46"/>
      <c r="C59" s="317"/>
      <c r="D59" s="317"/>
      <c r="E59" s="317"/>
      <c r="F59" s="317"/>
      <c r="G59" s="317"/>
      <c r="H59" s="311"/>
      <c r="I59" s="279"/>
      <c r="J59" s="286"/>
      <c r="K59" s="279"/>
      <c r="L59" s="913"/>
      <c r="M59" s="914"/>
      <c r="N59" s="287"/>
    </row>
    <row r="60" spans="1:14">
      <c r="B60" s="46"/>
      <c r="C60" s="47"/>
      <c r="D60" s="47"/>
      <c r="E60" s="47"/>
      <c r="F60" s="47"/>
      <c r="G60" s="47"/>
      <c r="H60" s="311"/>
      <c r="I60" s="279"/>
      <c r="J60" s="286"/>
      <c r="K60" s="279"/>
      <c r="L60" s="913"/>
      <c r="M60" s="914"/>
      <c r="N60" s="287"/>
    </row>
    <row r="61" spans="1:14">
      <c r="B61" s="46"/>
      <c r="C61" s="47"/>
      <c r="D61" s="47"/>
      <c r="E61" s="47"/>
      <c r="F61" s="47"/>
      <c r="G61" s="47"/>
      <c r="H61" s="311"/>
      <c r="I61" s="279"/>
      <c r="J61" s="286"/>
      <c r="K61" s="279"/>
      <c r="L61" s="913"/>
      <c r="M61" s="914"/>
      <c r="N61" s="287"/>
    </row>
    <row r="62" spans="1:14">
      <c r="B62" s="46"/>
      <c r="C62" s="47"/>
      <c r="D62" s="47"/>
      <c r="E62" s="47"/>
      <c r="F62" s="47"/>
      <c r="G62" s="47"/>
      <c r="H62" s="311"/>
      <c r="I62" s="279"/>
      <c r="J62" s="286"/>
      <c r="K62" s="279"/>
      <c r="L62" s="913"/>
      <c r="M62" s="914"/>
      <c r="N62" s="287"/>
    </row>
    <row r="63" spans="1:14">
      <c r="B63" s="46"/>
      <c r="C63" s="47"/>
      <c r="D63" s="47"/>
      <c r="E63" s="47"/>
      <c r="F63" s="47"/>
      <c r="G63" s="47"/>
      <c r="H63" s="288"/>
      <c r="I63" s="279"/>
      <c r="J63" s="279"/>
      <c r="K63" s="279"/>
      <c r="L63" s="289"/>
      <c r="M63" s="290"/>
      <c r="N63" s="291"/>
    </row>
    <row r="64" spans="1:14" ht="15.75" thickBot="1">
      <c r="B64" s="49"/>
      <c r="C64" s="47"/>
      <c r="D64" s="47"/>
      <c r="E64" s="47"/>
      <c r="F64" s="47"/>
      <c r="G64" s="47"/>
      <c r="H64" s="484"/>
      <c r="I64" s="169"/>
      <c r="J64" s="169"/>
      <c r="K64" s="169"/>
      <c r="L64" s="996"/>
      <c r="M64" s="997"/>
      <c r="N64" s="485"/>
    </row>
    <row r="65" spans="1:15" ht="15.75" thickBot="1">
      <c r="B65" s="826" t="s">
        <v>953</v>
      </c>
      <c r="C65" s="827"/>
      <c r="D65" s="827"/>
      <c r="E65" s="827"/>
      <c r="F65" s="827"/>
      <c r="G65" s="827"/>
      <c r="H65" s="827"/>
      <c r="I65" s="827"/>
      <c r="J65" s="827"/>
      <c r="K65" s="827"/>
      <c r="L65" s="827"/>
      <c r="M65" s="828"/>
      <c r="N65" s="39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980"/>
      <c r="N69" s="98" t="s">
        <v>951</v>
      </c>
    </row>
    <row r="70" spans="1:15">
      <c r="A70" s="171" t="s">
        <v>13</v>
      </c>
      <c r="B70" s="49" t="str">
        <f>VLOOKUP(A70,'MANO DE OBRA'!A8:D68,3,FALSE)</f>
        <v>Obrero (5)</v>
      </c>
      <c r="C70" s="47"/>
      <c r="D70" s="47"/>
      <c r="E70" s="47"/>
      <c r="F70" s="47"/>
      <c r="G70" s="47"/>
      <c r="H70" s="47"/>
      <c r="I70" s="292">
        <f>K70/J70*100</f>
        <v>146300</v>
      </c>
      <c r="J70" s="293">
        <v>185</v>
      </c>
      <c r="K70" s="294">
        <f>VLOOKUP(A70,'MANO DE OBRA'!A8:D99,4,FALSE)</f>
        <v>270655</v>
      </c>
      <c r="L70" s="50"/>
      <c r="M70" s="487">
        <v>0.15</v>
      </c>
      <c r="N70" s="395">
        <f>K70/M70</f>
        <v>1804366.6666666667</v>
      </c>
      <c r="O70" s="106"/>
    </row>
    <row r="71" spans="1:15">
      <c r="A71" s="171"/>
      <c r="B71" s="49"/>
      <c r="C71" s="47"/>
      <c r="D71" s="47"/>
      <c r="E71" s="47"/>
      <c r="F71" s="47"/>
      <c r="G71" s="47"/>
      <c r="H71" s="47"/>
      <c r="I71" s="292"/>
      <c r="J71" s="293"/>
      <c r="K71" s="294"/>
      <c r="L71" s="50"/>
      <c r="M71" s="434"/>
      <c r="N71" s="395"/>
    </row>
    <row r="72" spans="1:15">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98"/>
      <c r="C75" s="999"/>
      <c r="D75" s="999"/>
      <c r="E75" s="999"/>
      <c r="F75" s="999"/>
      <c r="G75" s="999"/>
      <c r="H75" s="999"/>
      <c r="I75" s="169"/>
      <c r="J75" s="169"/>
      <c r="K75" s="169"/>
      <c r="L75" s="1000"/>
      <c r="M75" s="1001"/>
      <c r="N75" s="45"/>
    </row>
    <row r="76" spans="1:15" ht="15.75" thickBot="1">
      <c r="B76" s="826" t="s">
        <v>953</v>
      </c>
      <c r="C76" s="827"/>
      <c r="D76" s="827"/>
      <c r="E76" s="827"/>
      <c r="F76" s="827"/>
      <c r="G76" s="827"/>
      <c r="H76" s="827"/>
      <c r="I76" s="827"/>
      <c r="J76" s="827"/>
      <c r="K76" s="827"/>
      <c r="L76" s="827"/>
      <c r="M76" s="828"/>
      <c r="N76" s="301">
        <f>SUM(N70:N75)</f>
        <v>1804366.6666666667</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2730639.4015812399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546127.88031624805</v>
      </c>
      <c r="M83" s="862"/>
      <c r="N83" s="51"/>
    </row>
    <row r="84" spans="1:14">
      <c r="B84" s="89" t="s">
        <v>973</v>
      </c>
      <c r="C84" s="90"/>
      <c r="D84" s="90"/>
      <c r="E84" s="90"/>
      <c r="F84" s="90"/>
      <c r="G84" s="90"/>
      <c r="H84" s="90"/>
      <c r="I84" s="87"/>
      <c r="J84" s="88"/>
      <c r="K84" s="304">
        <v>0.05</v>
      </c>
      <c r="L84" s="861">
        <f>N78*K84</f>
        <v>136531.97007906201</v>
      </c>
      <c r="M84" s="862"/>
      <c r="N84" s="51"/>
    </row>
    <row r="85" spans="1:14" ht="15.75" thickBot="1">
      <c r="B85" s="91" t="s">
        <v>974</v>
      </c>
      <c r="C85" s="92"/>
      <c r="D85" s="92"/>
      <c r="E85" s="92"/>
      <c r="F85" s="92"/>
      <c r="G85" s="92"/>
      <c r="H85" s="92"/>
      <c r="I85" s="93"/>
      <c r="J85" s="94"/>
      <c r="K85" s="305">
        <v>0.05</v>
      </c>
      <c r="L85" s="863">
        <f>N78*K85</f>
        <v>136531.97007906201</v>
      </c>
      <c r="M85" s="864"/>
      <c r="N85" s="51"/>
    </row>
    <row r="86" spans="1:14" ht="15.75" thickBot="1">
      <c r="B86" s="826" t="s">
        <v>953</v>
      </c>
      <c r="C86" s="827"/>
      <c r="D86" s="827"/>
      <c r="E86" s="827"/>
      <c r="F86" s="827"/>
      <c r="G86" s="827"/>
      <c r="H86" s="827"/>
      <c r="I86" s="827"/>
      <c r="J86" s="827"/>
      <c r="K86" s="827"/>
      <c r="L86" s="827"/>
      <c r="M86" s="828"/>
      <c r="N86" s="52">
        <f>L83+L84+L85</f>
        <v>819191.82047437213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3549831.2220556121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29.25"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6"/>
      <c r="K118" s="976"/>
      <c r="L118" s="976"/>
      <c r="M118" s="976"/>
      <c r="N118" s="977"/>
    </row>
    <row r="119" spans="2:14" ht="15.75" thickBot="1">
      <c r="B119" s="419" t="s">
        <v>2221</v>
      </c>
      <c r="C119" s="420"/>
      <c r="D119" s="420"/>
      <c r="E119" s="259"/>
      <c r="F119" s="259"/>
      <c r="G119" s="259"/>
      <c r="H119" s="259"/>
      <c r="I119" s="259"/>
      <c r="J119" s="978"/>
      <c r="K119" s="978"/>
      <c r="L119" s="978"/>
      <c r="M119" s="978"/>
      <c r="N119" s="979"/>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28.5" customHeight="1" thickBot="1">
      <c r="A31" t="s">
        <v>1845</v>
      </c>
      <c r="B31" s="107" t="s">
        <v>1166</v>
      </c>
      <c r="C31" s="1002" t="s">
        <v>2193</v>
      </c>
      <c r="D31" s="1003"/>
      <c r="E31" s="1003"/>
      <c r="F31" s="1003"/>
      <c r="G31" s="1003"/>
      <c r="H31" s="1003"/>
      <c r="I31" s="1003"/>
      <c r="J31" s="1003"/>
      <c r="K31" s="488"/>
      <c r="L31" s="458" t="s">
        <v>1730</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71" t="s">
        <v>373</v>
      </c>
      <c r="B36" s="875" t="str">
        <f>VLOOKUP(A36,EQUIPOS!A6:D154,3,FALSE)</f>
        <v>Volqueta 6 m3</v>
      </c>
      <c r="C36" s="876"/>
      <c r="D36" s="876"/>
      <c r="E36" s="876"/>
      <c r="F36" s="876"/>
      <c r="G36" s="876"/>
      <c r="H36" s="877"/>
      <c r="I36" s="267"/>
      <c r="J36" s="268"/>
      <c r="K36" s="269">
        <f>VLOOKUP(A36,EQUIPOS!A6:D161,4,FALSE)</f>
        <v>67262.879887324176</v>
      </c>
      <c r="L36" s="270"/>
      <c r="M36" s="455">
        <v>81</v>
      </c>
      <c r="N36" s="272">
        <f>K36/M36</f>
        <v>830.40592453486636</v>
      </c>
    </row>
    <row r="37" spans="1:14">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3"/>
    </row>
    <row r="39" spans="1:14">
      <c r="B39" s="875"/>
      <c r="C39" s="876"/>
      <c r="D39" s="876"/>
      <c r="E39" s="876"/>
      <c r="F39" s="876"/>
      <c r="G39" s="876"/>
      <c r="H39" s="877"/>
      <c r="I39" s="878"/>
      <c r="J39" s="879"/>
      <c r="K39" s="274"/>
      <c r="L39" s="880"/>
      <c r="M39" s="881"/>
      <c r="N39" s="275"/>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99">
        <f>SUM(N36:N42)</f>
        <v>830.40592453486636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8"/>
      <c r="C53" s="909"/>
      <c r="D53" s="909"/>
      <c r="E53" s="909"/>
      <c r="F53" s="909"/>
      <c r="G53" s="909"/>
      <c r="H53" s="909"/>
      <c r="I53" s="879"/>
      <c r="J53" s="42"/>
      <c r="K53" s="44"/>
      <c r="L53" s="910"/>
      <c r="M53" s="911"/>
      <c r="N53" s="45"/>
    </row>
    <row r="54" spans="2:14" ht="15.75" thickBot="1">
      <c r="B54" s="826" t="s">
        <v>953</v>
      </c>
      <c r="C54" s="827"/>
      <c r="D54" s="827"/>
      <c r="E54" s="827"/>
      <c r="F54" s="827"/>
      <c r="G54" s="827"/>
      <c r="H54" s="827"/>
      <c r="I54" s="827"/>
      <c r="J54" s="827"/>
      <c r="K54" s="827"/>
      <c r="L54" s="827"/>
      <c r="M54" s="828"/>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12" t="s">
        <v>961</v>
      </c>
      <c r="M58" s="891"/>
      <c r="N58" s="76" t="s">
        <v>951</v>
      </c>
    </row>
    <row r="59" spans="2:14">
      <c r="B59" s="46"/>
      <c r="C59" s="317"/>
      <c r="D59" s="317"/>
      <c r="E59" s="317"/>
      <c r="F59" s="317"/>
      <c r="G59" s="317"/>
      <c r="H59" s="311"/>
      <c r="I59" s="279"/>
      <c r="J59" s="286"/>
      <c r="K59" s="279"/>
      <c r="L59" s="913"/>
      <c r="M59" s="914"/>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6"/>
      <c r="M64" s="997"/>
      <c r="N64" s="485"/>
    </row>
    <row r="65" spans="2:15" ht="15.75" thickBot="1">
      <c r="B65" s="826" t="s">
        <v>953</v>
      </c>
      <c r="C65" s="827"/>
      <c r="D65" s="827"/>
      <c r="E65" s="827"/>
      <c r="F65" s="827"/>
      <c r="G65" s="827"/>
      <c r="H65" s="827"/>
      <c r="I65" s="827"/>
      <c r="J65" s="827"/>
      <c r="K65" s="827"/>
      <c r="L65" s="827"/>
      <c r="M65" s="828"/>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8"/>
      <c r="C75" s="999"/>
      <c r="D75" s="999"/>
      <c r="E75" s="999"/>
      <c r="F75" s="999"/>
      <c r="G75" s="999"/>
      <c r="H75" s="999"/>
      <c r="I75" s="169"/>
      <c r="J75" s="169"/>
      <c r="K75" s="169"/>
      <c r="L75" s="1000"/>
      <c r="M75" s="1001"/>
      <c r="N75" s="45"/>
    </row>
    <row r="76" spans="2:15" ht="15.75" thickBot="1">
      <c r="B76" s="826" t="s">
        <v>953</v>
      </c>
      <c r="C76" s="827"/>
      <c r="D76" s="827"/>
      <c r="E76" s="827"/>
      <c r="F76" s="827"/>
      <c r="G76" s="827"/>
      <c r="H76" s="827"/>
      <c r="I76" s="827"/>
      <c r="J76" s="827"/>
      <c r="K76" s="827"/>
      <c r="L76" s="827"/>
      <c r="M76" s="828"/>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830.40592453486636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166.08118490697328</v>
      </c>
      <c r="M83" s="862"/>
      <c r="N83" s="51"/>
    </row>
    <row r="84" spans="1:14">
      <c r="B84" s="89" t="s">
        <v>973</v>
      </c>
      <c r="C84" s="90"/>
      <c r="D84" s="90"/>
      <c r="E84" s="90"/>
      <c r="F84" s="90"/>
      <c r="G84" s="90"/>
      <c r="H84" s="90"/>
      <c r="I84" s="87"/>
      <c r="J84" s="88"/>
      <c r="K84" s="304">
        <v>0.05</v>
      </c>
      <c r="L84" s="861">
        <f>N78*K84</f>
        <v>41.520296226743319</v>
      </c>
      <c r="M84" s="862"/>
      <c r="N84" s="51"/>
    </row>
    <row r="85" spans="1:14" ht="15.75" thickBot="1">
      <c r="B85" s="91" t="s">
        <v>974</v>
      </c>
      <c r="C85" s="92"/>
      <c r="D85" s="92"/>
      <c r="E85" s="92"/>
      <c r="F85" s="92"/>
      <c r="G85" s="92"/>
      <c r="H85" s="92"/>
      <c r="I85" s="93"/>
      <c r="J85" s="94"/>
      <c r="K85" s="305">
        <v>0.05</v>
      </c>
      <c r="L85" s="863">
        <f>N78*K85</f>
        <v>41.520296226743319</v>
      </c>
      <c r="M85" s="864"/>
      <c r="N85" s="51"/>
    </row>
    <row r="86" spans="1:14" ht="15.75" thickBot="1">
      <c r="B86" s="826" t="s">
        <v>953</v>
      </c>
      <c r="C86" s="827"/>
      <c r="D86" s="827"/>
      <c r="E86" s="827"/>
      <c r="F86" s="827"/>
      <c r="G86" s="827"/>
      <c r="H86" s="827"/>
      <c r="I86" s="827"/>
      <c r="J86" s="827"/>
      <c r="K86" s="827"/>
      <c r="L86" s="827"/>
      <c r="M86" s="828"/>
      <c r="N86" s="52">
        <f>L83+L84+L85</f>
        <v>249.1217773604599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1079.5277018953263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30"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6"/>
      <c r="K118" s="976"/>
      <c r="L118" s="976"/>
      <c r="M118" s="976"/>
      <c r="N118" s="977"/>
    </row>
    <row r="119" spans="2:14" ht="15.75" thickBot="1">
      <c r="B119" s="419" t="s">
        <v>2221</v>
      </c>
      <c r="C119" s="420"/>
      <c r="D119" s="420"/>
      <c r="E119" s="259"/>
      <c r="F119" s="259"/>
      <c r="G119" s="259"/>
      <c r="H119" s="259"/>
      <c r="I119" s="259"/>
      <c r="J119" s="978"/>
      <c r="K119" s="978"/>
      <c r="L119" s="978"/>
      <c r="M119" s="978"/>
      <c r="N119" s="979"/>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2" t="s">
        <v>2215</v>
      </c>
      <c r="L29" s="802" t="s">
        <v>945</v>
      </c>
      <c r="M29" s="803"/>
      <c r="N29" s="71" t="s">
        <v>946</v>
      </c>
    </row>
    <row r="30" spans="1:14" hidden="1">
      <c r="B30" s="71" t="s">
        <v>943</v>
      </c>
      <c r="C30" s="805" t="s">
        <v>944</v>
      </c>
      <c r="D30" s="806"/>
      <c r="E30" s="806"/>
      <c r="F30" s="806"/>
      <c r="G30" s="806"/>
      <c r="H30" s="806"/>
      <c r="I30" s="806"/>
      <c r="J30" s="72"/>
      <c r="K30" s="307"/>
      <c r="L30" s="802" t="s">
        <v>945</v>
      </c>
      <c r="M30" s="803"/>
      <c r="N30" s="71" t="s">
        <v>946</v>
      </c>
    </row>
    <row r="31" spans="1:14" ht="41.25" customHeight="1" thickBot="1">
      <c r="A31" t="s">
        <v>1845</v>
      </c>
      <c r="B31" s="107" t="s">
        <v>1167</v>
      </c>
      <c r="C31" s="1002" t="s">
        <v>2196</v>
      </c>
      <c r="D31" s="1003"/>
      <c r="E31" s="1003"/>
      <c r="F31" s="1003"/>
      <c r="G31" s="1003"/>
      <c r="H31" s="1003"/>
      <c r="I31" s="1003"/>
      <c r="J31" s="1003"/>
      <c r="K31" s="488"/>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373</v>
      </c>
      <c r="B36" s="875" t="str">
        <f>VLOOKUP(A36,EQUIPOS!A6:D154,3,FALSE)</f>
        <v>Volqueta 6 m3</v>
      </c>
      <c r="C36" s="876"/>
      <c r="D36" s="876"/>
      <c r="E36" s="876"/>
      <c r="F36" s="876"/>
      <c r="G36" s="876"/>
      <c r="H36" s="877"/>
      <c r="I36" s="267"/>
      <c r="J36" s="268"/>
      <c r="K36" s="269">
        <f>VLOOKUP(A36,EQUIPOS!A6:D161,4,FALSE)</f>
        <v>67262.879887324176</v>
      </c>
      <c r="L36" s="270"/>
      <c r="M36" s="283">
        <v>66</v>
      </c>
      <c r="N36" s="272">
        <f>K36/M36</f>
        <v>1019.134543747336</v>
      </c>
    </row>
    <row r="37" spans="1:14">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3"/>
    </row>
    <row r="39" spans="1:14">
      <c r="B39" s="875"/>
      <c r="C39" s="876"/>
      <c r="D39" s="876"/>
      <c r="E39" s="876"/>
      <c r="F39" s="876"/>
      <c r="G39" s="876"/>
      <c r="H39" s="877"/>
      <c r="I39" s="878"/>
      <c r="J39" s="879"/>
      <c r="K39" s="274"/>
      <c r="L39" s="880"/>
      <c r="M39" s="881"/>
      <c r="N39" s="275"/>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99">
        <f>SUM(N36:N42)</f>
        <v>1019.134543747336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8"/>
      <c r="C53" s="909"/>
      <c r="D53" s="909"/>
      <c r="E53" s="909"/>
      <c r="F53" s="909"/>
      <c r="G53" s="909"/>
      <c r="H53" s="909"/>
      <c r="I53" s="879"/>
      <c r="J53" s="42"/>
      <c r="K53" s="44"/>
      <c r="L53" s="910"/>
      <c r="M53" s="911"/>
      <c r="N53" s="45"/>
    </row>
    <row r="54" spans="2:14" ht="15.75" thickBot="1">
      <c r="B54" s="826" t="s">
        <v>953</v>
      </c>
      <c r="C54" s="827"/>
      <c r="D54" s="827"/>
      <c r="E54" s="827"/>
      <c r="F54" s="827"/>
      <c r="G54" s="827"/>
      <c r="H54" s="827"/>
      <c r="I54" s="827"/>
      <c r="J54" s="827"/>
      <c r="K54" s="827"/>
      <c r="L54" s="827"/>
      <c r="M54" s="828"/>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12" t="s">
        <v>961</v>
      </c>
      <c r="M58" s="891"/>
      <c r="N58" s="76" t="s">
        <v>951</v>
      </c>
    </row>
    <row r="59" spans="2:14">
      <c r="B59" s="46"/>
      <c r="C59" s="317"/>
      <c r="D59" s="317"/>
      <c r="E59" s="317"/>
      <c r="F59" s="317"/>
      <c r="G59" s="317"/>
      <c r="H59" s="311"/>
      <c r="I59" s="279"/>
      <c r="J59" s="286"/>
      <c r="K59" s="279"/>
      <c r="L59" s="913"/>
      <c r="M59" s="914"/>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6"/>
      <c r="M64" s="997"/>
      <c r="N64" s="485"/>
    </row>
    <row r="65" spans="2:15" ht="15.75" thickBot="1">
      <c r="B65" s="826" t="s">
        <v>953</v>
      </c>
      <c r="C65" s="827"/>
      <c r="D65" s="827"/>
      <c r="E65" s="827"/>
      <c r="F65" s="827"/>
      <c r="G65" s="827"/>
      <c r="H65" s="827"/>
      <c r="I65" s="827"/>
      <c r="J65" s="827"/>
      <c r="K65" s="827"/>
      <c r="L65" s="827"/>
      <c r="M65" s="828"/>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8"/>
      <c r="C75" s="999"/>
      <c r="D75" s="999"/>
      <c r="E75" s="999"/>
      <c r="F75" s="999"/>
      <c r="G75" s="999"/>
      <c r="H75" s="999"/>
      <c r="I75" s="169"/>
      <c r="J75" s="169"/>
      <c r="K75" s="169"/>
      <c r="L75" s="1000"/>
      <c r="M75" s="1001"/>
      <c r="N75" s="45"/>
    </row>
    <row r="76" spans="2:15" ht="15.75" thickBot="1">
      <c r="B76" s="826" t="s">
        <v>953</v>
      </c>
      <c r="C76" s="827"/>
      <c r="D76" s="827"/>
      <c r="E76" s="827"/>
      <c r="F76" s="827"/>
      <c r="G76" s="827"/>
      <c r="H76" s="827"/>
      <c r="I76" s="827"/>
      <c r="J76" s="827"/>
      <c r="K76" s="827"/>
      <c r="L76" s="827"/>
      <c r="M76" s="828"/>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1019.134543747336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203.82690874946721</v>
      </c>
      <c r="M83" s="862"/>
      <c r="N83" s="51"/>
    </row>
    <row r="84" spans="1:14">
      <c r="B84" s="89" t="s">
        <v>973</v>
      </c>
      <c r="C84" s="90"/>
      <c r="D84" s="90"/>
      <c r="E84" s="90"/>
      <c r="F84" s="90"/>
      <c r="G84" s="90"/>
      <c r="H84" s="90"/>
      <c r="I84" s="87"/>
      <c r="J84" s="88"/>
      <c r="K84" s="304">
        <v>0.05</v>
      </c>
      <c r="L84" s="861">
        <f>N78*K84</f>
        <v>50.956727187366802</v>
      </c>
      <c r="M84" s="862"/>
      <c r="N84" s="51"/>
    </row>
    <row r="85" spans="1:14" ht="15.75" thickBot="1">
      <c r="B85" s="91" t="s">
        <v>974</v>
      </c>
      <c r="C85" s="92"/>
      <c r="D85" s="92"/>
      <c r="E85" s="92"/>
      <c r="F85" s="92"/>
      <c r="G85" s="92"/>
      <c r="H85" s="92"/>
      <c r="I85" s="93"/>
      <c r="J85" s="94"/>
      <c r="K85" s="305">
        <v>0.05</v>
      </c>
      <c r="L85" s="863">
        <f>N78*K85</f>
        <v>50.956727187366802</v>
      </c>
      <c r="M85" s="864"/>
      <c r="N85" s="51"/>
    </row>
    <row r="86" spans="1:14" ht="15.75" thickBot="1">
      <c r="B86" s="826" t="s">
        <v>953</v>
      </c>
      <c r="C86" s="827"/>
      <c r="D86" s="827"/>
      <c r="E86" s="827"/>
      <c r="F86" s="827"/>
      <c r="G86" s="827"/>
      <c r="H86" s="827"/>
      <c r="I86" s="827"/>
      <c r="J86" s="827"/>
      <c r="K86" s="827"/>
      <c r="L86" s="827"/>
      <c r="M86" s="828"/>
      <c r="N86" s="52">
        <f>L83+L84+L85</f>
        <v>305.74036312420083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1324.874906871537</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30"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6"/>
      <c r="K118" s="976"/>
      <c r="L118" s="976"/>
      <c r="M118" s="976"/>
      <c r="N118" s="977"/>
    </row>
    <row r="119" spans="2:14" ht="15.75" thickBot="1">
      <c r="B119" s="419" t="s">
        <v>2221</v>
      </c>
      <c r="C119" s="420"/>
      <c r="D119" s="420"/>
      <c r="E119" s="259"/>
      <c r="F119" s="259"/>
      <c r="G119" s="259"/>
      <c r="H119" s="259"/>
      <c r="I119" s="259"/>
      <c r="J119" s="978"/>
      <c r="K119" s="978"/>
      <c r="L119" s="978"/>
      <c r="M119" s="978"/>
      <c r="N119" s="979"/>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7" t="s">
        <v>2205</v>
      </c>
      <c r="C10" s="918"/>
      <c r="D10" s="918"/>
      <c r="E10" s="918"/>
      <c r="F10" s="388" t="s">
        <v>2206</v>
      </c>
      <c r="G10" s="383"/>
      <c r="H10" s="389"/>
      <c r="I10" s="919" t="s">
        <v>2207</v>
      </c>
      <c r="J10" s="919"/>
      <c r="K10" s="390" t="s">
        <v>2206</v>
      </c>
      <c r="L10" s="386"/>
      <c r="M10" s="386"/>
      <c r="N10" s="387"/>
    </row>
    <row r="11" spans="2:14">
      <c r="B11" s="361" t="s">
        <v>939</v>
      </c>
      <c r="C11" s="362"/>
      <c r="D11" s="804"/>
      <c r="E11" s="80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9"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1004" t="s">
        <v>942</v>
      </c>
      <c r="C27" s="1005"/>
      <c r="D27" s="1005"/>
      <c r="E27" s="1005"/>
      <c r="F27" s="1005"/>
      <c r="G27" s="1005"/>
      <c r="H27" s="1005"/>
      <c r="I27" s="1005"/>
      <c r="J27" s="1005"/>
      <c r="K27" s="1005"/>
      <c r="L27" s="1005"/>
      <c r="M27" s="1005"/>
      <c r="N27" s="1006"/>
    </row>
    <row r="28" spans="1:14" ht="15.75" thickBot="1">
      <c r="B28" s="33"/>
      <c r="C28" s="34"/>
      <c r="D28" s="34"/>
      <c r="E28" s="34"/>
      <c r="F28" s="34"/>
      <c r="G28" s="34"/>
      <c r="H28" s="34"/>
      <c r="I28" s="34"/>
      <c r="J28" s="34"/>
      <c r="K28" s="34"/>
      <c r="L28" s="34"/>
      <c r="M28" s="34"/>
      <c r="N28" s="35"/>
    </row>
    <row r="29" spans="1:14" ht="26.25" thickBot="1">
      <c r="B29" s="71" t="s">
        <v>943</v>
      </c>
      <c r="C29" s="1009" t="s">
        <v>944</v>
      </c>
      <c r="D29" s="1010"/>
      <c r="E29" s="1010"/>
      <c r="F29" s="1010"/>
      <c r="G29" s="1010"/>
      <c r="H29" s="1010"/>
      <c r="I29" s="1010"/>
      <c r="J29" s="72"/>
      <c r="K29" s="342" t="s">
        <v>2215</v>
      </c>
      <c r="L29" s="1007" t="s">
        <v>945</v>
      </c>
      <c r="M29" s="1008"/>
      <c r="N29" s="71" t="s">
        <v>946</v>
      </c>
    </row>
    <row r="30" spans="1:14" hidden="1">
      <c r="B30" s="71" t="s">
        <v>943</v>
      </c>
      <c r="C30" s="805" t="s">
        <v>944</v>
      </c>
      <c r="D30" s="806"/>
      <c r="E30" s="806"/>
      <c r="F30" s="806"/>
      <c r="G30" s="806"/>
      <c r="H30" s="806"/>
      <c r="I30" s="806"/>
      <c r="J30" s="72"/>
      <c r="K30" s="307"/>
      <c r="L30" s="802" t="s">
        <v>945</v>
      </c>
      <c r="M30" s="803"/>
      <c r="N30" s="71" t="s">
        <v>946</v>
      </c>
    </row>
    <row r="31" spans="1:14" ht="15.75" thickBot="1">
      <c r="A31" t="s">
        <v>1845</v>
      </c>
      <c r="B31" s="107" t="s">
        <v>1168</v>
      </c>
      <c r="C31" s="456" t="s">
        <v>2194</v>
      </c>
      <c r="D31" s="457"/>
      <c r="E31" s="457"/>
      <c r="F31" s="457"/>
      <c r="G31" s="457"/>
      <c r="H31" s="457"/>
      <c r="I31" s="457"/>
      <c r="J31" s="457"/>
      <c r="K31" s="459"/>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373</v>
      </c>
      <c r="B36" s="875" t="str">
        <f>VLOOKUP(A36,EQUIPOS!A6:D154,3,FALSE)</f>
        <v>Volqueta 6 m3</v>
      </c>
      <c r="C36" s="876"/>
      <c r="D36" s="876"/>
      <c r="E36" s="876"/>
      <c r="F36" s="876"/>
      <c r="G36" s="876"/>
      <c r="H36" s="877"/>
      <c r="I36" s="267"/>
      <c r="J36" s="268"/>
      <c r="K36" s="269">
        <f>VLOOKUP(A36,EQUIPOS!A6:D161,4,FALSE)</f>
        <v>67262.879887324176</v>
      </c>
      <c r="L36" s="270"/>
      <c r="M36" s="283">
        <v>66</v>
      </c>
      <c r="N36" s="272">
        <f>K36/M36</f>
        <v>1019.134543747336</v>
      </c>
    </row>
    <row r="37" spans="1:14">
      <c r="B37" s="875"/>
      <c r="C37" s="876"/>
      <c r="D37" s="876"/>
      <c r="E37" s="876"/>
      <c r="F37" s="876"/>
      <c r="G37" s="876"/>
      <c r="H37" s="877"/>
      <c r="I37" s="267"/>
      <c r="J37" s="268"/>
      <c r="K37" s="269"/>
      <c r="L37" s="270"/>
      <c r="M37" s="271"/>
      <c r="N37" s="272"/>
    </row>
    <row r="38" spans="1:14">
      <c r="B38" s="875"/>
      <c r="C38" s="876"/>
      <c r="D38" s="876"/>
      <c r="E38" s="876"/>
      <c r="F38" s="876"/>
      <c r="G38" s="876"/>
      <c r="H38" s="877"/>
      <c r="I38" s="267"/>
      <c r="J38" s="268"/>
      <c r="K38" s="269"/>
      <c r="L38" s="270"/>
      <c r="M38" s="271"/>
      <c r="N38" s="273"/>
    </row>
    <row r="39" spans="1:14">
      <c r="B39" s="875"/>
      <c r="C39" s="876"/>
      <c r="D39" s="876"/>
      <c r="E39" s="876"/>
      <c r="F39" s="876"/>
      <c r="G39" s="876"/>
      <c r="H39" s="877"/>
      <c r="I39" s="878"/>
      <c r="J39" s="879"/>
      <c r="K39" s="274"/>
      <c r="L39" s="880"/>
      <c r="M39" s="881"/>
      <c r="N39" s="275"/>
    </row>
    <row r="40" spans="1:14">
      <c r="B40" s="875"/>
      <c r="C40" s="876"/>
      <c r="D40" s="876"/>
      <c r="E40" s="882"/>
      <c r="F40" s="876"/>
      <c r="G40" s="876"/>
      <c r="H40" s="877"/>
      <c r="I40" s="36"/>
      <c r="J40" s="37"/>
      <c r="K40" s="274"/>
      <c r="L40" s="276"/>
      <c r="M40" s="277"/>
      <c r="N40" s="278"/>
    </row>
    <row r="41" spans="1:14">
      <c r="B41" s="883"/>
      <c r="C41" s="884"/>
      <c r="D41" s="884"/>
      <c r="E41" s="38"/>
      <c r="F41" s="39"/>
      <c r="G41" s="39"/>
      <c r="H41" s="40"/>
      <c r="I41" s="36"/>
      <c r="J41" s="37"/>
      <c r="K41" s="279"/>
      <c r="L41" s="276"/>
      <c r="M41" s="277"/>
      <c r="N41" s="344"/>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99">
        <f>SUM(N36:N42)</f>
        <v>1019.134543747336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5" t="s">
        <v>945</v>
      </c>
      <c r="K47" s="85" t="s">
        <v>946</v>
      </c>
      <c r="L47" s="907" t="s">
        <v>955</v>
      </c>
      <c r="M47" s="906"/>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8"/>
      <c r="C53" s="909"/>
      <c r="D53" s="909"/>
      <c r="E53" s="909"/>
      <c r="F53" s="909"/>
      <c r="G53" s="909"/>
      <c r="H53" s="909"/>
      <c r="I53" s="879"/>
      <c r="J53" s="42"/>
      <c r="K53" s="44"/>
      <c r="L53" s="910"/>
      <c r="M53" s="911"/>
      <c r="N53" s="45"/>
    </row>
    <row r="54" spans="2:14" ht="15.75" thickBot="1">
      <c r="B54" s="826" t="s">
        <v>953</v>
      </c>
      <c r="C54" s="827"/>
      <c r="D54" s="827"/>
      <c r="E54" s="827"/>
      <c r="F54" s="827"/>
      <c r="G54" s="827"/>
      <c r="H54" s="827"/>
      <c r="I54" s="827"/>
      <c r="J54" s="827"/>
      <c r="K54" s="827"/>
      <c r="L54" s="827"/>
      <c r="M54" s="828"/>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12" t="s">
        <v>961</v>
      </c>
      <c r="M58" s="891"/>
      <c r="N58" s="76" t="s">
        <v>951</v>
      </c>
    </row>
    <row r="59" spans="2:14">
      <c r="B59" s="46"/>
      <c r="C59" s="317"/>
      <c r="D59" s="317"/>
      <c r="E59" s="317"/>
      <c r="F59" s="317"/>
      <c r="G59" s="317"/>
      <c r="H59" s="311"/>
      <c r="I59" s="279"/>
      <c r="J59" s="286"/>
      <c r="K59" s="279"/>
      <c r="L59" s="913"/>
      <c r="M59" s="914"/>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6"/>
      <c r="M64" s="997"/>
      <c r="N64" s="485"/>
    </row>
    <row r="65" spans="2:15" ht="15.75" thickBot="1">
      <c r="B65" s="826" t="s">
        <v>953</v>
      </c>
      <c r="C65" s="827"/>
      <c r="D65" s="827"/>
      <c r="E65" s="827"/>
      <c r="F65" s="827"/>
      <c r="G65" s="827"/>
      <c r="H65" s="827"/>
      <c r="I65" s="827"/>
      <c r="J65" s="827"/>
      <c r="K65" s="827"/>
      <c r="L65" s="827"/>
      <c r="M65" s="828"/>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8"/>
      <c r="C75" s="999"/>
      <c r="D75" s="999"/>
      <c r="E75" s="999"/>
      <c r="F75" s="999"/>
      <c r="G75" s="999"/>
      <c r="H75" s="999"/>
      <c r="I75" s="169"/>
      <c r="J75" s="169"/>
      <c r="K75" s="169"/>
      <c r="L75" s="1000"/>
      <c r="M75" s="1001"/>
      <c r="N75" s="45"/>
    </row>
    <row r="76" spans="2:15" ht="15.75" thickBot="1">
      <c r="B76" s="826" t="s">
        <v>953</v>
      </c>
      <c r="C76" s="827"/>
      <c r="D76" s="827"/>
      <c r="E76" s="827"/>
      <c r="F76" s="827"/>
      <c r="G76" s="827"/>
      <c r="H76" s="827"/>
      <c r="I76" s="827"/>
      <c r="J76" s="827"/>
      <c r="K76" s="827"/>
      <c r="L76" s="827"/>
      <c r="M76" s="828"/>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1019.134543747336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4"/>
      <c r="J82" s="334"/>
      <c r="K82" s="302" t="s">
        <v>970</v>
      </c>
      <c r="L82" s="873" t="s">
        <v>971</v>
      </c>
      <c r="M82" s="874"/>
      <c r="N82" s="303"/>
    </row>
    <row r="83" spans="1:14">
      <c r="B83" s="859" t="s">
        <v>972</v>
      </c>
      <c r="C83" s="860"/>
      <c r="D83" s="860"/>
      <c r="E83" s="860"/>
      <c r="F83" s="860"/>
      <c r="G83" s="860"/>
      <c r="H83" s="860"/>
      <c r="I83" s="87"/>
      <c r="J83" s="88"/>
      <c r="K83" s="304">
        <v>0.2</v>
      </c>
      <c r="L83" s="861">
        <f>N78*K83</f>
        <v>203.82690874946721</v>
      </c>
      <c r="M83" s="862"/>
      <c r="N83" s="51"/>
    </row>
    <row r="84" spans="1:14">
      <c r="B84" s="89" t="s">
        <v>973</v>
      </c>
      <c r="C84" s="90"/>
      <c r="D84" s="90"/>
      <c r="E84" s="90"/>
      <c r="F84" s="90"/>
      <c r="G84" s="90"/>
      <c r="H84" s="90"/>
      <c r="I84" s="87"/>
      <c r="J84" s="88"/>
      <c r="K84" s="304">
        <v>0.05</v>
      </c>
      <c r="L84" s="861">
        <f>N78*K84</f>
        <v>50.956727187366802</v>
      </c>
      <c r="M84" s="862"/>
      <c r="N84" s="51"/>
    </row>
    <row r="85" spans="1:14" ht="15.75" thickBot="1">
      <c r="B85" s="91" t="s">
        <v>974</v>
      </c>
      <c r="C85" s="92"/>
      <c r="D85" s="92"/>
      <c r="E85" s="92"/>
      <c r="F85" s="92"/>
      <c r="G85" s="92"/>
      <c r="H85" s="92"/>
      <c r="I85" s="93"/>
      <c r="J85" s="94"/>
      <c r="K85" s="305">
        <v>0.05</v>
      </c>
      <c r="L85" s="863">
        <f>N78*K85</f>
        <v>50.956727187366802</v>
      </c>
      <c r="M85" s="864"/>
      <c r="N85" s="51"/>
    </row>
    <row r="86" spans="1:14" ht="15.75" thickBot="1">
      <c r="B86" s="826" t="s">
        <v>953</v>
      </c>
      <c r="C86" s="827"/>
      <c r="D86" s="827"/>
      <c r="E86" s="827"/>
      <c r="F86" s="827"/>
      <c r="G86" s="827"/>
      <c r="H86" s="827"/>
      <c r="I86" s="827"/>
      <c r="J86" s="827"/>
      <c r="K86" s="827"/>
      <c r="L86" s="827"/>
      <c r="M86" s="828"/>
      <c r="N86" s="52">
        <f>L83+L84+L85</f>
        <v>305.74036312420083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1324.874906871537</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30"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6"/>
      <c r="K118" s="976"/>
      <c r="L118" s="976"/>
      <c r="M118" s="976"/>
      <c r="N118" s="977"/>
    </row>
    <row r="119" spans="2:14" ht="15.75" thickBot="1">
      <c r="B119" s="419" t="s">
        <v>2221</v>
      </c>
      <c r="C119" s="420"/>
      <c r="D119" s="420"/>
      <c r="E119" s="259"/>
      <c r="F119" s="259"/>
      <c r="G119" s="259"/>
      <c r="H119" s="259"/>
      <c r="I119" s="259"/>
      <c r="J119" s="978"/>
      <c r="K119" s="978"/>
      <c r="L119" s="978"/>
      <c r="M119" s="978"/>
      <c r="N119" s="979"/>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2021-04-20T19:25:04Z</dcterms:modified>
</cp:coreProperties>
</file>