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comments1.xml" ContentType="application/vnd.openxmlformats-officedocument.spreadsheetml.comments+xml"/>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400D7865-8434-479F-AFE1-DDCA6123F1EF}" xr6:coauthVersionLast="45" xr6:coauthVersionMax="45" xr10:uidLastSave="{00000000-0000-0000-0000-000000000000}"/>
  <bookViews>
    <workbookView xWindow="10500" yWindow="435" windowWidth="16260" windowHeight="1560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45" i="2" l="1"/>
  <c r="D46" i="2"/>
  <c r="D67" i="2" l="1"/>
  <c r="D64" i="2"/>
  <c r="D38" i="2" s="1"/>
  <c r="D51" i="2"/>
  <c r="D52" i="2" s="1"/>
  <c r="D47" i="2"/>
  <c r="D37" i="2"/>
  <c r="D33" i="2"/>
  <c r="D9" i="2"/>
  <c r="D31" i="2" l="1"/>
  <c r="D35" i="2"/>
  <c r="D39" i="2"/>
  <c r="D32" i="2"/>
  <c r="D36" i="2"/>
  <c r="D29" i="2"/>
  <c r="D34" i="2"/>
  <c r="M70" i="374"/>
  <c r="B77" i="244" l="1"/>
  <c r="J58" i="244"/>
  <c r="B58" i="244"/>
  <c r="B57" i="244"/>
  <c r="K44" i="244"/>
  <c r="N44" i="244" s="1"/>
  <c r="B44" i="244"/>
  <c r="K77" i="244" l="1"/>
  <c r="N77" i="244" l="1"/>
  <c r="I77" i="244"/>
  <c r="L59" i="25"/>
  <c r="L59" i="23"/>
  <c r="B48" i="276" l="1"/>
  <c r="B72" i="276"/>
  <c r="K72" i="276"/>
  <c r="I72" i="276" s="1"/>
  <c r="N72" i="276" l="1"/>
  <c r="N78" i="276" s="1"/>
  <c r="N41" i="276" s="1"/>
  <c r="N43" i="276" s="1"/>
  <c r="K39" i="57"/>
  <c r="N39" i="57" s="1"/>
  <c r="B39" i="57"/>
  <c r="M72" i="150" l="1"/>
  <c r="M73" i="150" s="1"/>
  <c r="M74" i="150" s="1"/>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J53" i="232"/>
  <c r="J52" i="232"/>
  <c r="B53" i="232"/>
  <c r="B52" i="232"/>
  <c r="B51" i="193" l="1"/>
  <c r="B50" i="193"/>
  <c r="K39" i="193"/>
  <c r="K38" i="193"/>
  <c r="N38" i="193" s="1"/>
  <c r="K37" i="193"/>
  <c r="N37" i="193" s="1"/>
  <c r="K36" i="193"/>
  <c r="B39" i="193"/>
  <c r="B38" i="193"/>
  <c r="B37" i="193"/>
  <c r="B36" i="193"/>
  <c r="K65" i="162"/>
  <c r="K64" i="162"/>
  <c r="K65" i="157" l="1"/>
  <c r="B65" i="157"/>
  <c r="B64" i="157"/>
  <c r="B48" i="56" l="1"/>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B48" i="367"/>
  <c r="K71" i="366"/>
  <c r="B71" i="366"/>
  <c r="J49" i="366"/>
  <c r="B49" i="366"/>
  <c r="B48" i="366"/>
  <c r="K72" i="365"/>
  <c r="N72" i="365" s="1"/>
  <c r="B72" i="365"/>
  <c r="K71" i="365"/>
  <c r="N71" i="365" s="1"/>
  <c r="B71" i="365"/>
  <c r="J50" i="365"/>
  <c r="B50" i="365"/>
  <c r="J49" i="365"/>
  <c r="B49" i="365"/>
  <c r="B48" i="365"/>
  <c r="K37" i="365"/>
  <c r="N37" i="365" s="1"/>
  <c r="B37" i="365"/>
  <c r="K36" i="365"/>
  <c r="N36" i="365" s="1"/>
  <c r="B36" i="365"/>
  <c r="K72" i="364"/>
  <c r="N72" i="364" s="1"/>
  <c r="B72" i="364"/>
  <c r="K71" i="364"/>
  <c r="N71" i="364" s="1"/>
  <c r="B71" i="364"/>
  <c r="J50" i="364"/>
  <c r="B50" i="364"/>
  <c r="J49" i="364"/>
  <c r="B49" i="364"/>
  <c r="B48" i="364"/>
  <c r="K36" i="364"/>
  <c r="N36" i="364" s="1"/>
  <c r="B36" i="364"/>
  <c r="K72" i="363"/>
  <c r="N72" i="363" s="1"/>
  <c r="B72" i="363"/>
  <c r="K71" i="363"/>
  <c r="N71" i="363" s="1"/>
  <c r="B71" i="363"/>
  <c r="J50" i="363"/>
  <c r="B50" i="363"/>
  <c r="J49" i="363"/>
  <c r="B49" i="363"/>
  <c r="B48" i="363"/>
  <c r="K36" i="363"/>
  <c r="N36" i="363" s="1"/>
  <c r="B36" i="363"/>
  <c r="K72" i="362"/>
  <c r="N72" i="362" s="1"/>
  <c r="B72" i="362"/>
  <c r="K71" i="362"/>
  <c r="N71" i="362" s="1"/>
  <c r="B71" i="362"/>
  <c r="J51" i="362"/>
  <c r="B51" i="362"/>
  <c r="J50" i="362"/>
  <c r="B50" i="362"/>
  <c r="J49" i="362"/>
  <c r="B49" i="362"/>
  <c r="B48" i="362"/>
  <c r="K37" i="362"/>
  <c r="N37" i="362" s="1"/>
  <c r="B37" i="362"/>
  <c r="K36" i="362"/>
  <c r="N36" i="362" s="1"/>
  <c r="B36" i="362"/>
  <c r="K71" i="360"/>
  <c r="N71" i="360" s="1"/>
  <c r="N77" i="360" s="1"/>
  <c r="N41" i="360" s="1"/>
  <c r="N43" i="360" s="1"/>
  <c r="B71" i="360"/>
  <c r="J51" i="360"/>
  <c r="B51" i="360"/>
  <c r="J50" i="360"/>
  <c r="B50" i="360"/>
  <c r="J49" i="360"/>
  <c r="B49" i="360"/>
  <c r="B48" i="360"/>
  <c r="K72" i="359"/>
  <c r="B72" i="359"/>
  <c r="K71" i="359"/>
  <c r="B71" i="359"/>
  <c r="J50" i="359"/>
  <c r="B50" i="359"/>
  <c r="J49" i="359"/>
  <c r="B49" i="359"/>
  <c r="B48" i="359"/>
  <c r="K72" i="357"/>
  <c r="B72" i="357"/>
  <c r="K71" i="357"/>
  <c r="B71" i="357"/>
  <c r="J49" i="357"/>
  <c r="B49" i="357"/>
  <c r="B48" i="357"/>
  <c r="K72" i="356"/>
  <c r="N72" i="356" s="1"/>
  <c r="B72" i="356"/>
  <c r="K71" i="356"/>
  <c r="N71" i="356" s="1"/>
  <c r="B71" i="356"/>
  <c r="J49" i="356"/>
  <c r="B49" i="356"/>
  <c r="B48" i="356"/>
  <c r="K72" i="355"/>
  <c r="B72" i="355"/>
  <c r="K71" i="355"/>
  <c r="B71" i="355"/>
  <c r="J49" i="355"/>
  <c r="B49" i="355"/>
  <c r="B48" i="355"/>
  <c r="K72" i="354"/>
  <c r="N72" i="354" s="1"/>
  <c r="B72" i="354"/>
  <c r="K71" i="354"/>
  <c r="N71" i="354" s="1"/>
  <c r="B71" i="354"/>
  <c r="J49" i="354"/>
  <c r="B49" i="354"/>
  <c r="B48" i="354"/>
  <c r="K72" i="353"/>
  <c r="B72" i="353"/>
  <c r="K71" i="353"/>
  <c r="B71" i="353"/>
  <c r="B48" i="353"/>
  <c r="K72" i="352"/>
  <c r="B72" i="352"/>
  <c r="K71" i="352"/>
  <c r="B71" i="352"/>
  <c r="B48" i="352"/>
  <c r="K72" i="351"/>
  <c r="B72" i="351"/>
  <c r="K71" i="351"/>
  <c r="B71" i="351"/>
  <c r="B48" i="351"/>
  <c r="K72" i="350"/>
  <c r="B72" i="350"/>
  <c r="K71" i="350"/>
  <c r="B71" i="350"/>
  <c r="B48" i="350"/>
  <c r="K36" i="350"/>
  <c r="N36" i="350" s="1"/>
  <c r="B36" i="350"/>
  <c r="K72" i="348"/>
  <c r="N72" i="348" s="1"/>
  <c r="B72" i="348"/>
  <c r="K71" i="348"/>
  <c r="N71" i="348" s="1"/>
  <c r="B71" i="348"/>
  <c r="J50" i="348"/>
  <c r="B50" i="348"/>
  <c r="J49" i="348"/>
  <c r="B49" i="348"/>
  <c r="B48" i="348"/>
  <c r="K72" i="347"/>
  <c r="N72" i="347" s="1"/>
  <c r="B72" i="347"/>
  <c r="K71" i="347"/>
  <c r="N71" i="347" s="1"/>
  <c r="B71" i="347"/>
  <c r="J51" i="347"/>
  <c r="B51" i="347"/>
  <c r="J50" i="347"/>
  <c r="B50" i="347"/>
  <c r="J49" i="347"/>
  <c r="B49" i="347"/>
  <c r="B48" i="347"/>
  <c r="K71" i="346"/>
  <c r="B71" i="346"/>
  <c r="J49" i="346"/>
  <c r="B49" i="346"/>
  <c r="B48" i="346"/>
  <c r="K71" i="345"/>
  <c r="B71" i="345"/>
  <c r="J50" i="345"/>
  <c r="B50" i="345"/>
  <c r="J49" i="345"/>
  <c r="B49" i="345"/>
  <c r="B48" i="345"/>
  <c r="K72" i="344"/>
  <c r="B72" i="344"/>
  <c r="K71" i="344"/>
  <c r="B71" i="344"/>
  <c r="J49" i="344"/>
  <c r="B49" i="344"/>
  <c r="B48" i="344"/>
  <c r="K36" i="344"/>
  <c r="N36" i="344" s="1"/>
  <c r="B36" i="344"/>
  <c r="K71" i="343"/>
  <c r="N71" i="343" s="1"/>
  <c r="N77" i="343" s="1"/>
  <c r="N41" i="343" s="1"/>
  <c r="N43" i="343" s="1"/>
  <c r="B71" i="343"/>
  <c r="B48" i="343"/>
  <c r="K72" i="342"/>
  <c r="N72" i="342" s="1"/>
  <c r="B72" i="342"/>
  <c r="K71" i="342"/>
  <c r="N71" i="342" s="1"/>
  <c r="B71" i="342"/>
  <c r="J50" i="342"/>
  <c r="B50" i="342"/>
  <c r="J49" i="342"/>
  <c r="B49" i="342"/>
  <c r="B48" i="342"/>
  <c r="K36" i="342"/>
  <c r="N36" i="342" s="1"/>
  <c r="B36" i="342"/>
  <c r="K71" i="340"/>
  <c r="N71" i="340" s="1"/>
  <c r="N77" i="340" s="1"/>
  <c r="N41" i="340" s="1"/>
  <c r="N43" i="340" s="1"/>
  <c r="B71" i="340"/>
  <c r="B48" i="340"/>
  <c r="K71" i="371"/>
  <c r="N71" i="371" s="1"/>
  <c r="N77" i="371" s="1"/>
  <c r="N41" i="371" s="1"/>
  <c r="N43" i="371" s="1"/>
  <c r="B71" i="371"/>
  <c r="B48" i="371"/>
  <c r="K71" i="339"/>
  <c r="N71" i="339" s="1"/>
  <c r="N77" i="339" s="1"/>
  <c r="N41" i="339" s="1"/>
  <c r="N43" i="339" s="1"/>
  <c r="B71" i="339"/>
  <c r="B48" i="339"/>
  <c r="K72" i="337"/>
  <c r="N72" i="337" s="1"/>
  <c r="B72" i="337"/>
  <c r="K71" i="337"/>
  <c r="N71" i="337" s="1"/>
  <c r="B71" i="337"/>
  <c r="J49" i="337"/>
  <c r="B49" i="337"/>
  <c r="B48" i="337"/>
  <c r="K36" i="337"/>
  <c r="N36" i="337" s="1"/>
  <c r="B36" i="337"/>
  <c r="K71" i="336"/>
  <c r="B71" i="336"/>
  <c r="J49" i="336"/>
  <c r="B49" i="336"/>
  <c r="B48" i="336"/>
  <c r="K36" i="336"/>
  <c r="N36" i="336" s="1"/>
  <c r="B36" i="336"/>
  <c r="K72" i="335"/>
  <c r="B72" i="335"/>
  <c r="K71" i="335"/>
  <c r="B71" i="335"/>
  <c r="J50" i="335"/>
  <c r="B50" i="335"/>
  <c r="J49" i="335"/>
  <c r="B49" i="335"/>
  <c r="B48" i="335"/>
  <c r="K36" i="335"/>
  <c r="N36" i="335" s="1"/>
  <c r="B36" i="335"/>
  <c r="K72" i="334"/>
  <c r="N72" i="334" s="1"/>
  <c r="B72" i="334"/>
  <c r="K71" i="334"/>
  <c r="N71" i="334" s="1"/>
  <c r="B71" i="334"/>
  <c r="J50" i="334"/>
  <c r="B50" i="334"/>
  <c r="J49" i="334"/>
  <c r="B49" i="334"/>
  <c r="B48" i="334"/>
  <c r="K36" i="334"/>
  <c r="N36" i="334" s="1"/>
  <c r="B36" i="334"/>
  <c r="K72" i="333"/>
  <c r="N72" i="333" s="1"/>
  <c r="B72" i="333"/>
  <c r="K71" i="333"/>
  <c r="N71" i="333" s="1"/>
  <c r="B71" i="333"/>
  <c r="J49" i="333"/>
  <c r="B49" i="333"/>
  <c r="B48" i="333"/>
  <c r="K37" i="333"/>
  <c r="N37" i="333" s="1"/>
  <c r="B37" i="333"/>
  <c r="K36" i="333"/>
  <c r="N36" i="333" s="1"/>
  <c r="B36" i="333"/>
  <c r="K72" i="332"/>
  <c r="N72" i="332" s="1"/>
  <c r="B72" i="332"/>
  <c r="K71" i="332"/>
  <c r="N71" i="332" s="1"/>
  <c r="B71" i="332"/>
  <c r="J49" i="332"/>
  <c r="B49" i="332"/>
  <c r="B48" i="332"/>
  <c r="K37" i="332"/>
  <c r="N37" i="332" s="1"/>
  <c r="B37" i="332"/>
  <c r="K36" i="332"/>
  <c r="N36" i="332" s="1"/>
  <c r="B36" i="332"/>
  <c r="K72" i="331"/>
  <c r="B72" i="331"/>
  <c r="K71" i="331"/>
  <c r="B71" i="331"/>
  <c r="J50" i="331"/>
  <c r="B50" i="331"/>
  <c r="J49" i="331"/>
  <c r="B49" i="331"/>
  <c r="B48" i="331"/>
  <c r="K37" i="331"/>
  <c r="N37" i="331" s="1"/>
  <c r="B37" i="331"/>
  <c r="K36" i="331"/>
  <c r="N36" i="331" s="1"/>
  <c r="B36" i="331"/>
  <c r="K72" i="330"/>
  <c r="B72" i="330"/>
  <c r="K71" i="330"/>
  <c r="B71" i="330"/>
  <c r="J49" i="330"/>
  <c r="B49" i="330"/>
  <c r="B48" i="330"/>
  <c r="K37" i="330"/>
  <c r="N37" i="330" s="1"/>
  <c r="B37" i="330"/>
  <c r="K36" i="330"/>
  <c r="N36" i="330" s="1"/>
  <c r="B36" i="330"/>
  <c r="K72" i="329"/>
  <c r="N72" i="329" s="1"/>
  <c r="B72" i="329"/>
  <c r="K71" i="329"/>
  <c r="N71" i="329" s="1"/>
  <c r="B71" i="329"/>
  <c r="J50" i="329"/>
  <c r="B50" i="329"/>
  <c r="J49" i="329"/>
  <c r="B49" i="329"/>
  <c r="B48" i="329"/>
  <c r="K37" i="329"/>
  <c r="N37" i="329" s="1"/>
  <c r="B37" i="329"/>
  <c r="K36" i="329"/>
  <c r="N36" i="329" s="1"/>
  <c r="B36" i="329"/>
  <c r="K72" i="328"/>
  <c r="N72" i="328" s="1"/>
  <c r="B72" i="328"/>
  <c r="K71" i="328"/>
  <c r="N71" i="328" s="1"/>
  <c r="B71" i="328"/>
  <c r="J49" i="328"/>
  <c r="B49" i="328"/>
  <c r="B48" i="328"/>
  <c r="K71" i="327"/>
  <c r="N71" i="327" s="1"/>
  <c r="N77" i="327" s="1"/>
  <c r="N41" i="327" s="1"/>
  <c r="N43" i="327" s="1"/>
  <c r="B71" i="327"/>
  <c r="B48" i="327"/>
  <c r="K70" i="325"/>
  <c r="N70" i="325" s="1"/>
  <c r="B70" i="325"/>
  <c r="K69" i="325"/>
  <c r="N69" i="325" s="1"/>
  <c r="B69" i="325"/>
  <c r="K58" i="325"/>
  <c r="B58" i="325"/>
  <c r="B49" i="325"/>
  <c r="B48" i="325"/>
  <c r="K38" i="325"/>
  <c r="N38" i="325" s="1"/>
  <c r="B38" i="325"/>
  <c r="K37" i="325"/>
  <c r="N37" i="325" s="1"/>
  <c r="B37" i="325"/>
  <c r="K36" i="325"/>
  <c r="N36" i="325" s="1"/>
  <c r="B36" i="325"/>
  <c r="K72" i="323"/>
  <c r="N72" i="323" s="1"/>
  <c r="B72" i="323"/>
  <c r="K71" i="323"/>
  <c r="N71" i="323" s="1"/>
  <c r="B71" i="323"/>
  <c r="B48" i="323"/>
  <c r="K72" i="322"/>
  <c r="N72" i="322" s="1"/>
  <c r="B72" i="322"/>
  <c r="K71" i="322"/>
  <c r="N71" i="322" s="1"/>
  <c r="B71" i="322"/>
  <c r="B48" i="322"/>
  <c r="K72" i="321"/>
  <c r="N72" i="321" s="1"/>
  <c r="B72" i="321"/>
  <c r="K71" i="321"/>
  <c r="N71" i="321" s="1"/>
  <c r="B71" i="321"/>
  <c r="B48" i="321"/>
  <c r="K72" i="320"/>
  <c r="B72" i="320"/>
  <c r="K71" i="320"/>
  <c r="B71" i="320"/>
  <c r="B48" i="320"/>
  <c r="K72" i="319"/>
  <c r="B72" i="319"/>
  <c r="K71" i="319"/>
  <c r="B71" i="319"/>
  <c r="K60" i="319"/>
  <c r="B60" i="319"/>
  <c r="J51" i="319"/>
  <c r="B51" i="319"/>
  <c r="J50" i="319"/>
  <c r="B50" i="319"/>
  <c r="J49" i="319"/>
  <c r="B49" i="319"/>
  <c r="B48" i="319"/>
  <c r="K72" i="318"/>
  <c r="B72" i="318"/>
  <c r="K71" i="318"/>
  <c r="B71" i="318"/>
  <c r="K60" i="318"/>
  <c r="B60" i="318"/>
  <c r="J51" i="318"/>
  <c r="B51" i="318"/>
  <c r="J50" i="318"/>
  <c r="B50" i="318"/>
  <c r="J49" i="318"/>
  <c r="B49" i="318"/>
  <c r="B48" i="318"/>
  <c r="K72" i="317"/>
  <c r="B72" i="317"/>
  <c r="K71" i="317"/>
  <c r="B71" i="317"/>
  <c r="K60" i="317"/>
  <c r="B60" i="317"/>
  <c r="J51" i="317"/>
  <c r="B51" i="317"/>
  <c r="J50" i="317"/>
  <c r="B50" i="317"/>
  <c r="J49" i="317"/>
  <c r="B49" i="317"/>
  <c r="B48" i="317"/>
  <c r="K72" i="316"/>
  <c r="B72" i="316"/>
  <c r="K71" i="316"/>
  <c r="B71" i="316"/>
  <c r="K60" i="316"/>
  <c r="B60" i="316"/>
  <c r="J51" i="316"/>
  <c r="B51" i="316"/>
  <c r="J50" i="316"/>
  <c r="B50" i="316"/>
  <c r="J49" i="316"/>
  <c r="B49" i="316"/>
  <c r="B48" i="316"/>
  <c r="K72" i="315"/>
  <c r="B72" i="315"/>
  <c r="K71" i="315"/>
  <c r="B71" i="315"/>
  <c r="K60" i="315"/>
  <c r="B60" i="315"/>
  <c r="J51" i="315"/>
  <c r="B51" i="315"/>
  <c r="J50" i="315"/>
  <c r="B50" i="315"/>
  <c r="J49" i="315"/>
  <c r="B49" i="315"/>
  <c r="B48" i="315"/>
  <c r="K72" i="314"/>
  <c r="B72" i="314"/>
  <c r="K71" i="314"/>
  <c r="B71" i="314"/>
  <c r="K60" i="314"/>
  <c r="B60" i="314"/>
  <c r="J51" i="314"/>
  <c r="B51" i="314"/>
  <c r="J50" i="314"/>
  <c r="B50" i="314"/>
  <c r="J49" i="314"/>
  <c r="B49" i="314"/>
  <c r="B48" i="314"/>
  <c r="K72" i="313"/>
  <c r="B72" i="313"/>
  <c r="K71" i="313"/>
  <c r="B71" i="313"/>
  <c r="K60" i="313"/>
  <c r="B60" i="313"/>
  <c r="J51" i="313"/>
  <c r="B51" i="313"/>
  <c r="J50" i="313"/>
  <c r="B50" i="313"/>
  <c r="J49" i="313"/>
  <c r="B49" i="313"/>
  <c r="B48" i="313"/>
  <c r="K72" i="312"/>
  <c r="N72" i="312" s="1"/>
  <c r="B72" i="312"/>
  <c r="K71" i="312"/>
  <c r="N71" i="312" s="1"/>
  <c r="B71" i="312"/>
  <c r="K60" i="312"/>
  <c r="B60" i="312"/>
  <c r="J51" i="312"/>
  <c r="B51" i="312"/>
  <c r="J50" i="312"/>
  <c r="B50" i="312"/>
  <c r="J49" i="312"/>
  <c r="B49" i="312"/>
  <c r="B48" i="312"/>
  <c r="K72" i="311"/>
  <c r="B72" i="311"/>
  <c r="K71" i="311"/>
  <c r="B71" i="311"/>
  <c r="K60" i="311"/>
  <c r="B60" i="311"/>
  <c r="J49" i="311"/>
  <c r="B49" i="311"/>
  <c r="B48" i="311"/>
  <c r="K37" i="311"/>
  <c r="N37" i="311" s="1"/>
  <c r="B37" i="311"/>
  <c r="K36" i="311"/>
  <c r="N36" i="311" s="1"/>
  <c r="B36" i="311"/>
  <c r="K70" i="310"/>
  <c r="B70" i="310"/>
  <c r="K69" i="310"/>
  <c r="B69" i="310"/>
  <c r="J49" i="310"/>
  <c r="B49" i="310"/>
  <c r="B48" i="310"/>
  <c r="K70" i="309"/>
  <c r="N70" i="309" s="1"/>
  <c r="B70" i="309"/>
  <c r="K69" i="309"/>
  <c r="N69" i="309" s="1"/>
  <c r="B69" i="309"/>
  <c r="K58" i="309"/>
  <c r="B58" i="309"/>
  <c r="J51" i="309"/>
  <c r="B51" i="309"/>
  <c r="J50" i="309"/>
  <c r="B50" i="309"/>
  <c r="J49" i="309"/>
  <c r="B49" i="309"/>
  <c r="B48" i="309"/>
  <c r="K37" i="309"/>
  <c r="N37" i="309" s="1"/>
  <c r="B37" i="309"/>
  <c r="K36" i="309"/>
  <c r="N36" i="309" s="1"/>
  <c r="B36" i="309"/>
  <c r="K72" i="308"/>
  <c r="N72" i="308" s="1"/>
  <c r="B72" i="308"/>
  <c r="K71" i="308"/>
  <c r="N71" i="308" s="1"/>
  <c r="N77" i="308" s="1"/>
  <c r="N41" i="308" s="1"/>
  <c r="B71" i="308"/>
  <c r="B48" i="308"/>
  <c r="K36" i="308"/>
  <c r="N36" i="308" s="1"/>
  <c r="B36" i="308"/>
  <c r="K72" i="307"/>
  <c r="B72" i="307"/>
  <c r="K71" i="307"/>
  <c r="B71" i="307"/>
  <c r="B48" i="307"/>
  <c r="K36" i="307"/>
  <c r="N36" i="307" s="1"/>
  <c r="B36" i="307"/>
  <c r="K71" i="306"/>
  <c r="N71" i="306" s="1"/>
  <c r="N77" i="306" s="1"/>
  <c r="N41" i="306" s="1"/>
  <c r="B71" i="306"/>
  <c r="K60" i="306"/>
  <c r="B60" i="306"/>
  <c r="B48" i="306"/>
  <c r="K36" i="306"/>
  <c r="N36" i="306" s="1"/>
  <c r="B36" i="306"/>
  <c r="K69" i="305"/>
  <c r="N69" i="305" s="1"/>
  <c r="N75" i="305" s="1"/>
  <c r="N41" i="305" s="1"/>
  <c r="N43" i="305" s="1"/>
  <c r="B69" i="305"/>
  <c r="K58" i="305"/>
  <c r="B58" i="305"/>
  <c r="B48" i="305"/>
  <c r="K69" i="304"/>
  <c r="B69" i="304"/>
  <c r="B48" i="304"/>
  <c r="K69" i="303"/>
  <c r="N69" i="303" s="1"/>
  <c r="N75" i="303" s="1"/>
  <c r="N41" i="303" s="1"/>
  <c r="N43" i="303" s="1"/>
  <c r="B69" i="303"/>
  <c r="B48" i="303"/>
  <c r="K70" i="302"/>
  <c r="N70" i="302" s="1"/>
  <c r="B70" i="302"/>
  <c r="K69" i="302"/>
  <c r="N69" i="302" s="1"/>
  <c r="B69" i="302"/>
  <c r="K58" i="302"/>
  <c r="B58" i="302"/>
  <c r="J49" i="302"/>
  <c r="B49" i="302"/>
  <c r="B48" i="302"/>
  <c r="K70" i="301"/>
  <c r="N70" i="301" s="1"/>
  <c r="B70" i="301"/>
  <c r="K69" i="301"/>
  <c r="N69" i="301" s="1"/>
  <c r="B69" i="301"/>
  <c r="K58" i="301"/>
  <c r="B58" i="301"/>
  <c r="J50" i="301"/>
  <c r="B50" i="301"/>
  <c r="J49" i="301"/>
  <c r="B49" i="301"/>
  <c r="B48" i="301"/>
  <c r="K70" i="300"/>
  <c r="B70" i="300"/>
  <c r="K69" i="300"/>
  <c r="B69" i="300"/>
  <c r="B48" i="300"/>
  <c r="K70" i="299"/>
  <c r="N70" i="299" s="1"/>
  <c r="B70" i="299"/>
  <c r="K69" i="299"/>
  <c r="N69" i="299" s="1"/>
  <c r="B69" i="299"/>
  <c r="K58" i="299"/>
  <c r="B58" i="299"/>
  <c r="J49" i="299"/>
  <c r="B49" i="299"/>
  <c r="B48" i="299"/>
  <c r="K70" i="298"/>
  <c r="N70" i="298" s="1"/>
  <c r="B70" i="298"/>
  <c r="K69" i="298"/>
  <c r="N69" i="298" s="1"/>
  <c r="B69" i="298"/>
  <c r="K58" i="298"/>
  <c r="B58" i="298"/>
  <c r="J50" i="298"/>
  <c r="B50" i="298"/>
  <c r="J49" i="298"/>
  <c r="B49" i="298"/>
  <c r="B48" i="298"/>
  <c r="K36" i="298"/>
  <c r="N36" i="298" s="1"/>
  <c r="B36" i="298"/>
  <c r="K70" i="297"/>
  <c r="N70" i="297" s="1"/>
  <c r="B70" i="297"/>
  <c r="K69" i="297"/>
  <c r="N69" i="297" s="1"/>
  <c r="B69" i="297"/>
  <c r="K59" i="297"/>
  <c r="B59" i="297"/>
  <c r="K58" i="297"/>
  <c r="B58" i="297"/>
  <c r="J51" i="297"/>
  <c r="B51" i="297"/>
  <c r="J50" i="297"/>
  <c r="B50" i="297"/>
  <c r="J49" i="297"/>
  <c r="B49" i="297"/>
  <c r="B48" i="297"/>
  <c r="K36" i="297"/>
  <c r="N36" i="297" s="1"/>
  <c r="B36" i="297"/>
  <c r="K72" i="296"/>
  <c r="N72" i="296" s="1"/>
  <c r="B72" i="296"/>
  <c r="K71" i="296"/>
  <c r="N71" i="296" s="1"/>
  <c r="B71" i="296"/>
  <c r="J49" i="296"/>
  <c r="B49" i="296"/>
  <c r="B48" i="296"/>
  <c r="K72" i="295"/>
  <c r="N72" i="295" s="1"/>
  <c r="B72" i="295"/>
  <c r="K71" i="295"/>
  <c r="N71" i="295" s="1"/>
  <c r="B71" i="295"/>
  <c r="K60" i="295"/>
  <c r="B60" i="295"/>
  <c r="J50" i="295"/>
  <c r="B50" i="295"/>
  <c r="J49" i="295"/>
  <c r="B49" i="295"/>
  <c r="B48" i="295"/>
  <c r="K72" i="294"/>
  <c r="N72" i="294" s="1"/>
  <c r="B72" i="294"/>
  <c r="K71" i="294"/>
  <c r="N71" i="294" s="1"/>
  <c r="B71" i="294"/>
  <c r="K60" i="294"/>
  <c r="J53" i="294"/>
  <c r="B53" i="294"/>
  <c r="J52" i="294"/>
  <c r="B52" i="294"/>
  <c r="J51" i="294"/>
  <c r="B51" i="294"/>
  <c r="J50" i="294"/>
  <c r="B50" i="294"/>
  <c r="J49" i="294"/>
  <c r="B49" i="294"/>
  <c r="B48" i="294"/>
  <c r="K36" i="294"/>
  <c r="N36" i="294" s="1"/>
  <c r="B36" i="294"/>
  <c r="K70" i="293"/>
  <c r="N70" i="293" s="1"/>
  <c r="B70" i="293"/>
  <c r="K69" i="293"/>
  <c r="N69" i="293" s="1"/>
  <c r="B69" i="293"/>
  <c r="K58" i="293"/>
  <c r="B58" i="293"/>
  <c r="J52" i="293"/>
  <c r="B52" i="293"/>
  <c r="J51" i="293"/>
  <c r="B51" i="293"/>
  <c r="J50" i="293"/>
  <c r="B50" i="293"/>
  <c r="J49" i="293"/>
  <c r="B49" i="293"/>
  <c r="B48" i="293"/>
  <c r="K70" i="292"/>
  <c r="N70" i="292" s="1"/>
  <c r="B70" i="292"/>
  <c r="K69" i="292"/>
  <c r="N69" i="292" s="1"/>
  <c r="B69" i="292"/>
  <c r="K58" i="292"/>
  <c r="B58" i="292"/>
  <c r="J52" i="292"/>
  <c r="B52" i="292"/>
  <c r="J51" i="292"/>
  <c r="B51" i="292"/>
  <c r="J50" i="292"/>
  <c r="B50" i="292"/>
  <c r="J49" i="292"/>
  <c r="B49" i="292"/>
  <c r="B48" i="292"/>
  <c r="K70" i="291"/>
  <c r="N70" i="291" s="1"/>
  <c r="B70" i="291"/>
  <c r="K69" i="291"/>
  <c r="N69" i="291" s="1"/>
  <c r="B69" i="291"/>
  <c r="K58" i="291"/>
  <c r="B58" i="291"/>
  <c r="J52" i="291"/>
  <c r="B52" i="291"/>
  <c r="J51" i="291"/>
  <c r="B51" i="291"/>
  <c r="J50" i="291"/>
  <c r="B50" i="291"/>
  <c r="J49" i="291"/>
  <c r="B49" i="291"/>
  <c r="B48" i="291"/>
  <c r="K70" i="290"/>
  <c r="N70" i="290" s="1"/>
  <c r="B70" i="290"/>
  <c r="K69" i="290"/>
  <c r="N69" i="290" s="1"/>
  <c r="B69" i="290"/>
  <c r="K58" i="290"/>
  <c r="B58" i="290"/>
  <c r="J52" i="290"/>
  <c r="B52" i="290"/>
  <c r="J51" i="290"/>
  <c r="B51" i="290"/>
  <c r="J50" i="290"/>
  <c r="B50" i="290"/>
  <c r="J49" i="290"/>
  <c r="B49" i="290"/>
  <c r="B48" i="290"/>
  <c r="K70" i="289"/>
  <c r="N70" i="289" s="1"/>
  <c r="B70" i="289"/>
  <c r="K69" i="289"/>
  <c r="N69" i="289" s="1"/>
  <c r="B69" i="289"/>
  <c r="B48" i="289"/>
  <c r="K70" i="287"/>
  <c r="B70" i="287"/>
  <c r="K69" i="287"/>
  <c r="B69" i="287"/>
  <c r="K58" i="287"/>
  <c r="N58" i="287" s="1"/>
  <c r="J49" i="287"/>
  <c r="B49" i="287"/>
  <c r="B48" i="287"/>
  <c r="K37" i="287"/>
  <c r="N37" i="287" s="1"/>
  <c r="B37" i="287"/>
  <c r="K36" i="287"/>
  <c r="N36" i="287" s="1"/>
  <c r="B36" i="287"/>
  <c r="K70" i="286"/>
  <c r="N70" i="286" s="1"/>
  <c r="B70" i="286"/>
  <c r="K69" i="286"/>
  <c r="N69" i="286" s="1"/>
  <c r="B69" i="286"/>
  <c r="J49" i="286"/>
  <c r="B49" i="286"/>
  <c r="B48" i="286"/>
  <c r="K37" i="286"/>
  <c r="N37" i="286" s="1"/>
  <c r="B37" i="286"/>
  <c r="K36" i="286"/>
  <c r="N36" i="286" s="1"/>
  <c r="B36" i="286"/>
  <c r="K70" i="285"/>
  <c r="B70" i="285"/>
  <c r="K69" i="285"/>
  <c r="B69" i="285"/>
  <c r="K59" i="285"/>
  <c r="B59" i="285"/>
  <c r="K58" i="285"/>
  <c r="N58" i="285" s="1"/>
  <c r="J50" i="285"/>
  <c r="B50" i="285"/>
  <c r="J49" i="285"/>
  <c r="B49" i="285"/>
  <c r="B48" i="285"/>
  <c r="K36" i="285"/>
  <c r="N36" i="285" s="1"/>
  <c r="B36" i="285"/>
  <c r="K70" i="284"/>
  <c r="N70" i="284" s="1"/>
  <c r="B70" i="284"/>
  <c r="K69" i="284"/>
  <c r="N69" i="284" s="1"/>
  <c r="B69" i="284"/>
  <c r="J50" i="284"/>
  <c r="B50" i="284"/>
  <c r="J49" i="284"/>
  <c r="B49" i="284"/>
  <c r="B48" i="284"/>
  <c r="K36" i="284"/>
  <c r="N36" i="284" s="1"/>
  <c r="B36" i="284"/>
  <c r="K70" i="283"/>
  <c r="N70" i="283" s="1"/>
  <c r="B70" i="283"/>
  <c r="K69" i="283"/>
  <c r="N69" i="283" s="1"/>
  <c r="B69" i="283"/>
  <c r="J50" i="283"/>
  <c r="B50" i="283"/>
  <c r="J49" i="283"/>
  <c r="B49" i="283"/>
  <c r="B48" i="283"/>
  <c r="K36" i="283"/>
  <c r="N36" i="283" s="1"/>
  <c r="B36" i="283"/>
  <c r="K78" i="282"/>
  <c r="N78" i="282" s="1"/>
  <c r="B78" i="282"/>
  <c r="K77" i="282"/>
  <c r="N77" i="282" s="1"/>
  <c r="B77" i="282"/>
  <c r="K76" i="282"/>
  <c r="N76" i="282" s="1"/>
  <c r="B76" i="282"/>
  <c r="K75" i="282"/>
  <c r="N75" i="282" s="1"/>
  <c r="B75" i="282"/>
  <c r="J58" i="282"/>
  <c r="B58" i="282"/>
  <c r="J57" i="282"/>
  <c r="B57" i="282"/>
  <c r="J56" i="282"/>
  <c r="B56" i="282"/>
  <c r="J55" i="282"/>
  <c r="B55" i="282"/>
  <c r="J54" i="282"/>
  <c r="B54" i="282"/>
  <c r="J53" i="282"/>
  <c r="B53" i="282"/>
  <c r="J52" i="282"/>
  <c r="B52" i="282"/>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J55" i="280"/>
  <c r="B55" i="280"/>
  <c r="J54" i="280"/>
  <c r="B54" i="280"/>
  <c r="J53" i="280"/>
  <c r="B53" i="280"/>
  <c r="J52" i="280"/>
  <c r="B52" i="280"/>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J57" i="279"/>
  <c r="B57" i="279"/>
  <c r="J56" i="279"/>
  <c r="B56" i="279"/>
  <c r="J55" i="279"/>
  <c r="B55" i="279"/>
  <c r="J54" i="279"/>
  <c r="B54" i="279"/>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B48" i="277"/>
  <c r="K73" i="275"/>
  <c r="N73" i="275" s="1"/>
  <c r="B73" i="275"/>
  <c r="K72" i="275"/>
  <c r="N72" i="275" s="1"/>
  <c r="B72" i="275"/>
  <c r="J53" i="275"/>
  <c r="B53" i="275"/>
  <c r="J52" i="275"/>
  <c r="B52" i="275"/>
  <c r="J51" i="275"/>
  <c r="B51" i="275"/>
  <c r="J50" i="275"/>
  <c r="B50" i="275"/>
  <c r="J49" i="275"/>
  <c r="B49" i="275"/>
  <c r="B48" i="275"/>
  <c r="K38" i="275"/>
  <c r="N38" i="275" s="1"/>
  <c r="B38" i="275"/>
  <c r="K37" i="275"/>
  <c r="N37" i="275" s="1"/>
  <c r="B37" i="275"/>
  <c r="K36" i="275"/>
  <c r="N36" i="275" s="1"/>
  <c r="B36" i="275"/>
  <c r="K73" i="274"/>
  <c r="N73" i="274" s="1"/>
  <c r="B73" i="274"/>
  <c r="K72" i="274"/>
  <c r="N72" i="274" s="1"/>
  <c r="B72" i="274"/>
  <c r="J53" i="274"/>
  <c r="B53" i="274"/>
  <c r="J52" i="274"/>
  <c r="B52" i="274"/>
  <c r="J51" i="274"/>
  <c r="B51" i="274"/>
  <c r="J50" i="274"/>
  <c r="B50" i="274"/>
  <c r="J49" i="274"/>
  <c r="B49" i="274"/>
  <c r="B48" i="274"/>
  <c r="K38" i="274"/>
  <c r="N38" i="274" s="1"/>
  <c r="B38" i="274"/>
  <c r="K37" i="274"/>
  <c r="N37" i="274" s="1"/>
  <c r="B37" i="274"/>
  <c r="K36" i="274"/>
  <c r="N36" i="274" s="1"/>
  <c r="B36" i="274"/>
  <c r="K73" i="273"/>
  <c r="N73" i="273" s="1"/>
  <c r="B73" i="273"/>
  <c r="K72" i="273"/>
  <c r="N72" i="273" s="1"/>
  <c r="B72" i="273"/>
  <c r="L61" i="273"/>
  <c r="K61" i="273"/>
  <c r="B61" i="273"/>
  <c r="J49" i="273"/>
  <c r="B49" i="273"/>
  <c r="B48" i="273"/>
  <c r="K36" i="273"/>
  <c r="N36" i="273" s="1"/>
  <c r="B36" i="273"/>
  <c r="K73" i="272"/>
  <c r="N73" i="272" s="1"/>
  <c r="B73" i="272"/>
  <c r="K72" i="272"/>
  <c r="N72" i="272" s="1"/>
  <c r="B72" i="272"/>
  <c r="L61" i="272"/>
  <c r="K61" i="272"/>
  <c r="B61" i="272"/>
  <c r="J49" i="272"/>
  <c r="B49" i="272"/>
  <c r="B48" i="272"/>
  <c r="K36" i="272"/>
  <c r="N36" i="272" s="1"/>
  <c r="B36" i="272"/>
  <c r="K73" i="271"/>
  <c r="N73" i="271" s="1"/>
  <c r="B73" i="271"/>
  <c r="K72" i="271"/>
  <c r="N72" i="271" s="1"/>
  <c r="B72" i="271"/>
  <c r="K61" i="271"/>
  <c r="B61" i="271"/>
  <c r="J51" i="271"/>
  <c r="B51" i="271"/>
  <c r="J50" i="271"/>
  <c r="B50" i="271"/>
  <c r="J49" i="271"/>
  <c r="B49" i="271"/>
  <c r="B48" i="271"/>
  <c r="K36" i="271"/>
  <c r="N36" i="271" s="1"/>
  <c r="B36" i="271"/>
  <c r="K73" i="270"/>
  <c r="N73" i="270" s="1"/>
  <c r="B73" i="270"/>
  <c r="K72" i="270"/>
  <c r="N72" i="270" s="1"/>
  <c r="B72" i="270"/>
  <c r="K61" i="270"/>
  <c r="J51" i="270"/>
  <c r="B51" i="270"/>
  <c r="J50" i="270"/>
  <c r="B50" i="270"/>
  <c r="J49" i="270"/>
  <c r="B49" i="270"/>
  <c r="B48" i="270"/>
  <c r="K36" i="270"/>
  <c r="N36" i="270" s="1"/>
  <c r="B36" i="270"/>
  <c r="K76" i="268"/>
  <c r="N76" i="268" s="1"/>
  <c r="B76" i="268"/>
  <c r="K75" i="268"/>
  <c r="N75" i="268" s="1"/>
  <c r="B75" i="268"/>
  <c r="K65" i="268"/>
  <c r="K64" i="268"/>
  <c r="B64" i="268"/>
  <c r="J52" i="268"/>
  <c r="B52" i="268"/>
  <c r="J51" i="268"/>
  <c r="B51" i="268"/>
  <c r="J50" i="268"/>
  <c r="B50" i="268"/>
  <c r="J49" i="268"/>
  <c r="B49" i="268"/>
  <c r="B48" i="268"/>
  <c r="K36" i="268"/>
  <c r="N36" i="268" s="1"/>
  <c r="B36" i="268"/>
  <c r="K76" i="267"/>
  <c r="N76" i="267" s="1"/>
  <c r="B76" i="267"/>
  <c r="K75" i="267"/>
  <c r="N75" i="267" s="1"/>
  <c r="B75" i="267"/>
  <c r="K65" i="267"/>
  <c r="B65" i="267"/>
  <c r="K64" i="267"/>
  <c r="B64" i="267"/>
  <c r="J51" i="267"/>
  <c r="B51" i="267"/>
  <c r="J50" i="267"/>
  <c r="B50" i="267"/>
  <c r="J49" i="267"/>
  <c r="B49" i="267"/>
  <c r="B48" i="267"/>
  <c r="K36" i="267"/>
  <c r="N36" i="267" s="1"/>
  <c r="B36" i="267"/>
  <c r="K76" i="266"/>
  <c r="N76" i="266" s="1"/>
  <c r="B76" i="266"/>
  <c r="K75" i="266"/>
  <c r="N75" i="266" s="1"/>
  <c r="B75" i="266"/>
  <c r="K65" i="266"/>
  <c r="B65" i="266"/>
  <c r="K64" i="266"/>
  <c r="B64" i="266"/>
  <c r="J52" i="266"/>
  <c r="B52" i="266"/>
  <c r="J51" i="266"/>
  <c r="B51" i="266"/>
  <c r="J50" i="266"/>
  <c r="B50" i="266"/>
  <c r="J49" i="266"/>
  <c r="B49" i="266"/>
  <c r="B48" i="266"/>
  <c r="K37" i="266"/>
  <c r="N37" i="266" s="1"/>
  <c r="B37" i="266"/>
  <c r="K36" i="266"/>
  <c r="N36" i="266" s="1"/>
  <c r="B36" i="266"/>
  <c r="K72" i="265"/>
  <c r="N72" i="265" s="1"/>
  <c r="B72" i="265"/>
  <c r="K71" i="265"/>
  <c r="N71" i="265" s="1"/>
  <c r="B71" i="265"/>
  <c r="K60" i="265"/>
  <c r="B60" i="265"/>
  <c r="J50" i="265"/>
  <c r="B50" i="265"/>
  <c r="J49" i="265"/>
  <c r="B49" i="265"/>
  <c r="B48" i="265"/>
  <c r="K37" i="265"/>
  <c r="N37" i="265" s="1"/>
  <c r="B37" i="265"/>
  <c r="K36" i="265"/>
  <c r="N36" i="265" s="1"/>
  <c r="B36" i="265"/>
  <c r="K72" i="264"/>
  <c r="N72" i="264" s="1"/>
  <c r="B72" i="264"/>
  <c r="K71" i="264"/>
  <c r="N71" i="264" s="1"/>
  <c r="B71" i="264"/>
  <c r="K60" i="264"/>
  <c r="B60" i="264"/>
  <c r="J50" i="264"/>
  <c r="B50" i="264"/>
  <c r="J49" i="264"/>
  <c r="B49" i="264"/>
  <c r="B48" i="264"/>
  <c r="K37" i="264"/>
  <c r="N37" i="264" s="1"/>
  <c r="B37" i="264"/>
  <c r="K36" i="264"/>
  <c r="N36" i="264" s="1"/>
  <c r="B36" i="264"/>
  <c r="K72" i="263"/>
  <c r="N72" i="263" s="1"/>
  <c r="B72" i="263"/>
  <c r="K71" i="263"/>
  <c r="N71" i="263" s="1"/>
  <c r="B71" i="263"/>
  <c r="K60" i="263"/>
  <c r="B60" i="263"/>
  <c r="J51" i="263"/>
  <c r="B51" i="263"/>
  <c r="J50" i="263"/>
  <c r="B50" i="263"/>
  <c r="J49" i="263"/>
  <c r="B49" i="263"/>
  <c r="B48" i="263"/>
  <c r="K37" i="263"/>
  <c r="N37" i="263" s="1"/>
  <c r="B37" i="263"/>
  <c r="K36" i="263"/>
  <c r="N36" i="263" s="1"/>
  <c r="B36" i="263"/>
  <c r="K72" i="262"/>
  <c r="N72" i="262" s="1"/>
  <c r="B72" i="262"/>
  <c r="K71" i="262"/>
  <c r="N71" i="262" s="1"/>
  <c r="B71" i="262"/>
  <c r="K60" i="262"/>
  <c r="B60" i="262"/>
  <c r="J51" i="262"/>
  <c r="B51" i="262"/>
  <c r="J50" i="262"/>
  <c r="B50" i="262"/>
  <c r="J49" i="262"/>
  <c r="B49"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J67" i="260"/>
  <c r="B67" i="260"/>
  <c r="J66" i="260"/>
  <c r="B66" i="260"/>
  <c r="J65" i="260"/>
  <c r="B65" i="260"/>
  <c r="J64" i="260"/>
  <c r="B64" i="260"/>
  <c r="J63" i="260"/>
  <c r="B63" i="260"/>
  <c r="B62" i="260"/>
  <c r="B61" i="260"/>
  <c r="J60" i="260"/>
  <c r="B60" i="260"/>
  <c r="J59" i="260"/>
  <c r="B59" i="260"/>
  <c r="J58" i="260"/>
  <c r="B58" i="260"/>
  <c r="J57" i="260"/>
  <c r="B57" i="260"/>
  <c r="J56" i="260"/>
  <c r="B56" i="260"/>
  <c r="J55" i="260"/>
  <c r="B55" i="260"/>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J50" i="259"/>
  <c r="B50" i="259"/>
  <c r="J49" i="259"/>
  <c r="B49" i="259"/>
  <c r="B48" i="259"/>
  <c r="K37" i="259"/>
  <c r="N37" i="259" s="1"/>
  <c r="B37" i="259"/>
  <c r="K36" i="259"/>
  <c r="N36" i="259" s="1"/>
  <c r="B36" i="259"/>
  <c r="K72" i="258"/>
  <c r="N72" i="258" s="1"/>
  <c r="B72" i="258"/>
  <c r="K71" i="258"/>
  <c r="N71" i="258" s="1"/>
  <c r="B71" i="258"/>
  <c r="K60" i="258"/>
  <c r="B60" i="258"/>
  <c r="J50" i="258"/>
  <c r="B50" i="258"/>
  <c r="J49" i="258"/>
  <c r="B49" i="258"/>
  <c r="B48" i="258"/>
  <c r="K36" i="258"/>
  <c r="N36" i="258" s="1"/>
  <c r="B36" i="258"/>
  <c r="K72" i="257"/>
  <c r="N72" i="257" s="1"/>
  <c r="B72" i="257"/>
  <c r="K71" i="257"/>
  <c r="N71" i="257" s="1"/>
  <c r="B71" i="257"/>
  <c r="K60" i="257"/>
  <c r="B60" i="257"/>
  <c r="J50" i="257"/>
  <c r="B50" i="257"/>
  <c r="J49" i="257"/>
  <c r="B49" i="257"/>
  <c r="B48" i="257"/>
  <c r="K36" i="257"/>
  <c r="N36" i="257" s="1"/>
  <c r="B36" i="257"/>
  <c r="K73" i="256"/>
  <c r="N73" i="256" s="1"/>
  <c r="B73" i="256"/>
  <c r="K72" i="256"/>
  <c r="N72" i="256" s="1"/>
  <c r="B72" i="256"/>
  <c r="K71" i="256"/>
  <c r="N71" i="256" s="1"/>
  <c r="B71" i="256"/>
  <c r="J50" i="256"/>
  <c r="B50" i="256"/>
  <c r="J49" i="256"/>
  <c r="B49" i="256"/>
  <c r="B48" i="256"/>
  <c r="K37" i="256"/>
  <c r="N37" i="256" s="1"/>
  <c r="B37" i="256"/>
  <c r="K36" i="256"/>
  <c r="N36" i="256" s="1"/>
  <c r="B36" i="256"/>
  <c r="K72" i="254"/>
  <c r="N72" i="254" s="1"/>
  <c r="B72" i="254"/>
  <c r="K71" i="254"/>
  <c r="N71" i="254" s="1"/>
  <c r="B71" i="254"/>
  <c r="J50" i="254"/>
  <c r="B50" i="254"/>
  <c r="J49" i="254"/>
  <c r="B49"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J57" i="252"/>
  <c r="B57" i="252"/>
  <c r="J56" i="252"/>
  <c r="B56" i="252"/>
  <c r="J55" i="252"/>
  <c r="B55" i="252"/>
  <c r="J54" i="252"/>
  <c r="B54" i="252"/>
  <c r="J53" i="252"/>
  <c r="B53" i="252"/>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J49" i="251"/>
  <c r="B49" i="251"/>
  <c r="B48" i="251"/>
  <c r="K36" i="251"/>
  <c r="N36" i="251" s="1"/>
  <c r="N43" i="251" s="1"/>
  <c r="B36" i="251"/>
  <c r="K72" i="250"/>
  <c r="N72" i="250" s="1"/>
  <c r="B72" i="250"/>
  <c r="K71" i="250"/>
  <c r="N71" i="250" s="1"/>
  <c r="B71" i="250"/>
  <c r="B48" i="250"/>
  <c r="K36" i="250"/>
  <c r="N36" i="250" s="1"/>
  <c r="B36" i="250"/>
  <c r="K76" i="249"/>
  <c r="N76" i="249" s="1"/>
  <c r="B76" i="249"/>
  <c r="K74" i="249"/>
  <c r="N74" i="249" s="1"/>
  <c r="B74" i="249"/>
  <c r="K73" i="249"/>
  <c r="N73" i="249" s="1"/>
  <c r="B73" i="249"/>
  <c r="L65" i="249"/>
  <c r="K65" i="249"/>
  <c r="B65" i="249"/>
  <c r="L64" i="249"/>
  <c r="K64" i="249"/>
  <c r="B64" i="249"/>
  <c r="J55" i="249"/>
  <c r="B55" i="249"/>
  <c r="J54" i="249"/>
  <c r="B54" i="249"/>
  <c r="J53" i="249"/>
  <c r="B53" i="249"/>
  <c r="J52" i="249"/>
  <c r="B52" i="249"/>
  <c r="J51" i="249"/>
  <c r="B51" i="249"/>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J55" i="248"/>
  <c r="J54" i="248"/>
  <c r="J53" i="248"/>
  <c r="B53" i="248"/>
  <c r="J52" i="248"/>
  <c r="B52" i="248"/>
  <c r="J51" i="248"/>
  <c r="B51" i="248"/>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J54" i="247"/>
  <c r="B54" i="247"/>
  <c r="J53" i="247"/>
  <c r="B53" i="247"/>
  <c r="J52" i="247"/>
  <c r="B52" i="247"/>
  <c r="J51" i="247"/>
  <c r="B51" i="247"/>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J59" i="246"/>
  <c r="B59" i="246"/>
  <c r="J58" i="246"/>
  <c r="B58" i="246"/>
  <c r="J57" i="246"/>
  <c r="B57" i="246"/>
  <c r="J56" i="246"/>
  <c r="B56" i="246"/>
  <c r="J55" i="246"/>
  <c r="B55" i="246"/>
  <c r="B54" i="246"/>
  <c r="J53" i="246"/>
  <c r="B53" i="246"/>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J54" i="245"/>
  <c r="B54" i="245"/>
  <c r="J53" i="245"/>
  <c r="B53" i="245"/>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J57" i="244"/>
  <c r="J56" i="244"/>
  <c r="B56" i="244"/>
  <c r="J55" i="244"/>
  <c r="B55" i="244"/>
  <c r="J54" i="244"/>
  <c r="B54" i="244"/>
  <c r="J53" i="244"/>
  <c r="B53" i="244"/>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J50" i="243"/>
  <c r="B50" i="243"/>
  <c r="J49" i="243"/>
  <c r="B49" i="243"/>
  <c r="B48"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J50" i="242"/>
  <c r="B50" i="242"/>
  <c r="J49" i="242"/>
  <c r="B49" i="242"/>
  <c r="B48" i="242"/>
  <c r="B47" i="242"/>
  <c r="K38" i="242"/>
  <c r="N38" i="242" s="1"/>
  <c r="B38" i="242"/>
  <c r="K37" i="242"/>
  <c r="N37" i="242" s="1"/>
  <c r="B37" i="242"/>
  <c r="K36" i="242"/>
  <c r="N36" i="242" s="1"/>
  <c r="B36" i="242"/>
  <c r="K71" i="241"/>
  <c r="N71" i="241" s="1"/>
  <c r="N77" i="241" s="1"/>
  <c r="N41" i="241" s="1"/>
  <c r="N43" i="241" s="1"/>
  <c r="B71" i="241"/>
  <c r="B60" i="241"/>
  <c r="B48" i="241"/>
  <c r="K71" i="240"/>
  <c r="N71" i="240" s="1"/>
  <c r="N77" i="240" s="1"/>
  <c r="N41" i="240" s="1"/>
  <c r="N43" i="240" s="1"/>
  <c r="B71" i="240"/>
  <c r="B60" i="240"/>
  <c r="B48" i="240"/>
  <c r="K71" i="239"/>
  <c r="N71" i="239" s="1"/>
  <c r="N77" i="239" s="1"/>
  <c r="B71" i="239"/>
  <c r="B60" i="239"/>
  <c r="B48" i="239"/>
  <c r="K71" i="238"/>
  <c r="N71" i="238" s="1"/>
  <c r="N77" i="238" s="1"/>
  <c r="N41" i="238" s="1"/>
  <c r="B71" i="238"/>
  <c r="B60" i="238"/>
  <c r="J49" i="238"/>
  <c r="B49" i="238"/>
  <c r="B48" i="238"/>
  <c r="K36" i="238"/>
  <c r="N36" i="238" s="1"/>
  <c r="B36" i="238"/>
  <c r="K71" i="237"/>
  <c r="N71" i="237" s="1"/>
  <c r="N77" i="237" s="1"/>
  <c r="N41" i="237" s="1"/>
  <c r="B71" i="237"/>
  <c r="B60" i="237"/>
  <c r="J49" i="237"/>
  <c r="B49" i="237"/>
  <c r="B48" i="237"/>
  <c r="K36" i="237"/>
  <c r="N36" i="237" s="1"/>
  <c r="B36" i="237"/>
  <c r="K71" i="236"/>
  <c r="N71" i="236" s="1"/>
  <c r="N77" i="236" s="1"/>
  <c r="N41" i="236" s="1"/>
  <c r="B71" i="236"/>
  <c r="B60" i="236"/>
  <c r="J49" i="236"/>
  <c r="B49" i="236"/>
  <c r="B48" i="236"/>
  <c r="K36" i="236"/>
  <c r="N36" i="236" s="1"/>
  <c r="B36" i="236"/>
  <c r="K71" i="235"/>
  <c r="N71" i="235" s="1"/>
  <c r="N77" i="235" s="1"/>
  <c r="N41" i="235" s="1"/>
  <c r="B71" i="235"/>
  <c r="B60" i="235"/>
  <c r="J49" i="235"/>
  <c r="B49" i="235"/>
  <c r="B48" i="235"/>
  <c r="K36" i="235"/>
  <c r="N36" i="235" s="1"/>
  <c r="B36" i="235"/>
  <c r="K71" i="234"/>
  <c r="N71" i="234" s="1"/>
  <c r="B71" i="234"/>
  <c r="K70" i="234"/>
  <c r="N70" i="234" s="1"/>
  <c r="B70" i="234"/>
  <c r="B59" i="234"/>
  <c r="B47" i="234"/>
  <c r="K37" i="234"/>
  <c r="N37" i="234" s="1"/>
  <c r="B37" i="234"/>
  <c r="K36" i="234"/>
  <c r="N36" i="234" s="1"/>
  <c r="B36" i="234"/>
  <c r="K35" i="234"/>
  <c r="N35" i="234" s="1"/>
  <c r="B35" i="234"/>
  <c r="K72" i="233"/>
  <c r="N72" i="233" s="1"/>
  <c r="B72" i="233"/>
  <c r="K71" i="233"/>
  <c r="N71" i="233" s="1"/>
  <c r="B71" i="233"/>
  <c r="K60" i="233"/>
  <c r="B60" i="233"/>
  <c r="N54" i="233"/>
  <c r="B48" i="233"/>
  <c r="K37" i="233"/>
  <c r="N37" i="233" s="1"/>
  <c r="B37" i="233"/>
  <c r="K36" i="233"/>
  <c r="N36" i="233" s="1"/>
  <c r="B36" i="233"/>
  <c r="K73" i="232"/>
  <c r="N73" i="232" s="1"/>
  <c r="B73" i="232"/>
  <c r="K72" i="232"/>
  <c r="N72" i="232" s="1"/>
  <c r="B72" i="232"/>
  <c r="K61" i="232"/>
  <c r="B61" i="232"/>
  <c r="J54" i="232"/>
  <c r="B54" i="232"/>
  <c r="J51" i="232"/>
  <c r="B51" i="232"/>
  <c r="J50" i="232"/>
  <c r="B50" i="232"/>
  <c r="J49" i="232"/>
  <c r="B49" i="232"/>
  <c r="B48" i="232"/>
  <c r="K39" i="232"/>
  <c r="N39" i="232" s="1"/>
  <c r="B39" i="232"/>
  <c r="K38" i="232"/>
  <c r="N38" i="232" s="1"/>
  <c r="B38" i="232"/>
  <c r="K37" i="232"/>
  <c r="N37" i="232" s="1"/>
  <c r="B37" i="232"/>
  <c r="K36" i="232"/>
  <c r="N36" i="232" s="1"/>
  <c r="B36" i="232"/>
  <c r="K71" i="231"/>
  <c r="N71" i="231" s="1"/>
  <c r="B71" i="231"/>
  <c r="K70" i="231"/>
  <c r="N70" i="231" s="1"/>
  <c r="B70" i="231"/>
  <c r="K59" i="231"/>
  <c r="B59" i="231"/>
  <c r="J53" i="231"/>
  <c r="B53" i="231"/>
  <c r="J52" i="231"/>
  <c r="B52" i="231"/>
  <c r="J51" i="231"/>
  <c r="B51" i="231"/>
  <c r="J50" i="231"/>
  <c r="B50" i="231"/>
  <c r="J49" i="231"/>
  <c r="B49" i="231"/>
  <c r="B48" i="231"/>
  <c r="B47" i="231"/>
  <c r="K38" i="231"/>
  <c r="N38" i="231" s="1"/>
  <c r="B38" i="231"/>
  <c r="K37" i="231"/>
  <c r="N37" i="231" s="1"/>
  <c r="B37" i="231"/>
  <c r="K36" i="231"/>
  <c r="N36" i="231" s="1"/>
  <c r="B36" i="231"/>
  <c r="K68" i="229"/>
  <c r="N68" i="229" s="1"/>
  <c r="B68" i="229"/>
  <c r="K67" i="229"/>
  <c r="N67" i="229" s="1"/>
  <c r="B67" i="229"/>
  <c r="K56" i="229"/>
  <c r="B56" i="229"/>
  <c r="B47" i="229"/>
  <c r="K37" i="229"/>
  <c r="N37" i="229" s="1"/>
  <c r="B37" i="229"/>
  <c r="K36" i="229"/>
  <c r="N36" i="229" s="1"/>
  <c r="B36" i="229"/>
  <c r="K67" i="228"/>
  <c r="N67" i="228" s="1"/>
  <c r="B67" i="228"/>
  <c r="K66" i="228"/>
  <c r="N66" i="228" s="1"/>
  <c r="B66" i="228"/>
  <c r="K57" i="228"/>
  <c r="B57" i="228"/>
  <c r="K56" i="228"/>
  <c r="B56" i="228"/>
  <c r="L55" i="228"/>
  <c r="K55" i="228"/>
  <c r="B55" i="228"/>
  <c r="B48" i="228"/>
  <c r="B47" i="228"/>
  <c r="B46" i="228"/>
  <c r="B45" i="228"/>
  <c r="K36" i="228"/>
  <c r="N36" i="228" s="1"/>
  <c r="B36" i="228"/>
  <c r="K68" i="227"/>
  <c r="N68" i="227" s="1"/>
  <c r="B68" i="227"/>
  <c r="K67" i="227"/>
  <c r="N67" i="227" s="1"/>
  <c r="B67" i="227"/>
  <c r="K57" i="227"/>
  <c r="B57" i="227"/>
  <c r="B48" i="227"/>
  <c r="K38" i="227"/>
  <c r="N38" i="227" s="1"/>
  <c r="B38" i="227"/>
  <c r="K37" i="227"/>
  <c r="N37" i="227" s="1"/>
  <c r="B37" i="227"/>
  <c r="K36" i="227"/>
  <c r="N36" i="227" s="1"/>
  <c r="B36" i="227"/>
  <c r="J49" i="226"/>
  <c r="J49" i="225"/>
  <c r="J49" i="224"/>
  <c r="K78" i="221"/>
  <c r="N78" i="221" s="1"/>
  <c r="B78" i="221"/>
  <c r="K77" i="221"/>
  <c r="N77" i="221" s="1"/>
  <c r="B77" i="221"/>
  <c r="K66" i="221"/>
  <c r="B66" i="221"/>
  <c r="B59" i="221"/>
  <c r="B58" i="221"/>
  <c r="B57" i="221"/>
  <c r="C57" i="221" s="1"/>
  <c r="D57" i="221" s="1"/>
  <c r="E57" i="221" s="1"/>
  <c r="F57" i="221" s="1"/>
  <c r="G57" i="221" s="1"/>
  <c r="H57" i="221" s="1"/>
  <c r="I57" i="221" s="1"/>
  <c r="B56" i="221"/>
  <c r="B55" i="221"/>
  <c r="B54" i="22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J58" i="207"/>
  <c r="B58" i="207"/>
  <c r="J57" i="207"/>
  <c r="B57" i="207"/>
  <c r="C57" i="207" s="1"/>
  <c r="D57" i="207" s="1"/>
  <c r="E57" i="207" s="1"/>
  <c r="F57" i="207" s="1"/>
  <c r="G57" i="207" s="1"/>
  <c r="H57" i="207" s="1"/>
  <c r="I57" i="207" s="1"/>
  <c r="J56" i="207"/>
  <c r="B56" i="207"/>
  <c r="J55" i="207"/>
  <c r="B55" i="207"/>
  <c r="J54" i="207"/>
  <c r="B54" i="207"/>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J54" i="220"/>
  <c r="B54" i="220"/>
  <c r="J53" i="220"/>
  <c r="B53" i="220"/>
  <c r="K39" i="220"/>
  <c r="N39" i="220" s="1"/>
  <c r="B39" i="220"/>
  <c r="K38" i="220"/>
  <c r="N38" i="220" s="1"/>
  <c r="B38" i="220"/>
  <c r="K37" i="220"/>
  <c r="N37" i="220" s="1"/>
  <c r="B37" i="220"/>
  <c r="K36" i="220"/>
  <c r="N36" i="220" s="1"/>
  <c r="B36" i="220"/>
  <c r="K75" i="219"/>
  <c r="N75" i="219" s="1"/>
  <c r="B75" i="219"/>
  <c r="K74" i="219"/>
  <c r="N74" i="219" s="1"/>
  <c r="B74" i="219"/>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J49" i="216"/>
  <c r="K71" i="215"/>
  <c r="N71" i="215" s="1"/>
  <c r="B71" i="215"/>
  <c r="K70" i="215"/>
  <c r="N70" i="215" s="1"/>
  <c r="B70" i="215"/>
  <c r="K59" i="215"/>
  <c r="B59" i="215"/>
  <c r="J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J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J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K40" i="193"/>
  <c r="N40" i="193" s="1"/>
  <c r="B40" i="193"/>
  <c r="N39" i="193"/>
  <c r="N36" i="193"/>
  <c r="K70" i="192"/>
  <c r="N70" i="192" s="1"/>
  <c r="B70" i="192"/>
  <c r="K69" i="192"/>
  <c r="N69" i="192" s="1"/>
  <c r="B69" i="192"/>
  <c r="K58" i="192"/>
  <c r="B58" i="192"/>
  <c r="J49" i="192"/>
  <c r="B49"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J55" i="187"/>
  <c r="B55" i="187"/>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J54" i="188"/>
  <c r="B54" i="188"/>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J55" i="186"/>
  <c r="B55" i="186"/>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J55" i="185"/>
  <c r="B55" i="185"/>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J54" i="184"/>
  <c r="B54" i="184"/>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J54" i="183"/>
  <c r="B54" i="183"/>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J55" i="182"/>
  <c r="B55" i="182"/>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J54" i="181"/>
  <c r="B54" i="18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J54" i="177"/>
  <c r="B54" i="177"/>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J54" i="180"/>
  <c r="B54" i="180"/>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J54" i="179"/>
  <c r="B54" i="179"/>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J55" i="178"/>
  <c r="B55" i="178"/>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J55" i="171"/>
  <c r="B55" i="17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J55" i="176"/>
  <c r="B55" i="176"/>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J54" i="174"/>
  <c r="B54" i="174"/>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J54" i="172"/>
  <c r="B54" i="172"/>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J55" i="170"/>
  <c r="B55" i="170"/>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J55" i="168"/>
  <c r="B55" i="168"/>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J57" i="165"/>
  <c r="B57" i="165"/>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J54" i="164"/>
  <c r="B54" i="164"/>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J55" i="162"/>
  <c r="B55" i="162"/>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J54" i="160"/>
  <c r="B54" i="160"/>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J55" i="158"/>
  <c r="B55" i="158"/>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J55" i="157"/>
  <c r="B55" i="157"/>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J55" i="155"/>
  <c r="B55" i="155"/>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J55" i="154"/>
  <c r="B55"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J54" i="150"/>
  <c r="B54"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J49" i="143"/>
  <c r="B49" i="143"/>
  <c r="B48" i="143"/>
  <c r="K37" i="143"/>
  <c r="N37" i="143" s="1"/>
  <c r="B37" i="143"/>
  <c r="K36" i="143"/>
  <c r="N36" i="143" s="1"/>
  <c r="B36" i="143"/>
  <c r="K70" i="144"/>
  <c r="N70" i="144" s="1"/>
  <c r="B70" i="144"/>
  <c r="K69" i="144"/>
  <c r="N69" i="144" s="1"/>
  <c r="B69" i="144"/>
  <c r="K58" i="144"/>
  <c r="B58" i="144"/>
  <c r="J49" i="144"/>
  <c r="B49" i="144"/>
  <c r="B48" i="144"/>
  <c r="K37" i="144"/>
  <c r="N37" i="144" s="1"/>
  <c r="B37" i="144"/>
  <c r="K36" i="144"/>
  <c r="N36" i="144" s="1"/>
  <c r="B36" i="144"/>
  <c r="K70" i="145"/>
  <c r="N70" i="145" s="1"/>
  <c r="B70" i="145"/>
  <c r="K69" i="145"/>
  <c r="N69" i="145" s="1"/>
  <c r="B69" i="145"/>
  <c r="K58" i="145"/>
  <c r="B58" i="145"/>
  <c r="J49" i="145"/>
  <c r="B49" i="145"/>
  <c r="B48" i="145"/>
  <c r="K37" i="145"/>
  <c r="N37" i="145" s="1"/>
  <c r="B37" i="145"/>
  <c r="K36" i="145"/>
  <c r="N36" i="145" s="1"/>
  <c r="B36" i="145"/>
  <c r="K70" i="146"/>
  <c r="N70" i="146" s="1"/>
  <c r="B70" i="146"/>
  <c r="K69" i="146"/>
  <c r="N69" i="146" s="1"/>
  <c r="B69" i="146"/>
  <c r="K58" i="146"/>
  <c r="B58" i="146"/>
  <c r="J49" i="146"/>
  <c r="B49" i="146"/>
  <c r="B48" i="146"/>
  <c r="K37" i="146"/>
  <c r="N37" i="146" s="1"/>
  <c r="B37" i="146"/>
  <c r="K36" i="146"/>
  <c r="N36" i="146" s="1"/>
  <c r="B36" i="146"/>
  <c r="K70" i="147"/>
  <c r="N70" i="147" s="1"/>
  <c r="B70" i="147"/>
  <c r="K69" i="147"/>
  <c r="N69" i="147" s="1"/>
  <c r="B69" i="147"/>
  <c r="K58" i="147"/>
  <c r="B58" i="147"/>
  <c r="J49" i="147"/>
  <c r="B49" i="147"/>
  <c r="B48" i="147"/>
  <c r="K37" i="147"/>
  <c r="N37" i="147" s="1"/>
  <c r="B37" i="147"/>
  <c r="K36" i="147"/>
  <c r="N36" i="147" s="1"/>
  <c r="B36" i="147"/>
  <c r="K71" i="148"/>
  <c r="N71" i="148" s="1"/>
  <c r="B71" i="148"/>
  <c r="K70" i="148"/>
  <c r="N70" i="148" s="1"/>
  <c r="B70" i="148"/>
  <c r="K59" i="148"/>
  <c r="B59" i="148"/>
  <c r="J49" i="148"/>
  <c r="B49" i="148"/>
  <c r="B48" i="148"/>
  <c r="K37" i="148"/>
  <c r="N37" i="148" s="1"/>
  <c r="B37" i="148"/>
  <c r="K36" i="148"/>
  <c r="N36" i="148" s="1"/>
  <c r="B36" i="148"/>
  <c r="K70" i="149"/>
  <c r="N70" i="149" s="1"/>
  <c r="B70" i="149"/>
  <c r="K69" i="149"/>
  <c r="N69" i="149" s="1"/>
  <c r="B69" i="149"/>
  <c r="K58" i="149"/>
  <c r="B58" i="149"/>
  <c r="J49" i="149"/>
  <c r="B49" i="149"/>
  <c r="B48" i="149"/>
  <c r="K37" i="149"/>
  <c r="N37" i="149" s="1"/>
  <c r="B37" i="149"/>
  <c r="K36" i="149"/>
  <c r="N36" i="149" s="1"/>
  <c r="B36" i="149"/>
  <c r="K70" i="142"/>
  <c r="N70" i="142" s="1"/>
  <c r="B70" i="142"/>
  <c r="K69" i="142"/>
  <c r="N69" i="142" s="1"/>
  <c r="B69" i="142"/>
  <c r="K58" i="142"/>
  <c r="B58" i="142"/>
  <c r="J49" i="142"/>
  <c r="B49" i="142"/>
  <c r="B48" i="142"/>
  <c r="K37" i="142"/>
  <c r="N37" i="142" s="1"/>
  <c r="B37" i="142"/>
  <c r="K36" i="142"/>
  <c r="N36" i="142" s="1"/>
  <c r="B36" i="142"/>
  <c r="K70" i="141"/>
  <c r="N70" i="141" s="1"/>
  <c r="B70" i="141"/>
  <c r="K69" i="141"/>
  <c r="N69" i="141" s="1"/>
  <c r="B69" i="141"/>
  <c r="K58" i="141"/>
  <c r="B58" i="141"/>
  <c r="B49" i="141"/>
  <c r="B48" i="141"/>
  <c r="K38" i="141"/>
  <c r="N38" i="141" s="1"/>
  <c r="B38" i="141"/>
  <c r="K37" i="141"/>
  <c r="N37" i="141" s="1"/>
  <c r="B37" i="141"/>
  <c r="K36" i="141"/>
  <c r="N36" i="141" s="1"/>
  <c r="B36" i="141"/>
  <c r="K70" i="140"/>
  <c r="N70" i="140" s="1"/>
  <c r="B70" i="140"/>
  <c r="K69" i="140"/>
  <c r="N69" i="140" s="1"/>
  <c r="B69" i="140"/>
  <c r="K58" i="140"/>
  <c r="B58" i="140"/>
  <c r="J49" i="140"/>
  <c r="B49" i="140"/>
  <c r="B48" i="140"/>
  <c r="K38" i="140"/>
  <c r="N38" i="140" s="1"/>
  <c r="B38" i="140"/>
  <c r="K37" i="140"/>
  <c r="N37" i="140" s="1"/>
  <c r="B37" i="140"/>
  <c r="K36" i="140"/>
  <c r="N36" i="140" s="1"/>
  <c r="B36" i="140"/>
  <c r="K70" i="209"/>
  <c r="N70" i="209" s="1"/>
  <c r="B70" i="209"/>
  <c r="K69" i="209"/>
  <c r="N69" i="209" s="1"/>
  <c r="B69" i="209"/>
  <c r="K58" i="209"/>
  <c r="B58" i="209"/>
  <c r="J50" i="209"/>
  <c r="B50" i="209"/>
  <c r="J49" i="209"/>
  <c r="B49" i="209"/>
  <c r="B48" i="209"/>
  <c r="K39" i="209"/>
  <c r="N39" i="209" s="1"/>
  <c r="B39" i="209"/>
  <c r="K38" i="209"/>
  <c r="N38" i="209" s="1"/>
  <c r="B38" i="209"/>
  <c r="K37" i="209"/>
  <c r="N37" i="209" s="1"/>
  <c r="B37" i="209"/>
  <c r="K36" i="209"/>
  <c r="N36" i="209" s="1"/>
  <c r="B36" i="209"/>
  <c r="K70" i="139"/>
  <c r="N70" i="139" s="1"/>
  <c r="B70" i="139"/>
  <c r="K69" i="139"/>
  <c r="N69" i="139" s="1"/>
  <c r="B69" i="139"/>
  <c r="K58" i="139"/>
  <c r="B58" i="139"/>
  <c r="J50" i="139"/>
  <c r="B50" i="139"/>
  <c r="J49" i="139"/>
  <c r="B49" i="139"/>
  <c r="B48" i="139"/>
  <c r="K39" i="139"/>
  <c r="N39" i="139" s="1"/>
  <c r="B39" i="139"/>
  <c r="K38" i="139"/>
  <c r="N38" i="139" s="1"/>
  <c r="B38" i="139"/>
  <c r="K37" i="139"/>
  <c r="N37" i="139" s="1"/>
  <c r="B37" i="139"/>
  <c r="K36" i="139"/>
  <c r="N36" i="139" s="1"/>
  <c r="B36" i="139"/>
  <c r="K70" i="138"/>
  <c r="N70" i="138" s="1"/>
  <c r="B70" i="138"/>
  <c r="K69" i="138"/>
  <c r="N69" i="138" s="1"/>
  <c r="B69" i="138"/>
  <c r="K58" i="138"/>
  <c r="B58" i="138"/>
  <c r="J50" i="138"/>
  <c r="B50" i="138"/>
  <c r="J49" i="138"/>
  <c r="B49" i="138"/>
  <c r="B48" i="138"/>
  <c r="K39" i="138"/>
  <c r="N39" i="138" s="1"/>
  <c r="B39" i="138"/>
  <c r="K38" i="138"/>
  <c r="N38" i="138" s="1"/>
  <c r="B38" i="138"/>
  <c r="K37" i="138"/>
  <c r="N37" i="138" s="1"/>
  <c r="B37" i="138"/>
  <c r="K36" i="138"/>
  <c r="N36" i="138" s="1"/>
  <c r="B36" i="138"/>
  <c r="K70" i="137"/>
  <c r="N70" i="137" s="1"/>
  <c r="B70" i="137"/>
  <c r="K69" i="137"/>
  <c r="N69" i="137" s="1"/>
  <c r="B69" i="137"/>
  <c r="K58" i="137"/>
  <c r="B58" i="137"/>
  <c r="J50" i="137"/>
  <c r="B50" i="137"/>
  <c r="J49" i="137"/>
  <c r="B49" i="137"/>
  <c r="B48" i="137"/>
  <c r="K39" i="137"/>
  <c r="N39" i="137" s="1"/>
  <c r="B39" i="137"/>
  <c r="K38" i="137"/>
  <c r="N38" i="137" s="1"/>
  <c r="B38" i="137"/>
  <c r="M37" i="137"/>
  <c r="K37" i="137"/>
  <c r="B37" i="137"/>
  <c r="K36" i="137"/>
  <c r="N36" i="137" s="1"/>
  <c r="B36" i="137"/>
  <c r="K70" i="136"/>
  <c r="N70" i="136" s="1"/>
  <c r="B70" i="136"/>
  <c r="K69" i="136"/>
  <c r="N69" i="136" s="1"/>
  <c r="B69" i="136"/>
  <c r="K58" i="136"/>
  <c r="B58" i="136"/>
  <c r="J49" i="136"/>
  <c r="B49" i="136"/>
  <c r="B48" i="136"/>
  <c r="K39" i="136"/>
  <c r="N39" i="136" s="1"/>
  <c r="B39" i="136"/>
  <c r="K38" i="136"/>
  <c r="N38" i="136" s="1"/>
  <c r="B38" i="136"/>
  <c r="K37" i="136"/>
  <c r="N37" i="136" s="1"/>
  <c r="B37" i="136"/>
  <c r="K36" i="136"/>
  <c r="N36" i="136" s="1"/>
  <c r="B36" i="136"/>
  <c r="K70" i="135"/>
  <c r="N70" i="135" s="1"/>
  <c r="B70" i="135"/>
  <c r="K69" i="135"/>
  <c r="N69" i="135" s="1"/>
  <c r="B69" i="135"/>
  <c r="K58" i="135"/>
  <c r="B58" i="135"/>
  <c r="J49" i="135"/>
  <c r="B49" i="135"/>
  <c r="B48" i="135"/>
  <c r="K39" i="135"/>
  <c r="N39" i="135" s="1"/>
  <c r="B39" i="135"/>
  <c r="K38" i="135"/>
  <c r="N38" i="135" s="1"/>
  <c r="B38" i="135"/>
  <c r="K37" i="135"/>
  <c r="N37" i="135" s="1"/>
  <c r="B37" i="135"/>
  <c r="K36" i="135"/>
  <c r="N36" i="135" s="1"/>
  <c r="B36" i="135"/>
  <c r="K70" i="134"/>
  <c r="N70" i="134" s="1"/>
  <c r="B70" i="134"/>
  <c r="K69" i="134"/>
  <c r="N69" i="134" s="1"/>
  <c r="B69" i="134"/>
  <c r="K58" i="134"/>
  <c r="B58" i="134"/>
  <c r="J49" i="134"/>
  <c r="B49" i="134"/>
  <c r="B48" i="134"/>
  <c r="K39" i="134"/>
  <c r="N39" i="134" s="1"/>
  <c r="B39" i="134"/>
  <c r="K38" i="134"/>
  <c r="N38" i="134" s="1"/>
  <c r="B38" i="134"/>
  <c r="K37" i="134"/>
  <c r="N37" i="134" s="1"/>
  <c r="B37" i="134"/>
  <c r="K36" i="134"/>
  <c r="N36" i="134" s="1"/>
  <c r="B36" i="134"/>
  <c r="K70" i="133"/>
  <c r="N70" i="133" s="1"/>
  <c r="B70" i="133"/>
  <c r="K69" i="133"/>
  <c r="N69" i="133" s="1"/>
  <c r="B69" i="133"/>
  <c r="K58" i="133"/>
  <c r="B58" i="133"/>
  <c r="J49" i="133"/>
  <c r="B49" i="133"/>
  <c r="B48" i="133"/>
  <c r="K39" i="133"/>
  <c r="N39" i="133" s="1"/>
  <c r="B39" i="133"/>
  <c r="K38" i="133"/>
  <c r="N38" i="133" s="1"/>
  <c r="B38" i="133"/>
  <c r="K37" i="133"/>
  <c r="N37" i="133" s="1"/>
  <c r="B37" i="133"/>
  <c r="K36" i="133"/>
  <c r="N36" i="133" s="1"/>
  <c r="B36" i="133"/>
  <c r="K70" i="132"/>
  <c r="N70" i="132" s="1"/>
  <c r="N76" i="132" s="1"/>
  <c r="N41" i="132" s="1"/>
  <c r="B70" i="132"/>
  <c r="K37" i="132"/>
  <c r="N37" i="132" s="1"/>
  <c r="B37" i="132"/>
  <c r="K36" i="132"/>
  <c r="N36" i="132" s="1"/>
  <c r="B36" i="132"/>
  <c r="K70" i="131"/>
  <c r="N70" i="131" s="1"/>
  <c r="N76" i="131" s="1"/>
  <c r="N41" i="131" s="1"/>
  <c r="B70" i="131"/>
  <c r="K37" i="131"/>
  <c r="N37" i="131" s="1"/>
  <c r="B37" i="131"/>
  <c r="K36" i="131"/>
  <c r="N36" i="131" s="1"/>
  <c r="B36" i="131"/>
  <c r="K70" i="130"/>
  <c r="N70" i="130" s="1"/>
  <c r="N76" i="130" s="1"/>
  <c r="N41" i="130" s="1"/>
  <c r="B70" i="130"/>
  <c r="K37" i="130"/>
  <c r="N37" i="130" s="1"/>
  <c r="B37" i="130"/>
  <c r="K36" i="130"/>
  <c r="N36" i="130" s="1"/>
  <c r="B36" i="130"/>
  <c r="K70" i="128"/>
  <c r="N70" i="128" s="1"/>
  <c r="N76" i="128" s="1"/>
  <c r="N41" i="128" s="1"/>
  <c r="B70" i="128"/>
  <c r="K37" i="128"/>
  <c r="N37" i="128" s="1"/>
  <c r="B37" i="128"/>
  <c r="K36" i="128"/>
  <c r="N36" i="128" s="1"/>
  <c r="B36" i="128"/>
  <c r="K70" i="208"/>
  <c r="N70" i="208" s="1"/>
  <c r="N76" i="208" s="1"/>
  <c r="N41" i="208" s="1"/>
  <c r="B70" i="208"/>
  <c r="K37" i="208"/>
  <c r="N37" i="208" s="1"/>
  <c r="B37" i="208"/>
  <c r="K36" i="208"/>
  <c r="N36" i="208" s="1"/>
  <c r="B36" i="208"/>
  <c r="K70" i="129"/>
  <c r="N70" i="129" s="1"/>
  <c r="N76" i="129" s="1"/>
  <c r="N41" i="129" s="1"/>
  <c r="B70" i="129"/>
  <c r="K37" i="129"/>
  <c r="N37" i="129" s="1"/>
  <c r="B37" i="129"/>
  <c r="K36" i="129"/>
  <c r="N36" i="129" s="1"/>
  <c r="B36" i="129"/>
  <c r="K70" i="127"/>
  <c r="N70" i="127" s="1"/>
  <c r="N75" i="127" s="1"/>
  <c r="N41" i="127" s="1"/>
  <c r="B70" i="127"/>
  <c r="K37" i="127"/>
  <c r="N37" i="127" s="1"/>
  <c r="B37" i="127"/>
  <c r="K36" i="127"/>
  <c r="N36" i="127" s="1"/>
  <c r="B36" i="127"/>
  <c r="K71" i="108"/>
  <c r="N71" i="108" s="1"/>
  <c r="B71" i="108"/>
  <c r="K70" i="108"/>
  <c r="N70" i="108" s="1"/>
  <c r="B70" i="108"/>
  <c r="K59" i="108"/>
  <c r="B59" i="108"/>
  <c r="K38" i="108"/>
  <c r="N38" i="108" s="1"/>
  <c r="B38" i="108"/>
  <c r="K37" i="108"/>
  <c r="N37" i="108" s="1"/>
  <c r="B37" i="108"/>
  <c r="K36" i="108"/>
  <c r="N36" i="108" s="1"/>
  <c r="B36" i="108"/>
  <c r="K71" i="107"/>
  <c r="N71" i="107" s="1"/>
  <c r="B71" i="107"/>
  <c r="K70" i="107"/>
  <c r="N70" i="107" s="1"/>
  <c r="B70" i="107"/>
  <c r="K59" i="107"/>
  <c r="B59" i="107"/>
  <c r="K38" i="107"/>
  <c r="N38" i="107" s="1"/>
  <c r="B38" i="107"/>
  <c r="K37" i="107"/>
  <c r="N37" i="107" s="1"/>
  <c r="B37" i="107"/>
  <c r="K36" i="107"/>
  <c r="N36" i="107" s="1"/>
  <c r="B36" i="107"/>
  <c r="K71" i="106"/>
  <c r="N71" i="106" s="1"/>
  <c r="B71" i="106"/>
  <c r="K70" i="106"/>
  <c r="N70" i="106" s="1"/>
  <c r="B70" i="106"/>
  <c r="K59" i="106"/>
  <c r="B59" i="106"/>
  <c r="J49" i="106"/>
  <c r="B49" i="106"/>
  <c r="K38" i="106"/>
  <c r="N38" i="106" s="1"/>
  <c r="B38" i="106"/>
  <c r="K37" i="106"/>
  <c r="N37" i="106" s="1"/>
  <c r="B37" i="106"/>
  <c r="K36" i="106"/>
  <c r="N36" i="106" s="1"/>
  <c r="B36" i="106"/>
  <c r="K71" i="105"/>
  <c r="N71" i="105" s="1"/>
  <c r="B71" i="105"/>
  <c r="K70" i="105"/>
  <c r="N70" i="105" s="1"/>
  <c r="B70" i="105"/>
  <c r="K59" i="105"/>
  <c r="B59" i="105"/>
  <c r="J49" i="105"/>
  <c r="B49" i="105"/>
  <c r="K38" i="105"/>
  <c r="N38" i="105" s="1"/>
  <c r="B38" i="105"/>
  <c r="K37" i="105"/>
  <c r="N37" i="105" s="1"/>
  <c r="B37" i="105"/>
  <c r="K36" i="105"/>
  <c r="N36" i="105" s="1"/>
  <c r="B36" i="105"/>
  <c r="K71" i="103"/>
  <c r="N71" i="103" s="1"/>
  <c r="B71" i="103"/>
  <c r="K70" i="103"/>
  <c r="N70" i="103" s="1"/>
  <c r="B70" i="103"/>
  <c r="K59" i="103"/>
  <c r="B59" i="103"/>
  <c r="K38" i="103"/>
  <c r="N38" i="103" s="1"/>
  <c r="B38" i="103"/>
  <c r="K37" i="103"/>
  <c r="N37" i="103" s="1"/>
  <c r="B37" i="103"/>
  <c r="K36" i="103"/>
  <c r="N36" i="103" s="1"/>
  <c r="B36" i="103"/>
  <c r="K71" i="102"/>
  <c r="N71" i="102" s="1"/>
  <c r="B71" i="102"/>
  <c r="K70" i="102"/>
  <c r="N70" i="102" s="1"/>
  <c r="B70" i="102"/>
  <c r="K59" i="102"/>
  <c r="B59" i="102"/>
  <c r="K38" i="102"/>
  <c r="N38" i="102" s="1"/>
  <c r="B38" i="102"/>
  <c r="K37" i="102"/>
  <c r="N37" i="102" s="1"/>
  <c r="B37" i="102"/>
  <c r="K36" i="102"/>
  <c r="N36" i="102" s="1"/>
  <c r="B36" i="102"/>
  <c r="K71" i="101"/>
  <c r="N71" i="101" s="1"/>
  <c r="B71" i="101"/>
  <c r="K70" i="101"/>
  <c r="N70" i="101" s="1"/>
  <c r="B70" i="101"/>
  <c r="K59" i="101"/>
  <c r="B59" i="101"/>
  <c r="K38" i="101"/>
  <c r="N38" i="101" s="1"/>
  <c r="B38" i="101"/>
  <c r="K37" i="101"/>
  <c r="N37" i="101" s="1"/>
  <c r="B37" i="101"/>
  <c r="K36" i="101"/>
  <c r="N36" i="101" s="1"/>
  <c r="B36" i="101"/>
  <c r="K71" i="100"/>
  <c r="N71" i="100" s="1"/>
  <c r="B71" i="100"/>
  <c r="K70" i="100"/>
  <c r="N70" i="100" s="1"/>
  <c r="B70" i="100"/>
  <c r="K59" i="100"/>
  <c r="B59" i="100"/>
  <c r="K38" i="100"/>
  <c r="N38" i="100" s="1"/>
  <c r="B38" i="100"/>
  <c r="K37" i="100"/>
  <c r="N37" i="100" s="1"/>
  <c r="B37" i="100"/>
  <c r="K36" i="100"/>
  <c r="N36" i="100" s="1"/>
  <c r="B36" i="100"/>
  <c r="K71" i="99"/>
  <c r="N71" i="99" s="1"/>
  <c r="B71" i="99"/>
  <c r="K70" i="99"/>
  <c r="N70" i="99" s="1"/>
  <c r="B70" i="99"/>
  <c r="K59" i="99"/>
  <c r="B59" i="99"/>
  <c r="J49" i="99"/>
  <c r="B49" i="99"/>
  <c r="K38" i="99"/>
  <c r="N38" i="99" s="1"/>
  <c r="B38" i="99"/>
  <c r="K37" i="99"/>
  <c r="N37" i="99" s="1"/>
  <c r="B37" i="99"/>
  <c r="K36" i="99"/>
  <c r="N36" i="99" s="1"/>
  <c r="B36" i="99"/>
  <c r="K71" i="98"/>
  <c r="N71" i="98" s="1"/>
  <c r="B71" i="98"/>
  <c r="K70" i="98"/>
  <c r="N70" i="98" s="1"/>
  <c r="B70" i="98"/>
  <c r="K59" i="98"/>
  <c r="B59" i="98"/>
  <c r="J49" i="98"/>
  <c r="B49" i="98"/>
  <c r="K38" i="98"/>
  <c r="N38" i="98" s="1"/>
  <c r="B38" i="98"/>
  <c r="K37" i="98"/>
  <c r="N37" i="98" s="1"/>
  <c r="B37" i="98"/>
  <c r="K36" i="98"/>
  <c r="N36" i="98" s="1"/>
  <c r="B36" i="98"/>
  <c r="K71" i="97"/>
  <c r="N71" i="97" s="1"/>
  <c r="B71" i="97"/>
  <c r="K70" i="97"/>
  <c r="N70" i="97" s="1"/>
  <c r="B70" i="97"/>
  <c r="K59" i="97"/>
  <c r="B59" i="97"/>
  <c r="J49" i="97"/>
  <c r="B49" i="97"/>
  <c r="K38" i="97"/>
  <c r="N38" i="97" s="1"/>
  <c r="B38" i="97"/>
  <c r="K37" i="97"/>
  <c r="N37" i="97" s="1"/>
  <c r="B37" i="97"/>
  <c r="K36" i="97"/>
  <c r="N36" i="97" s="1"/>
  <c r="B36" i="97"/>
  <c r="K71" i="96"/>
  <c r="N71" i="96" s="1"/>
  <c r="B71" i="96"/>
  <c r="K70" i="96"/>
  <c r="N70" i="96" s="1"/>
  <c r="B70" i="96"/>
  <c r="K59" i="96"/>
  <c r="B59" i="96"/>
  <c r="J49" i="96"/>
  <c r="B49" i="96"/>
  <c r="K38" i="96"/>
  <c r="N38" i="96" s="1"/>
  <c r="B38" i="96"/>
  <c r="K37" i="96"/>
  <c r="N37" i="96" s="1"/>
  <c r="B37" i="96"/>
  <c r="K36" i="96"/>
  <c r="N36" i="96" s="1"/>
  <c r="B36" i="96"/>
  <c r="K71" i="95"/>
  <c r="N71" i="95" s="1"/>
  <c r="B71" i="95"/>
  <c r="K70" i="95"/>
  <c r="N70" i="95" s="1"/>
  <c r="B70" i="95"/>
  <c r="K59" i="95"/>
  <c r="B59" i="95"/>
  <c r="K38" i="95"/>
  <c r="N38" i="95" s="1"/>
  <c r="B38" i="95"/>
  <c r="K37" i="95"/>
  <c r="N37" i="95" s="1"/>
  <c r="B37" i="95"/>
  <c r="K36" i="95"/>
  <c r="N36" i="95" s="1"/>
  <c r="B36" i="95"/>
  <c r="K71" i="94"/>
  <c r="N71" i="94" s="1"/>
  <c r="B71" i="94"/>
  <c r="K70" i="94"/>
  <c r="N70" i="94" s="1"/>
  <c r="B70" i="94"/>
  <c r="K59" i="94"/>
  <c r="B59" i="94"/>
  <c r="K38" i="94"/>
  <c r="N38" i="94" s="1"/>
  <c r="B38" i="94"/>
  <c r="K37" i="94"/>
  <c r="N37" i="94" s="1"/>
  <c r="B37" i="94"/>
  <c r="K36" i="94"/>
  <c r="N36" i="94" s="1"/>
  <c r="B36" i="94"/>
  <c r="K71" i="92"/>
  <c r="N71" i="92" s="1"/>
  <c r="B71" i="92"/>
  <c r="K70" i="92"/>
  <c r="N70" i="92" s="1"/>
  <c r="B70" i="92"/>
  <c r="K59" i="92"/>
  <c r="B59" i="92"/>
  <c r="K38" i="92"/>
  <c r="N38" i="92" s="1"/>
  <c r="B38" i="92"/>
  <c r="K37" i="92"/>
  <c r="N37" i="92" s="1"/>
  <c r="B37" i="92"/>
  <c r="K36" i="92"/>
  <c r="N36" i="92" s="1"/>
  <c r="B36" i="92"/>
  <c r="K71" i="91"/>
  <c r="N71" i="91" s="1"/>
  <c r="B71" i="91"/>
  <c r="K70" i="91"/>
  <c r="N70" i="91" s="1"/>
  <c r="B70" i="91"/>
  <c r="K59" i="91"/>
  <c r="B59" i="91"/>
  <c r="J49" i="91"/>
  <c r="B49" i="91"/>
  <c r="K36" i="91"/>
  <c r="N36" i="91" s="1"/>
  <c r="B36" i="91"/>
  <c r="K71" i="90"/>
  <c r="N71" i="90" s="1"/>
  <c r="B71" i="90"/>
  <c r="K70" i="90"/>
  <c r="N70" i="90" s="1"/>
  <c r="B70" i="90"/>
  <c r="K59" i="90"/>
  <c r="B59" i="90"/>
  <c r="J49" i="90"/>
  <c r="B49" i="90"/>
  <c r="K36" i="90"/>
  <c r="N36" i="90" s="1"/>
  <c r="B36" i="90"/>
  <c r="K71" i="89"/>
  <c r="N71" i="89" s="1"/>
  <c r="B71" i="89"/>
  <c r="K70" i="89"/>
  <c r="N70" i="89" s="1"/>
  <c r="B70" i="89"/>
  <c r="K59" i="89"/>
  <c r="B59" i="89"/>
  <c r="J49" i="89"/>
  <c r="B49" i="89"/>
  <c r="K36" i="89"/>
  <c r="N36" i="89" s="1"/>
  <c r="B36" i="89"/>
  <c r="K71" i="88"/>
  <c r="N71" i="88" s="1"/>
  <c r="B71" i="88"/>
  <c r="K70" i="88"/>
  <c r="N70" i="88" s="1"/>
  <c r="B70" i="88"/>
  <c r="K59" i="88"/>
  <c r="B59" i="88"/>
  <c r="J49" i="88"/>
  <c r="B49" i="88"/>
  <c r="K38" i="88"/>
  <c r="N38" i="88" s="1"/>
  <c r="B38" i="88"/>
  <c r="K37" i="88"/>
  <c r="N37" i="88" s="1"/>
  <c r="B37" i="88"/>
  <c r="K36" i="88"/>
  <c r="N36" i="88" s="1"/>
  <c r="B36" i="88"/>
  <c r="K71" i="87"/>
  <c r="N71" i="87" s="1"/>
  <c r="B71" i="87"/>
  <c r="K70" i="87"/>
  <c r="N70" i="87" s="1"/>
  <c r="B70" i="87"/>
  <c r="K59" i="87"/>
  <c r="B59" i="87"/>
  <c r="J49" i="87"/>
  <c r="B49" i="87"/>
  <c r="K38" i="87"/>
  <c r="N38" i="87" s="1"/>
  <c r="B38" i="87"/>
  <c r="K37" i="87"/>
  <c r="N37" i="87" s="1"/>
  <c r="B37" i="87"/>
  <c r="K36" i="87"/>
  <c r="N36" i="87" s="1"/>
  <c r="B36" i="87"/>
  <c r="K71" i="86"/>
  <c r="N71" i="86" s="1"/>
  <c r="B71" i="86"/>
  <c r="K70" i="86"/>
  <c r="N70" i="86" s="1"/>
  <c r="B70" i="86"/>
  <c r="K59" i="86"/>
  <c r="B59" i="86"/>
  <c r="J49" i="86"/>
  <c r="B49" i="86"/>
  <c r="K38" i="86"/>
  <c r="N38" i="86" s="1"/>
  <c r="B38" i="86"/>
  <c r="K37" i="86"/>
  <c r="N37" i="86" s="1"/>
  <c r="B37" i="86"/>
  <c r="K36" i="86"/>
  <c r="N36" i="86" s="1"/>
  <c r="B36" i="86"/>
  <c r="K71" i="85"/>
  <c r="N71" i="85" s="1"/>
  <c r="B71" i="85"/>
  <c r="K70" i="85"/>
  <c r="N70" i="85" s="1"/>
  <c r="B70" i="85"/>
  <c r="K59" i="85"/>
  <c r="B59" i="85"/>
  <c r="J49" i="85"/>
  <c r="B49" i="85"/>
  <c r="K36" i="85"/>
  <c r="N36" i="85" s="1"/>
  <c r="B36" i="85"/>
  <c r="K71" i="84"/>
  <c r="N71" i="84" s="1"/>
  <c r="B71" i="84"/>
  <c r="K70" i="84"/>
  <c r="N70" i="84" s="1"/>
  <c r="B70" i="84"/>
  <c r="K59" i="84"/>
  <c r="B59" i="84"/>
  <c r="J49" i="84"/>
  <c r="B49" i="84"/>
  <c r="K36" i="84"/>
  <c r="N36" i="84" s="1"/>
  <c r="B36" i="84"/>
  <c r="K71" i="83"/>
  <c r="N71" i="83" s="1"/>
  <c r="B71" i="83"/>
  <c r="K70" i="83"/>
  <c r="N70" i="83" s="1"/>
  <c r="B70" i="83"/>
  <c r="K59" i="83"/>
  <c r="B59" i="83"/>
  <c r="J49" i="83"/>
  <c r="B49" i="83"/>
  <c r="K36" i="83"/>
  <c r="N36" i="83" s="1"/>
  <c r="B36" i="83"/>
  <c r="K71" i="82"/>
  <c r="N71" i="82" s="1"/>
  <c r="B71" i="82"/>
  <c r="K70" i="82"/>
  <c r="N70" i="82" s="1"/>
  <c r="B70" i="82"/>
  <c r="K59" i="82"/>
  <c r="B59" i="82"/>
  <c r="J49" i="82"/>
  <c r="B49" i="82"/>
  <c r="K38" i="82"/>
  <c r="N38" i="82" s="1"/>
  <c r="B38" i="82"/>
  <c r="K37" i="82"/>
  <c r="N37" i="82" s="1"/>
  <c r="B37" i="82"/>
  <c r="K36" i="82"/>
  <c r="N36" i="82" s="1"/>
  <c r="B36" i="82"/>
  <c r="K71" i="81"/>
  <c r="N71" i="81" s="1"/>
  <c r="B71" i="81"/>
  <c r="K70" i="81"/>
  <c r="N70" i="81" s="1"/>
  <c r="B70" i="81"/>
  <c r="K59" i="81"/>
  <c r="B59" i="81"/>
  <c r="J49" i="81"/>
  <c r="B49" i="81"/>
  <c r="K38" i="81"/>
  <c r="N38" i="81" s="1"/>
  <c r="B38" i="81"/>
  <c r="K37" i="81"/>
  <c r="N37" i="81" s="1"/>
  <c r="B37" i="81"/>
  <c r="K36" i="81"/>
  <c r="N36" i="81" s="1"/>
  <c r="B36" i="81"/>
  <c r="K71" i="80"/>
  <c r="N71" i="80" s="1"/>
  <c r="B71" i="80"/>
  <c r="K70" i="80"/>
  <c r="N70" i="80" s="1"/>
  <c r="B70" i="80"/>
  <c r="K59" i="80"/>
  <c r="B59" i="80"/>
  <c r="J49" i="80"/>
  <c r="B49" i="80"/>
  <c r="K38" i="80"/>
  <c r="N38" i="80" s="1"/>
  <c r="B38" i="80"/>
  <c r="K37" i="80"/>
  <c r="N37" i="80" s="1"/>
  <c r="B37" i="80"/>
  <c r="K36" i="80"/>
  <c r="N36" i="80" s="1"/>
  <c r="B36" i="80"/>
  <c r="K71" i="79"/>
  <c r="N71" i="79" s="1"/>
  <c r="B71" i="79"/>
  <c r="K70" i="79"/>
  <c r="N70" i="79" s="1"/>
  <c r="B70" i="79"/>
  <c r="K59" i="79"/>
  <c r="B59" i="79"/>
  <c r="J49" i="79"/>
  <c r="B49" i="79"/>
  <c r="K38" i="79"/>
  <c r="N38" i="79" s="1"/>
  <c r="B38" i="79"/>
  <c r="K37" i="79"/>
  <c r="N37" i="79" s="1"/>
  <c r="B37" i="79"/>
  <c r="K36" i="79"/>
  <c r="N36" i="79" s="1"/>
  <c r="B36" i="79"/>
  <c r="J49" i="78"/>
  <c r="B49" i="78"/>
  <c r="B48" i="78"/>
  <c r="K70" i="75"/>
  <c r="N70" i="75" s="1"/>
  <c r="B70" i="75"/>
  <c r="K69" i="75"/>
  <c r="N69" i="75" s="1"/>
  <c r="B69" i="75"/>
  <c r="K58" i="75"/>
  <c r="B58" i="75"/>
  <c r="J49" i="75"/>
  <c r="B49" i="75"/>
  <c r="B48" i="75"/>
  <c r="K38" i="75"/>
  <c r="N38" i="75" s="1"/>
  <c r="B38" i="75"/>
  <c r="K37" i="75"/>
  <c r="N37" i="75" s="1"/>
  <c r="B37" i="75"/>
  <c r="K36" i="75"/>
  <c r="N36" i="75" s="1"/>
  <c r="B36" i="75"/>
  <c r="K70" i="74"/>
  <c r="N70" i="74" s="1"/>
  <c r="B70" i="74"/>
  <c r="K69" i="74"/>
  <c r="N69" i="74" s="1"/>
  <c r="B69" i="74"/>
  <c r="B48" i="74"/>
  <c r="K38" i="74"/>
  <c r="N38" i="74" s="1"/>
  <c r="B38" i="74"/>
  <c r="K37" i="74"/>
  <c r="N37" i="74" s="1"/>
  <c r="B37" i="74"/>
  <c r="K36" i="74"/>
  <c r="N36" i="74" s="1"/>
  <c r="B36" i="74"/>
  <c r="K70" i="72"/>
  <c r="N70" i="72" s="1"/>
  <c r="B70" i="72"/>
  <c r="K69" i="72"/>
  <c r="N69" i="72" s="1"/>
  <c r="B69" i="72"/>
  <c r="B48" i="72"/>
  <c r="K38" i="72"/>
  <c r="N38" i="72" s="1"/>
  <c r="B38" i="72"/>
  <c r="K37" i="72"/>
  <c r="N37" i="72" s="1"/>
  <c r="B37" i="72"/>
  <c r="K36" i="72"/>
  <c r="N36" i="72" s="1"/>
  <c r="B36" i="72"/>
  <c r="K71" i="71"/>
  <c r="B71" i="71"/>
  <c r="K70" i="71"/>
  <c r="B70" i="71"/>
  <c r="J49" i="71"/>
  <c r="B49" i="71"/>
  <c r="K38" i="71"/>
  <c r="N38" i="71" s="1"/>
  <c r="B38" i="71"/>
  <c r="K37" i="71"/>
  <c r="N37" i="71" s="1"/>
  <c r="B37" i="71"/>
  <c r="K36" i="71"/>
  <c r="N36" i="71" s="1"/>
  <c r="B36" i="71"/>
  <c r="N76" i="70"/>
  <c r="K71" i="69"/>
  <c r="B71" i="69"/>
  <c r="K70" i="69"/>
  <c r="B70" i="69"/>
  <c r="K38" i="69"/>
  <c r="N38" i="69" s="1"/>
  <c r="B38" i="69"/>
  <c r="K37" i="69"/>
  <c r="N37" i="69" s="1"/>
  <c r="B37" i="69"/>
  <c r="K36" i="69"/>
  <c r="N36" i="69" s="1"/>
  <c r="B36" i="69"/>
  <c r="K71" i="68"/>
  <c r="N71" i="68" s="1"/>
  <c r="B71" i="68"/>
  <c r="K70" i="68"/>
  <c r="N70" i="68" s="1"/>
  <c r="B70" i="68"/>
  <c r="J49" i="68"/>
  <c r="B49"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K71" i="65"/>
  <c r="N71" i="65" s="1"/>
  <c r="B71" i="65"/>
  <c r="K70" i="65"/>
  <c r="N70" i="65" s="1"/>
  <c r="B70" i="65"/>
  <c r="K71" i="64"/>
  <c r="N71" i="64" s="1"/>
  <c r="B71" i="64"/>
  <c r="K70" i="64"/>
  <c r="N70" i="64" s="1"/>
  <c r="B70" i="64"/>
  <c r="N48" i="64"/>
  <c r="N54" i="64" s="1"/>
  <c r="K71" i="63"/>
  <c r="N71" i="63" s="1"/>
  <c r="B71" i="63"/>
  <c r="K70" i="63"/>
  <c r="N70" i="63" s="1"/>
  <c r="B70"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K39" i="61"/>
  <c r="N39" i="61" s="1"/>
  <c r="B39" i="61"/>
  <c r="K38" i="61"/>
  <c r="N38" i="61" s="1"/>
  <c r="B38" i="61"/>
  <c r="K37" i="61"/>
  <c r="N37" i="61" s="1"/>
  <c r="B37" i="61"/>
  <c r="K36" i="61"/>
  <c r="N36" i="61" s="1"/>
  <c r="B36" i="61"/>
  <c r="K71" i="60"/>
  <c r="B71" i="60"/>
  <c r="K70" i="60"/>
  <c r="B70" i="60"/>
  <c r="K59" i="60"/>
  <c r="B59" i="60"/>
  <c r="K39" i="60"/>
  <c r="N39" i="60" s="1"/>
  <c r="B39" i="60"/>
  <c r="K38" i="60"/>
  <c r="N38" i="60" s="1"/>
  <c r="B38" i="60"/>
  <c r="K37" i="60"/>
  <c r="N37" i="60" s="1"/>
  <c r="B37" i="60"/>
  <c r="K36" i="60"/>
  <c r="N36" i="60" s="1"/>
  <c r="B36" i="60"/>
  <c r="K71" i="59"/>
  <c r="N71" i="59" s="1"/>
  <c r="B71" i="59"/>
  <c r="K70" i="59"/>
  <c r="N70" i="59" s="1"/>
  <c r="B70" i="59"/>
  <c r="K59" i="59"/>
  <c r="B59" i="59"/>
  <c r="K39" i="59"/>
  <c r="N39" i="59" s="1"/>
  <c r="B39" i="59"/>
  <c r="K38" i="59"/>
  <c r="N38" i="59" s="1"/>
  <c r="B38" i="59"/>
  <c r="K37" i="59"/>
  <c r="N37" i="59" s="1"/>
  <c r="B37" i="59"/>
  <c r="K36" i="59"/>
  <c r="N36" i="59" s="1"/>
  <c r="B36" i="59"/>
  <c r="K71" i="58"/>
  <c r="N71" i="58" s="1"/>
  <c r="B71" i="58"/>
  <c r="K70" i="58"/>
  <c r="N70" i="58" s="1"/>
  <c r="B70" i="58"/>
  <c r="K71" i="56"/>
  <c r="N71" i="56" s="1"/>
  <c r="B71" i="56"/>
  <c r="K70" i="56"/>
  <c r="N70" i="56" s="1"/>
  <c r="B70"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K37" i="52"/>
  <c r="N37" i="52" s="1"/>
  <c r="B37" i="52"/>
  <c r="K36" i="52"/>
  <c r="N36" i="52" s="1"/>
  <c r="B36" i="52"/>
  <c r="K70" i="51"/>
  <c r="N70" i="51" s="1"/>
  <c r="N76" i="51" s="1"/>
  <c r="N42" i="51" s="1"/>
  <c r="B70" i="51"/>
  <c r="K36" i="51"/>
  <c r="N36" i="51" s="1"/>
  <c r="B36" i="51"/>
  <c r="K74" i="50"/>
  <c r="N74" i="50" s="1"/>
  <c r="B74" i="50"/>
  <c r="K73" i="50"/>
  <c r="N73" i="50" s="1"/>
  <c r="B73" i="50"/>
  <c r="J52" i="50"/>
  <c r="B52" i="50"/>
  <c r="J51" i="50"/>
  <c r="B51" i="50"/>
  <c r="J50" i="50"/>
  <c r="B50" i="50"/>
  <c r="J49" i="50"/>
  <c r="B49" i="50"/>
  <c r="K37" i="50"/>
  <c r="N37" i="50" s="1"/>
  <c r="B37" i="50"/>
  <c r="K36" i="50"/>
  <c r="N36" i="50" s="1"/>
  <c r="B36" i="50"/>
  <c r="K70" i="49"/>
  <c r="B70" i="49"/>
  <c r="K37" i="49"/>
  <c r="N37" i="49" s="1"/>
  <c r="B37" i="49"/>
  <c r="K36" i="49"/>
  <c r="N36" i="49" s="1"/>
  <c r="B36" i="49"/>
  <c r="K73" i="48"/>
  <c r="B73" i="48"/>
  <c r="K72" i="48"/>
  <c r="B72" i="48"/>
  <c r="J54" i="48"/>
  <c r="B54" i="48"/>
  <c r="J52" i="48"/>
  <c r="B52" i="48"/>
  <c r="J51" i="48"/>
  <c r="B51" i="48"/>
  <c r="J50" i="48"/>
  <c r="B50" i="48"/>
  <c r="J49" i="48"/>
  <c r="B49"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K37" i="46"/>
  <c r="N37" i="46" s="1"/>
  <c r="B37" i="46"/>
  <c r="K36" i="46"/>
  <c r="N36" i="46" s="1"/>
  <c r="B36" i="46"/>
  <c r="K70" i="35"/>
  <c r="N70" i="35" s="1"/>
  <c r="N76" i="35" s="1"/>
  <c r="N42" i="35" s="1"/>
  <c r="B70" i="35"/>
  <c r="J50" i="35"/>
  <c r="B50" i="35"/>
  <c r="J49" i="35"/>
  <c r="B49" i="35"/>
  <c r="K37" i="35"/>
  <c r="N37" i="35" s="1"/>
  <c r="B37" i="35"/>
  <c r="K36" i="35"/>
  <c r="N36" i="35" s="1"/>
  <c r="B36" i="35"/>
  <c r="K70" i="45"/>
  <c r="N70" i="45" s="1"/>
  <c r="N76" i="45" s="1"/>
  <c r="N42" i="45" s="1"/>
  <c r="B70" i="45"/>
  <c r="J50" i="45"/>
  <c r="B50" i="45"/>
  <c r="J49" i="45"/>
  <c r="B49" i="45"/>
  <c r="K37" i="45"/>
  <c r="N37" i="45" s="1"/>
  <c r="B37" i="45"/>
  <c r="K36" i="45"/>
  <c r="N36" i="45" s="1"/>
  <c r="B36" i="45"/>
  <c r="K70" i="44"/>
  <c r="N70" i="44" s="1"/>
  <c r="N76" i="44" s="1"/>
  <c r="N42" i="44" s="1"/>
  <c r="B70" i="44"/>
  <c r="J50" i="44"/>
  <c r="B50" i="44"/>
  <c r="J49" i="44"/>
  <c r="B49" i="44"/>
  <c r="K36" i="44"/>
  <c r="N36" i="44" s="1"/>
  <c r="B36" i="44"/>
  <c r="K70" i="43"/>
  <c r="N70" i="43" s="1"/>
  <c r="N76" i="43" s="1"/>
  <c r="N42" i="43" s="1"/>
  <c r="B70" i="43"/>
  <c r="J50" i="43"/>
  <c r="B50" i="43"/>
  <c r="J49" i="43"/>
  <c r="B49" i="43"/>
  <c r="K37" i="43"/>
  <c r="N37" i="43" s="1"/>
  <c r="B37" i="43"/>
  <c r="K36" i="43"/>
  <c r="N36" i="43" s="1"/>
  <c r="B36" i="43"/>
  <c r="K70" i="42"/>
  <c r="N70" i="42" s="1"/>
  <c r="N76" i="42" s="1"/>
  <c r="N42" i="42" s="1"/>
  <c r="B70" i="42"/>
  <c r="J50" i="42"/>
  <c r="B50" i="42"/>
  <c r="J49" i="42"/>
  <c r="B49" i="42"/>
  <c r="K37" i="42"/>
  <c r="N37" i="42" s="1"/>
  <c r="B37" i="42"/>
  <c r="K36" i="42"/>
  <c r="N36" i="42" s="1"/>
  <c r="B36" i="42"/>
  <c r="K70" i="41"/>
  <c r="N70" i="41" s="1"/>
  <c r="N76" i="41" s="1"/>
  <c r="N42" i="41" s="1"/>
  <c r="B70" i="41"/>
  <c r="J50" i="41"/>
  <c r="B50" i="41"/>
  <c r="J49" i="41"/>
  <c r="B49" i="41"/>
  <c r="K36" i="41"/>
  <c r="N36" i="41" s="1"/>
  <c r="B36" i="41"/>
  <c r="K70" i="40"/>
  <c r="N70" i="40" s="1"/>
  <c r="N76" i="40" s="1"/>
  <c r="N42" i="40" s="1"/>
  <c r="B70" i="40"/>
  <c r="J50" i="40"/>
  <c r="B50" i="40"/>
  <c r="J49" i="40"/>
  <c r="B49" i="40"/>
  <c r="K37" i="40"/>
  <c r="N37" i="40" s="1"/>
  <c r="B37" i="40"/>
  <c r="K36" i="40"/>
  <c r="N36" i="40" s="1"/>
  <c r="B36" i="40"/>
  <c r="K70" i="39"/>
  <c r="N70" i="39" s="1"/>
  <c r="N76" i="39" s="1"/>
  <c r="N42" i="39" s="1"/>
  <c r="B70" i="39"/>
  <c r="J50" i="39"/>
  <c r="B50" i="39"/>
  <c r="J49" i="39"/>
  <c r="B49" i="39"/>
  <c r="K37" i="39"/>
  <c r="N37" i="39" s="1"/>
  <c r="B37" i="39"/>
  <c r="K36" i="39"/>
  <c r="N36" i="39" s="1"/>
  <c r="B36" i="39"/>
  <c r="K70" i="38"/>
  <c r="N70" i="38" s="1"/>
  <c r="N76" i="38" s="1"/>
  <c r="N42" i="38" s="1"/>
  <c r="B70" i="38"/>
  <c r="J50" i="38"/>
  <c r="B50" i="38"/>
  <c r="J49" i="38"/>
  <c r="B49" i="38"/>
  <c r="K37" i="38"/>
  <c r="N37" i="38" s="1"/>
  <c r="B37" i="38"/>
  <c r="K36" i="38"/>
  <c r="N36" i="38" s="1"/>
  <c r="B36" i="38"/>
  <c r="K70" i="37"/>
  <c r="N70" i="37" s="1"/>
  <c r="N76" i="37" s="1"/>
  <c r="N42" i="37" s="1"/>
  <c r="B70" i="37"/>
  <c r="J51" i="37"/>
  <c r="B51" i="37"/>
  <c r="J50" i="37"/>
  <c r="B50" i="37"/>
  <c r="J49" i="37"/>
  <c r="B49" i="37"/>
  <c r="K37" i="37"/>
  <c r="N37" i="37" s="1"/>
  <c r="B37" i="37"/>
  <c r="K36" i="37"/>
  <c r="N36" i="37" s="1"/>
  <c r="B36" i="37"/>
  <c r="K70" i="36"/>
  <c r="N70" i="36" s="1"/>
  <c r="N76" i="36" s="1"/>
  <c r="N42" i="36" s="1"/>
  <c r="B70" i="36"/>
  <c r="J51" i="36"/>
  <c r="B51" i="36"/>
  <c r="J50" i="36"/>
  <c r="B50" i="36"/>
  <c r="J49" i="36"/>
  <c r="B49" i="36"/>
  <c r="K37" i="36"/>
  <c r="N37" i="36" s="1"/>
  <c r="B37" i="36"/>
  <c r="K36" i="36"/>
  <c r="N36" i="36" s="1"/>
  <c r="B36" i="36"/>
  <c r="K70" i="34"/>
  <c r="N70" i="34" s="1"/>
  <c r="N76" i="34" s="1"/>
  <c r="N42" i="34" s="1"/>
  <c r="B70" i="34"/>
  <c r="J51" i="34"/>
  <c r="B51" i="34"/>
  <c r="J50" i="34"/>
  <c r="B50" i="34"/>
  <c r="J49" i="34"/>
  <c r="B49"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88" l="1"/>
  <c r="N41" i="88" s="1"/>
  <c r="N77" i="333"/>
  <c r="N41" i="333" s="1"/>
  <c r="N43" i="306"/>
  <c r="N76" i="242"/>
  <c r="N40" i="242" s="1"/>
  <c r="N76" i="231"/>
  <c r="N40" i="231" s="1"/>
  <c r="N76" i="94"/>
  <c r="N41" i="94" s="1"/>
  <c r="N76" i="82"/>
  <c r="N41" i="82" s="1"/>
  <c r="N43" i="82" s="1"/>
  <c r="N76" i="144"/>
  <c r="N41" i="144" s="1"/>
  <c r="N43" i="144" s="1"/>
  <c r="N83" i="279"/>
  <c r="N46" i="279" s="1"/>
  <c r="N48" i="279" s="1"/>
  <c r="N81" i="282"/>
  <c r="N44" i="282" s="1"/>
  <c r="N46" i="282" s="1"/>
  <c r="N75" i="289"/>
  <c r="N41" i="289" s="1"/>
  <c r="N43" i="289" s="1"/>
  <c r="N76" i="56"/>
  <c r="N42" i="56" s="1"/>
  <c r="N43" i="56" s="1"/>
  <c r="N76" i="67"/>
  <c r="N41" i="67" s="1"/>
  <c r="N76" i="68"/>
  <c r="N41" i="68" s="1"/>
  <c r="N76" i="84"/>
  <c r="N41" i="84" s="1"/>
  <c r="N43" i="84" s="1"/>
  <c r="N76" i="90"/>
  <c r="N41" i="90" s="1"/>
  <c r="N43" i="90" s="1"/>
  <c r="N76" i="102"/>
  <c r="N41" i="102" s="1"/>
  <c r="N43" i="102" s="1"/>
  <c r="N80" i="164"/>
  <c r="N46" i="164" s="1"/>
  <c r="N48" i="164" s="1"/>
  <c r="N83" i="165"/>
  <c r="N49" i="165" s="1"/>
  <c r="N81" i="170"/>
  <c r="N47" i="170" s="1"/>
  <c r="N49" i="170" s="1"/>
  <c r="N81" i="176"/>
  <c r="N47" i="176" s="1"/>
  <c r="N81" i="171"/>
  <c r="N47" i="171" s="1"/>
  <c r="N81" i="178"/>
  <c r="N47" i="178" s="1"/>
  <c r="N49" i="178" s="1"/>
  <c r="N80" i="179"/>
  <c r="N46" i="179" s="1"/>
  <c r="N48" i="179" s="1"/>
  <c r="N80" i="180"/>
  <c r="N46" i="180" s="1"/>
  <c r="N48" i="180" s="1"/>
  <c r="N80" i="177"/>
  <c r="N46" i="177" s="1"/>
  <c r="N48" i="177" s="1"/>
  <c r="N80" i="181"/>
  <c r="N46" i="181" s="1"/>
  <c r="N80" i="183"/>
  <c r="N46" i="183" s="1"/>
  <c r="N48" i="183" s="1"/>
  <c r="N80" i="184"/>
  <c r="N46" i="184" s="1"/>
  <c r="N81" i="185"/>
  <c r="N47" i="185" s="1"/>
  <c r="N81" i="186"/>
  <c r="N47" i="186" s="1"/>
  <c r="N80" i="188"/>
  <c r="N46" i="188" s="1"/>
  <c r="N48" i="188" s="1"/>
  <c r="N81" i="187"/>
  <c r="N47" i="187" s="1"/>
  <c r="N77" i="233"/>
  <c r="N41" i="233" s="1"/>
  <c r="N43" i="233" s="1"/>
  <c r="N76" i="243"/>
  <c r="N40" i="243" s="1"/>
  <c r="N77" i="323"/>
  <c r="N77" i="328"/>
  <c r="N41" i="328" s="1"/>
  <c r="N43" i="328" s="1"/>
  <c r="N77" i="337"/>
  <c r="N41" i="337" s="1"/>
  <c r="N76" i="92"/>
  <c r="N41" i="92" s="1"/>
  <c r="N75" i="133"/>
  <c r="N41" i="133" s="1"/>
  <c r="N43" i="133" s="1"/>
  <c r="N76" i="134"/>
  <c r="N41" i="134" s="1"/>
  <c r="N43" i="134" s="1"/>
  <c r="N76" i="135"/>
  <c r="N41" i="135" s="1"/>
  <c r="N43" i="135" s="1"/>
  <c r="N76" i="136"/>
  <c r="N41" i="136" s="1"/>
  <c r="N76" i="65"/>
  <c r="N41" i="65" s="1"/>
  <c r="N43" i="65" s="1"/>
  <c r="N91" i="260"/>
  <c r="N47" i="260" s="1"/>
  <c r="N81" i="266"/>
  <c r="N41" i="266" s="1"/>
  <c r="N43" i="266" s="1"/>
  <c r="N78" i="272"/>
  <c r="N41" i="272" s="1"/>
  <c r="N43" i="272" s="1"/>
  <c r="N79" i="50"/>
  <c r="N42" i="50" s="1"/>
  <c r="N43" i="50" s="1"/>
  <c r="N76" i="19"/>
  <c r="N42" i="19" s="1"/>
  <c r="N43" i="19" s="1"/>
  <c r="N43" i="22"/>
  <c r="N76" i="24"/>
  <c r="N42" i="24" s="1"/>
  <c r="N76" i="25"/>
  <c r="N42" i="25" s="1"/>
  <c r="N43" i="25" s="1"/>
  <c r="N75" i="72"/>
  <c r="N41" i="72" s="1"/>
  <c r="N75" i="74"/>
  <c r="N41" i="74" s="1"/>
  <c r="N76" i="79"/>
  <c r="N41" i="79" s="1"/>
  <c r="N76" i="81"/>
  <c r="N41" i="81" s="1"/>
  <c r="N43" i="81" s="1"/>
  <c r="N76" i="87"/>
  <c r="N41" i="87" s="1"/>
  <c r="N43" i="87" s="1"/>
  <c r="N76" i="106"/>
  <c r="N41" i="106" s="1"/>
  <c r="N43" i="106" s="1"/>
  <c r="N77" i="254"/>
  <c r="N41" i="254" s="1"/>
  <c r="N77" i="294"/>
  <c r="N41" i="294" s="1"/>
  <c r="N43" i="294" s="1"/>
  <c r="N75" i="299"/>
  <c r="N41" i="299" s="1"/>
  <c r="N43" i="299" s="1"/>
  <c r="N76" i="63"/>
  <c r="N41" i="63" s="1"/>
  <c r="N43" i="63" s="1"/>
  <c r="N76" i="95"/>
  <c r="N41" i="95" s="1"/>
  <c r="N76" i="97"/>
  <c r="N41" i="97" s="1"/>
  <c r="N43" i="97" s="1"/>
  <c r="N76" i="99"/>
  <c r="N41" i="99" s="1"/>
  <c r="N76" i="103"/>
  <c r="N41" i="103" s="1"/>
  <c r="N81" i="154"/>
  <c r="N47" i="154" s="1"/>
  <c r="N73" i="229"/>
  <c r="N40" i="229" s="1"/>
  <c r="N42" i="229" s="1"/>
  <c r="N77" i="258"/>
  <c r="N41" i="258" s="1"/>
  <c r="N78" i="270"/>
  <c r="N41" i="270" s="1"/>
  <c r="N43" i="270" s="1"/>
  <c r="N78" i="271"/>
  <c r="N41" i="271" s="1"/>
  <c r="N43" i="271" s="1"/>
  <c r="N75" i="291"/>
  <c r="N41" i="291" s="1"/>
  <c r="N43" i="291" s="1"/>
  <c r="N77" i="334"/>
  <c r="N41" i="334" s="1"/>
  <c r="N43" i="334" s="1"/>
  <c r="N75" i="283"/>
  <c r="N41" i="283" s="1"/>
  <c r="N43" i="283" s="1"/>
  <c r="N75" i="292"/>
  <c r="N41" i="292" s="1"/>
  <c r="N43" i="292" s="1"/>
  <c r="N76" i="26"/>
  <c r="N42" i="26" s="1"/>
  <c r="N76" i="96"/>
  <c r="N41" i="96" s="1"/>
  <c r="N76" i="98"/>
  <c r="N41" i="98" s="1"/>
  <c r="N76" i="101"/>
  <c r="N41" i="101" s="1"/>
  <c r="N43" i="101" s="1"/>
  <c r="N76" i="107"/>
  <c r="N41" i="107" s="1"/>
  <c r="N43" i="107" s="1"/>
  <c r="N76" i="137"/>
  <c r="N41" i="137" s="1"/>
  <c r="N76" i="146"/>
  <c r="N41" i="146" s="1"/>
  <c r="N84" i="220"/>
  <c r="N46" i="220" s="1"/>
  <c r="N48" i="220" s="1"/>
  <c r="N83" i="221"/>
  <c r="N46" i="221" s="1"/>
  <c r="N72" i="227"/>
  <c r="N41" i="227" s="1"/>
  <c r="N78" i="273"/>
  <c r="N41" i="273" s="1"/>
  <c r="N43" i="273" s="1"/>
  <c r="N75" i="293"/>
  <c r="N41" i="293" s="1"/>
  <c r="N43" i="293" s="1"/>
  <c r="N77" i="295"/>
  <c r="N41" i="295" s="1"/>
  <c r="N43" i="295" s="1"/>
  <c r="N75" i="325"/>
  <c r="N41" i="325" s="1"/>
  <c r="N43" i="325" s="1"/>
  <c r="N77" i="329"/>
  <c r="N41" i="329" s="1"/>
  <c r="N76" i="61"/>
  <c r="N42" i="61" s="1"/>
  <c r="N43" i="61" s="1"/>
  <c r="N76" i="64"/>
  <c r="N41" i="64" s="1"/>
  <c r="N43" i="64" s="1"/>
  <c r="N76" i="83"/>
  <c r="N41" i="83" s="1"/>
  <c r="N43" i="83" s="1"/>
  <c r="N76" i="85"/>
  <c r="N41" i="85" s="1"/>
  <c r="N43" i="85" s="1"/>
  <c r="N76" i="89"/>
  <c r="N41" i="89" s="1"/>
  <c r="N43" i="89" s="1"/>
  <c r="N76" i="91"/>
  <c r="N41" i="91" s="1"/>
  <c r="N43" i="91" s="1"/>
  <c r="N76" i="100"/>
  <c r="N41" i="100" s="1"/>
  <c r="N43" i="100" s="1"/>
  <c r="N80" i="160"/>
  <c r="N46" i="160" s="1"/>
  <c r="N77" i="193"/>
  <c r="N43" i="193" s="1"/>
  <c r="N45" i="193" s="1"/>
  <c r="N78" i="232"/>
  <c r="N41" i="232" s="1"/>
  <c r="N76" i="234"/>
  <c r="N40" i="234" s="1"/>
  <c r="N42" i="234" s="1"/>
  <c r="N79" i="244"/>
  <c r="N45" i="244" s="1"/>
  <c r="N47" i="244" s="1"/>
  <c r="N87" i="246"/>
  <c r="N45" i="246" s="1"/>
  <c r="N47" i="246" s="1"/>
  <c r="N77" i="250"/>
  <c r="N41" i="250" s="1"/>
  <c r="N43" i="250" s="1"/>
  <c r="N81" i="280"/>
  <c r="N44" i="280" s="1"/>
  <c r="N46" i="280" s="1"/>
  <c r="N75" i="290"/>
  <c r="N41" i="290" s="1"/>
  <c r="N43" i="290" s="1"/>
  <c r="N77" i="321"/>
  <c r="N77" i="342"/>
  <c r="N41" i="342" s="1"/>
  <c r="N43" i="342" s="1"/>
  <c r="N77" i="347"/>
  <c r="N41" i="347" s="1"/>
  <c r="N43" i="347" s="1"/>
  <c r="N77" i="364"/>
  <c r="N41" i="364" s="1"/>
  <c r="N43" i="364" s="1"/>
  <c r="N43" i="31"/>
  <c r="N77" i="262"/>
  <c r="N41" i="262" s="1"/>
  <c r="N75" i="286"/>
  <c r="N41" i="286" s="1"/>
  <c r="N43" i="286" s="1"/>
  <c r="N77" i="348"/>
  <c r="N41" i="348" s="1"/>
  <c r="N43" i="348" s="1"/>
  <c r="N77" i="354"/>
  <c r="N41" i="354" s="1"/>
  <c r="N43" i="354" s="1"/>
  <c r="N77" i="363"/>
  <c r="N41" i="363" s="1"/>
  <c r="N43" i="363" s="1"/>
  <c r="N77" i="365"/>
  <c r="N41" i="365" s="1"/>
  <c r="N75" i="75"/>
  <c r="N41" i="75" s="1"/>
  <c r="N43" i="75" s="1"/>
  <c r="N76" i="80"/>
  <c r="N41" i="80" s="1"/>
  <c r="N43" i="80" s="1"/>
  <c r="N76" i="86"/>
  <c r="N41" i="86" s="1"/>
  <c r="N43" i="86" s="1"/>
  <c r="N76" i="105"/>
  <c r="N41" i="105" s="1"/>
  <c r="N43" i="105" s="1"/>
  <c r="N76" i="108"/>
  <c r="N41" i="108" s="1"/>
  <c r="N43" i="108" s="1"/>
  <c r="N77" i="259"/>
  <c r="N41" i="259" s="1"/>
  <c r="N81" i="267"/>
  <c r="N41" i="267" s="1"/>
  <c r="N43" i="267" s="1"/>
  <c r="N75" i="302"/>
  <c r="N41" i="302" s="1"/>
  <c r="N43" i="302" s="1"/>
  <c r="N77" i="362"/>
  <c r="N41" i="362" s="1"/>
  <c r="N43" i="362" s="1"/>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43" i="312" s="1"/>
  <c r="N76" i="213"/>
  <c r="N42" i="213" s="1"/>
  <c r="N44" i="213" s="1"/>
  <c r="N77" i="253"/>
  <c r="N79" i="253" s="1"/>
  <c r="L86" i="253" s="1"/>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76" i="149"/>
  <c r="N41" i="149" s="1"/>
  <c r="N76" i="147"/>
  <c r="N41" i="147" s="1"/>
  <c r="N43" i="147" s="1"/>
  <c r="N43" i="33"/>
  <c r="N76" i="59"/>
  <c r="N42" i="59" s="1"/>
  <c r="N76" i="138"/>
  <c r="N41" i="138" s="1"/>
  <c r="N43" i="138" s="1"/>
  <c r="N76" i="209"/>
  <c r="N41" i="209" s="1"/>
  <c r="N76" i="53"/>
  <c r="N76" i="58"/>
  <c r="N42" i="58" s="1"/>
  <c r="N4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I71" i="339"/>
  <c r="I71" i="340"/>
  <c r="I71" i="343"/>
  <c r="I71" i="347"/>
  <c r="I72" i="347"/>
  <c r="N43" i="53"/>
  <c r="N42" i="242"/>
  <c r="N43" i="99"/>
  <c r="N48" i="160"/>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5" i="67" s="1"/>
  <c r="I70" i="67"/>
  <c r="I71" i="67"/>
  <c r="N43" i="68"/>
  <c r="N43" i="74"/>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I70" i="49"/>
  <c r="N78" i="64"/>
  <c r="L83" i="64" s="1"/>
  <c r="N70" i="71"/>
  <c r="I70" i="71"/>
  <c r="N71" i="71"/>
  <c r="I71" i="71"/>
  <c r="N43" i="79"/>
  <c r="N43" i="7"/>
  <c r="I70" i="16"/>
  <c r="I70" i="17"/>
  <c r="I71" i="17"/>
  <c r="N59" i="22"/>
  <c r="N65" i="22" s="1"/>
  <c r="I70" i="22"/>
  <c r="N43" i="34"/>
  <c r="N43" i="37"/>
  <c r="N43" i="45"/>
  <c r="N43" i="35"/>
  <c r="N43" i="46"/>
  <c r="N43" i="52"/>
  <c r="N70" i="54"/>
  <c r="I70" i="54"/>
  <c r="N71" i="54"/>
  <c r="I71" i="54"/>
  <c r="N70" i="60"/>
  <c r="I70" i="60"/>
  <c r="N71" i="60"/>
  <c r="I71" i="60"/>
  <c r="N70" i="66"/>
  <c r="I70" i="66"/>
  <c r="N71" i="66"/>
  <c r="I71" i="66"/>
  <c r="N70" i="69"/>
  <c r="I70" i="69"/>
  <c r="N71" i="69"/>
  <c r="I71" i="69"/>
  <c r="N43" i="72"/>
  <c r="N43" i="127"/>
  <c r="N43" i="129"/>
  <c r="N43" i="208"/>
  <c r="N43" i="128"/>
  <c r="N43" i="130"/>
  <c r="N43" i="131"/>
  <c r="N43" i="132"/>
  <c r="I70" i="80"/>
  <c r="I71" i="80"/>
  <c r="I70" i="84"/>
  <c r="I71" i="84"/>
  <c r="I70" i="86"/>
  <c r="I71" i="86"/>
  <c r="I70" i="90"/>
  <c r="I71" i="90"/>
  <c r="N43" i="92"/>
  <c r="N43" i="94"/>
  <c r="N43" i="96"/>
  <c r="I70" i="96"/>
  <c r="I71" i="96"/>
  <c r="I70" i="106"/>
  <c r="I71" i="106"/>
  <c r="I70" i="107"/>
  <c r="I71" i="107"/>
  <c r="I70" i="108"/>
  <c r="I71" i="108"/>
  <c r="N43" i="136"/>
  <c r="I69" i="149"/>
  <c r="I70" i="149"/>
  <c r="I70" i="148"/>
  <c r="I71" i="148"/>
  <c r="I69" i="145"/>
  <c r="I70" i="145"/>
  <c r="I69" i="144"/>
  <c r="I70" i="144"/>
  <c r="N49" i="154"/>
  <c r="I75" i="154"/>
  <c r="I76" i="154"/>
  <c r="I77" i="154"/>
  <c r="N77" i="157"/>
  <c r="N81" i="157" s="1"/>
  <c r="N47" i="157" s="1"/>
  <c r="N49" i="157" s="1"/>
  <c r="I77" i="157"/>
  <c r="N49" i="171"/>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48" i="221"/>
  <c r="N43" i="232"/>
  <c r="I71" i="233"/>
  <c r="I72" i="233"/>
  <c r="I70" i="234"/>
  <c r="I71" i="234"/>
  <c r="I71" i="236"/>
  <c r="I71" i="238"/>
  <c r="I71" i="240"/>
  <c r="N42" i="243"/>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I69" i="293"/>
  <c r="I70" i="293"/>
  <c r="I69" i="297"/>
  <c r="I70" i="297"/>
  <c r="I69" i="299"/>
  <c r="I70" i="299"/>
  <c r="I69" i="301"/>
  <c r="I70" i="301"/>
  <c r="I69" i="302"/>
  <c r="I70" i="302"/>
  <c r="I69" i="303"/>
  <c r="I69" i="305"/>
  <c r="I71" i="312"/>
  <c r="I72" i="312"/>
  <c r="I71" i="321"/>
  <c r="I72" i="321"/>
  <c r="I71" i="323"/>
  <c r="I72" i="323"/>
  <c r="I69" i="325"/>
  <c r="I70" i="325"/>
  <c r="I71" i="327"/>
  <c r="I71" i="329"/>
  <c r="I72" i="329"/>
  <c r="I71" i="332"/>
  <c r="I72" i="332"/>
  <c r="I71" i="348"/>
  <c r="I72" i="348"/>
  <c r="I71" i="354"/>
  <c r="I72" i="354"/>
  <c r="I71" i="362"/>
  <c r="I72" i="362"/>
  <c r="I71" i="363"/>
  <c r="I72" i="363"/>
  <c r="I71" i="364"/>
  <c r="I72" i="364"/>
  <c r="I71" i="365"/>
  <c r="I72" i="365"/>
  <c r="N43" i="9"/>
  <c r="N43" i="16"/>
  <c r="N78" i="16" s="1"/>
  <c r="L84" i="16" s="1"/>
  <c r="N43" i="41"/>
  <c r="N43" i="42"/>
  <c r="N43" i="43"/>
  <c r="N43" i="44"/>
  <c r="N43" i="59"/>
  <c r="N43" i="88"/>
  <c r="N43" i="95"/>
  <c r="N43" i="98"/>
  <c r="N43" i="103"/>
  <c r="N43" i="209"/>
  <c r="N43" i="146"/>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8" i="181"/>
  <c r="N49" i="186"/>
  <c r="N48" i="207"/>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1" i="239"/>
  <c r="N43" i="254"/>
  <c r="I75" i="186"/>
  <c r="I76" i="186"/>
  <c r="I77" i="186"/>
  <c r="I75" i="187"/>
  <c r="I76" i="187"/>
  <c r="I77" i="187"/>
  <c r="N43" i="191"/>
  <c r="I70" i="192"/>
  <c r="N44" i="214"/>
  <c r="I70" i="231"/>
  <c r="I71" i="231"/>
  <c r="I72" i="232"/>
  <c r="I73" i="232"/>
  <c r="N59" i="242"/>
  <c r="N65" i="242" s="1"/>
  <c r="I70" i="242"/>
  <c r="I71" i="242"/>
  <c r="I72" i="242"/>
  <c r="N65" i="245"/>
  <c r="I76" i="245"/>
  <c r="I77" i="245"/>
  <c r="I79" i="245"/>
  <c r="I80" i="245"/>
  <c r="N43" i="262"/>
  <c r="N43" i="265"/>
  <c r="N81" i="268"/>
  <c r="N41" i="268" s="1"/>
  <c r="N43" i="268" s="1"/>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I70" i="367"/>
  <c r="I71" i="264"/>
  <c r="I72" i="264"/>
  <c r="I75" i="268"/>
  <c r="I76" i="268"/>
  <c r="I72" i="270"/>
  <c r="I73" i="270"/>
  <c r="N61" i="272"/>
  <c r="N67" i="272" s="1"/>
  <c r="I72" i="272"/>
  <c r="I73" i="272"/>
  <c r="I77" i="279"/>
  <c r="I78" i="279"/>
  <c r="I79" i="279"/>
  <c r="I80" i="279"/>
  <c r="I69" i="283"/>
  <c r="I70" i="283"/>
  <c r="I69" i="286"/>
  <c r="I70" i="286"/>
  <c r="I69" i="290"/>
  <c r="I70" i="290"/>
  <c r="I69" i="292"/>
  <c r="I70" i="292"/>
  <c r="I71" i="295"/>
  <c r="I72" i="295"/>
  <c r="N69" i="300"/>
  <c r="I69" i="300"/>
  <c r="N70" i="300"/>
  <c r="I70" i="300"/>
  <c r="N69" i="304"/>
  <c r="N75" i="304" s="1"/>
  <c r="N41" i="304" s="1"/>
  <c r="N43" i="304" s="1"/>
  <c r="I69" i="304"/>
  <c r="N43" i="308"/>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43" i="329"/>
  <c r="N71" i="330"/>
  <c r="I71" i="330"/>
  <c r="N72" i="330"/>
  <c r="I72" i="330"/>
  <c r="N71" i="331"/>
  <c r="I71" i="331"/>
  <c r="N72" i="331"/>
  <c r="I72" i="331"/>
  <c r="N77" i="332"/>
  <c r="N41" i="332" s="1"/>
  <c r="N43" i="332" s="1"/>
  <c r="N43" i="337"/>
  <c r="N71" i="346"/>
  <c r="N77" i="346" s="1"/>
  <c r="N41" i="346" s="1"/>
  <c r="N43" i="346" s="1"/>
  <c r="I71" i="346"/>
  <c r="N43" i="36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81" i="249"/>
  <c r="N43" i="249" s="1"/>
  <c r="N45" i="249" s="1"/>
  <c r="N64" i="249"/>
  <c r="N65" i="249"/>
  <c r="I73" i="249"/>
  <c r="I74" i="249"/>
  <c r="I76" i="249"/>
  <c r="I80" i="246"/>
  <c r="I81" i="246"/>
  <c r="I83" i="246"/>
  <c r="I84" i="246"/>
  <c r="N55" i="228"/>
  <c r="N43" i="227"/>
  <c r="I74" i="218"/>
  <c r="I74" i="217"/>
  <c r="N76" i="216"/>
  <c r="N42" i="216" s="1"/>
  <c r="N44" i="216" s="1"/>
  <c r="I70" i="215"/>
  <c r="I70" i="214"/>
  <c r="I70" i="212"/>
  <c r="I71" i="193"/>
  <c r="I72" i="193"/>
  <c r="N75" i="192"/>
  <c r="N41" i="192" s="1"/>
  <c r="N43" i="192" s="1"/>
  <c r="I69" i="192"/>
  <c r="I69" i="191"/>
  <c r="N75" i="190"/>
  <c r="N41" i="190" s="1"/>
  <c r="N43" i="190" s="1"/>
  <c r="I69" i="190"/>
  <c r="N59" i="25"/>
  <c r="N65" i="25" s="1"/>
  <c r="L83" i="67"/>
  <c r="L83" i="51"/>
  <c r="I70" i="38"/>
  <c r="N43" i="38"/>
  <c r="L84" i="28"/>
  <c r="L83" i="28"/>
  <c r="L85" i="28"/>
  <c r="I70" i="15"/>
  <c r="N76" i="12"/>
  <c r="N42" i="12" s="1"/>
  <c r="N43" i="12" s="1"/>
  <c r="I70" i="12"/>
  <c r="N81" i="248" l="1"/>
  <c r="N43" i="248" s="1"/>
  <c r="N45" i="248" s="1"/>
  <c r="N78" i="31"/>
  <c r="L83" i="31" s="1"/>
  <c r="N43" i="137"/>
  <c r="L83" i="47"/>
  <c r="N78" i="22"/>
  <c r="L84" i="22" s="1"/>
  <c r="N78" i="7"/>
  <c r="L84" i="7" s="1"/>
  <c r="P43" i="7"/>
  <c r="L84" i="67"/>
  <c r="N86" i="67" s="1"/>
  <c r="N88" i="67" s="1"/>
  <c r="D58" i="5" s="1"/>
  <c r="N78" i="25"/>
  <c r="L85" i="25" s="1"/>
  <c r="N78" i="21"/>
  <c r="L84" i="21" s="1"/>
  <c r="L83" i="7"/>
  <c r="L85" i="51"/>
  <c r="L84" i="253"/>
  <c r="L89" i="218"/>
  <c r="L59" i="108"/>
  <c r="N59" i="108" s="1"/>
  <c r="N65" i="108" s="1"/>
  <c r="L59" i="107"/>
  <c r="N59" i="107" s="1"/>
  <c r="N65" i="107" s="1"/>
  <c r="L59" i="106"/>
  <c r="N59" i="106" s="1"/>
  <c r="N65" i="106" s="1"/>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N59" i="99" s="1"/>
  <c r="N65" i="99" s="1"/>
  <c r="L59" i="95"/>
  <c r="N59" i="95" s="1"/>
  <c r="N65" i="95" s="1"/>
  <c r="L59" i="94"/>
  <c r="N59" i="94" s="1"/>
  <c r="N65" i="94" s="1"/>
  <c r="L59" i="92"/>
  <c r="N59" i="92" s="1"/>
  <c r="N65" i="92" s="1"/>
  <c r="L59" i="287"/>
  <c r="N59" i="287" s="1"/>
  <c r="N64" i="287" s="1"/>
  <c r="L59" i="286"/>
  <c r="N59" i="286" s="1"/>
  <c r="N6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N70" i="187" s="1"/>
  <c r="L63" i="188"/>
  <c r="N63" i="188" s="1"/>
  <c r="N69" i="188" s="1"/>
  <c r="L64" i="186"/>
  <c r="N64" i="186" s="1"/>
  <c r="N70" i="186" s="1"/>
  <c r="L64" i="185"/>
  <c r="N64" i="185" s="1"/>
  <c r="N70"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L63" i="189"/>
  <c r="N63" i="189" s="1"/>
  <c r="L64" i="162"/>
  <c r="N64" i="162" s="1"/>
  <c r="L64" i="154"/>
  <c r="N64" i="154" s="1"/>
  <c r="N70" i="154" s="1"/>
  <c r="L64" i="168"/>
  <c r="N64" i="168" s="1"/>
  <c r="L63" i="164"/>
  <c r="N63" i="164" s="1"/>
  <c r="L64" i="158"/>
  <c r="N64" i="158" s="1"/>
  <c r="N70" i="158" s="1"/>
  <c r="L64" i="155"/>
  <c r="N64" i="155" s="1"/>
  <c r="N70" i="155" s="1"/>
  <c r="L66" i="165"/>
  <c r="N66" i="165" s="1"/>
  <c r="L63" i="160"/>
  <c r="N63" i="160" s="1"/>
  <c r="N69" i="160" s="1"/>
  <c r="L62" i="150"/>
  <c r="N62" i="150" s="1"/>
  <c r="N67" i="150" s="1"/>
  <c r="L68" i="246"/>
  <c r="N68" i="246" s="1"/>
  <c r="N74" i="246" s="1"/>
  <c r="L59" i="234"/>
  <c r="N59" i="234" s="1"/>
  <c r="N65" i="234" s="1"/>
  <c r="L61" i="232"/>
  <c r="N61" i="232" s="1"/>
  <c r="N67" i="232" s="1"/>
  <c r="L60" i="251"/>
  <c r="N60" i="251" s="1"/>
  <c r="N66" i="251" s="1"/>
  <c r="L64" i="245"/>
  <c r="N64" i="245" s="1"/>
  <c r="N70"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N59" i="90" s="1"/>
  <c r="N65" i="90" s="1"/>
  <c r="L59" i="88"/>
  <c r="N59" i="88" s="1"/>
  <c r="N65" i="88" s="1"/>
  <c r="L59" i="86"/>
  <c r="N59" i="86" s="1"/>
  <c r="N65" i="86" s="1"/>
  <c r="L59" i="84"/>
  <c r="N59" i="84" s="1"/>
  <c r="N65" i="84" s="1"/>
  <c r="L59" i="82"/>
  <c r="N59" i="82" s="1"/>
  <c r="N65" i="82" s="1"/>
  <c r="L59" i="80"/>
  <c r="N59" i="80" s="1"/>
  <c r="N65" i="80" s="1"/>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N59" i="60" s="1"/>
  <c r="N65" i="60" s="1"/>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N69" i="184" s="1"/>
  <c r="L64" i="183"/>
  <c r="N64" i="183" s="1"/>
  <c r="N69" i="183" s="1"/>
  <c r="L56" i="228"/>
  <c r="N56" i="228" s="1"/>
  <c r="L57" i="228"/>
  <c r="N57" i="228" s="1"/>
  <c r="L67" i="220"/>
  <c r="N67" i="220" s="1"/>
  <c r="N73" i="220" s="1"/>
  <c r="L58" i="141"/>
  <c r="N58" i="141" s="1"/>
  <c r="N64" i="141" s="1"/>
  <c r="L58" i="140"/>
  <c r="N58" i="140" s="1"/>
  <c r="N64" i="140" s="1"/>
  <c r="L85" i="64"/>
  <c r="L85" i="7"/>
  <c r="N86" i="7" s="1"/>
  <c r="N88" i="7" s="1"/>
  <c r="D3" i="5" s="1"/>
  <c r="L88" i="218"/>
  <c r="N90" i="218" s="1"/>
  <c r="N92" i="218" s="1"/>
  <c r="D180" i="5" s="1"/>
  <c r="L85" i="253"/>
  <c r="N78" i="33"/>
  <c r="L83" i="33" s="1"/>
  <c r="L84" i="64"/>
  <c r="N78" i="53"/>
  <c r="L85" i="53" s="1"/>
  <c r="N69" i="172"/>
  <c r="L85" i="32"/>
  <c r="L84" i="31"/>
  <c r="L84" i="32"/>
  <c r="L85" i="31"/>
  <c r="N79" i="261"/>
  <c r="L84" i="261" s="1"/>
  <c r="L87" i="281"/>
  <c r="N78" i="9"/>
  <c r="L84" i="9" s="1"/>
  <c r="N78" i="19"/>
  <c r="L85" i="19" s="1"/>
  <c r="L85" i="47"/>
  <c r="N86" i="47" s="1"/>
  <c r="N88" i="47" s="1"/>
  <c r="D39" i="5" s="1"/>
  <c r="N69" i="181"/>
  <c r="N78" i="17"/>
  <c r="N78" i="23"/>
  <c r="N78" i="20"/>
  <c r="L83" i="20" s="1"/>
  <c r="L84" i="55"/>
  <c r="L83" i="55"/>
  <c r="L85" i="55"/>
  <c r="N68" i="249"/>
  <c r="L85" i="57"/>
  <c r="L83" i="57"/>
  <c r="N80" i="174"/>
  <c r="N46" i="174" s="1"/>
  <c r="N48" i="174" s="1"/>
  <c r="L84" i="57"/>
  <c r="N86" i="11"/>
  <c r="N88" i="11" s="1"/>
  <c r="D319" i="5" s="1"/>
  <c r="L85" i="14"/>
  <c r="L85" i="16"/>
  <c r="N75" i="287"/>
  <c r="N41" i="287" s="1"/>
  <c r="N43" i="287" s="1"/>
  <c r="N75" i="285"/>
  <c r="N41" i="285" s="1"/>
  <c r="N43" i="285" s="1"/>
  <c r="N81" i="182"/>
  <c r="N47" i="182" s="1"/>
  <c r="N49" i="182" s="1"/>
  <c r="N76" i="69"/>
  <c r="N41" i="69" s="1"/>
  <c r="N43" i="69" s="1"/>
  <c r="N76" i="66"/>
  <c r="N41" i="66" s="1"/>
  <c r="N43" i="66" s="1"/>
  <c r="N76" i="60"/>
  <c r="N42" i="60" s="1"/>
  <c r="N43" i="60" s="1"/>
  <c r="N76" i="54"/>
  <c r="N78" i="54" s="1"/>
  <c r="N78" i="48"/>
  <c r="N42" i="48" s="1"/>
  <c r="N43" i="48" s="1"/>
  <c r="N76" i="71"/>
  <c r="N41" i="71" s="1"/>
  <c r="N43" i="71" s="1"/>
  <c r="N77" i="359"/>
  <c r="N41" i="359" s="1"/>
  <c r="N43" i="359" s="1"/>
  <c r="N77" i="355"/>
  <c r="N41" i="355" s="1"/>
  <c r="N43" i="355" s="1"/>
  <c r="N77" i="352"/>
  <c r="N41" i="352" s="1"/>
  <c r="N43" i="352" s="1"/>
  <c r="N77" i="350"/>
  <c r="N41" i="350" s="1"/>
  <c r="N43" i="350" s="1"/>
  <c r="N77" i="331"/>
  <c r="N41" i="331" s="1"/>
  <c r="N43" i="331" s="1"/>
  <c r="N77" i="330"/>
  <c r="N41" i="330" s="1"/>
  <c r="N43" i="330" s="1"/>
  <c r="N77" i="320"/>
  <c r="N77" i="319"/>
  <c r="N41" i="319" s="1"/>
  <c r="N43" i="319" s="1"/>
  <c r="N77" i="317"/>
  <c r="N41" i="317" s="1"/>
  <c r="N43" i="317" s="1"/>
  <c r="N77" i="315"/>
  <c r="N41" i="315" s="1"/>
  <c r="N43" i="315" s="1"/>
  <c r="N77" i="313"/>
  <c r="N41" i="313" s="1"/>
  <c r="N43" i="313" s="1"/>
  <c r="N77" i="311"/>
  <c r="N41" i="311" s="1"/>
  <c r="N43" i="311" s="1"/>
  <c r="N75" i="310"/>
  <c r="N41" i="310" s="1"/>
  <c r="N43" i="310" s="1"/>
  <c r="N75" i="300"/>
  <c r="N41" i="300" s="1"/>
  <c r="N43" i="300" s="1"/>
  <c r="N77" i="357"/>
  <c r="N41" i="357" s="1"/>
  <c r="N43" i="357" s="1"/>
  <c r="N77" i="353"/>
  <c r="N41" i="353" s="1"/>
  <c r="N43" i="353" s="1"/>
  <c r="N77" i="351"/>
  <c r="N41" i="351" s="1"/>
  <c r="N43" i="351" s="1"/>
  <c r="N77" i="344"/>
  <c r="N41" i="344" s="1"/>
  <c r="N43" i="344" s="1"/>
  <c r="N77" i="335"/>
  <c r="N41" i="335" s="1"/>
  <c r="N43" i="335" s="1"/>
  <c r="N77" i="307"/>
  <c r="N41" i="307" s="1"/>
  <c r="N43" i="307" s="1"/>
  <c r="N43" i="239"/>
  <c r="N81" i="162"/>
  <c r="N47" i="162" s="1"/>
  <c r="N49" i="162" s="1"/>
  <c r="N81" i="155"/>
  <c r="N47" i="155" s="1"/>
  <c r="N49" i="155" s="1"/>
  <c r="N77" i="150"/>
  <c r="N46" i="150" s="1"/>
  <c r="N48" i="150"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5" i="281"/>
  <c r="N86" i="51"/>
  <c r="N88" i="51" s="1"/>
  <c r="D43" i="5" s="1"/>
  <c r="N86" i="28"/>
  <c r="N88" i="28" s="1"/>
  <c r="D20" i="5" s="1"/>
  <c r="L85" i="18"/>
  <c r="L83" i="18"/>
  <c r="L85" i="15"/>
  <c r="L83" i="15"/>
  <c r="N78" i="12"/>
  <c r="L85" i="12" s="1"/>
  <c r="N70" i="266" l="1"/>
  <c r="N70" i="176"/>
  <c r="N70" i="168"/>
  <c r="N64" i="297"/>
  <c r="N69" i="164"/>
  <c r="N69" i="180"/>
  <c r="N70" i="267"/>
  <c r="N70" i="178"/>
  <c r="L85" i="21"/>
  <c r="L83" i="21"/>
  <c r="N86" i="21" s="1"/>
  <c r="N88" i="21" s="1"/>
  <c r="D13" i="5" s="1"/>
  <c r="L85" i="22"/>
  <c r="L83" i="22"/>
  <c r="N87" i="253"/>
  <c r="N89" i="253" s="1"/>
  <c r="D213" i="5" s="1"/>
  <c r="L83" i="30"/>
  <c r="L84" i="26"/>
  <c r="L83" i="26"/>
  <c r="L84" i="25"/>
  <c r="L83" i="25"/>
  <c r="N86" i="64"/>
  <c r="N88" i="64" s="1"/>
  <c r="D55" i="5" s="1"/>
  <c r="N72" i="165"/>
  <c r="N70" i="171"/>
  <c r="N70" i="268"/>
  <c r="N69" i="179"/>
  <c r="N69" i="177"/>
  <c r="L83" i="24"/>
  <c r="L84" i="30"/>
  <c r="L84" i="27"/>
  <c r="L84" i="24"/>
  <c r="L84" i="19"/>
  <c r="L83" i="19"/>
  <c r="L85" i="27"/>
  <c r="N66" i="294"/>
  <c r="N70" i="157"/>
  <c r="N86" i="55"/>
  <c r="N88" i="55" s="1"/>
  <c r="D47" i="5" s="1"/>
  <c r="L84" i="33"/>
  <c r="N61" i="228"/>
  <c r="L84" i="53"/>
  <c r="L85" i="33"/>
  <c r="L85" i="29"/>
  <c r="L83" i="29"/>
  <c r="N69" i="189"/>
  <c r="N70" i="162"/>
  <c r="L83" i="53"/>
  <c r="L85" i="261"/>
  <c r="N88" i="281"/>
  <c r="N90" i="281" s="1"/>
  <c r="D238" i="5" s="1"/>
  <c r="L82" i="190"/>
  <c r="N86" i="31"/>
  <c r="N88" i="31" s="1"/>
  <c r="D23" i="5" s="1"/>
  <c r="L82" i="191"/>
  <c r="L84" i="191"/>
  <c r="N86" i="32"/>
  <c r="N88" i="32" s="1"/>
  <c r="D24" i="5" s="1"/>
  <c r="L86" i="261"/>
  <c r="L84" i="190"/>
  <c r="L85" i="9"/>
  <c r="L83" i="9"/>
  <c r="L85" i="23"/>
  <c r="L84" i="23"/>
  <c r="L83" i="23"/>
  <c r="L83" i="17"/>
  <c r="L85" i="17"/>
  <c r="L84" i="17"/>
  <c r="N86" i="57"/>
  <c r="N88" i="57" s="1"/>
  <c r="D53" i="5" s="1"/>
  <c r="N86" i="14"/>
  <c r="N88" i="14" s="1"/>
  <c r="D6" i="5" s="1"/>
  <c r="N86" i="16"/>
  <c r="N88" i="16" s="1"/>
  <c r="D8" i="5" s="1"/>
  <c r="L84" i="20"/>
  <c r="L85" i="20"/>
  <c r="L85" i="54"/>
  <c r="L83" i="54"/>
  <c r="L84" i="54"/>
  <c r="N86" i="18"/>
  <c r="N88" i="18" s="1"/>
  <c r="D10" i="5" s="1"/>
  <c r="N86" i="15"/>
  <c r="N88" i="15" s="1"/>
  <c r="D7" i="5" s="1"/>
  <c r="L83" i="12"/>
  <c r="L84" i="12"/>
  <c r="N86" i="19" l="1"/>
  <c r="N88" i="19" s="1"/>
  <c r="D11" i="5" s="1"/>
  <c r="N86" i="25"/>
  <c r="N88" i="25" s="1"/>
  <c r="D17" i="5" s="1"/>
  <c r="N86" i="22"/>
  <c r="N88" i="22" s="1"/>
  <c r="D14" i="5" s="1"/>
  <c r="N86" i="27"/>
  <c r="N88" i="27" s="1"/>
  <c r="D19" i="5" s="1"/>
  <c r="N86" i="26"/>
  <c r="N88" i="26" s="1"/>
  <c r="D18" i="5" s="1"/>
  <c r="N86" i="30"/>
  <c r="N88" i="30" s="1"/>
  <c r="D22" i="5" s="1"/>
  <c r="N86" i="33"/>
  <c r="N88" i="33" s="1"/>
  <c r="D25" i="5" s="1"/>
  <c r="N86" i="53"/>
  <c r="N88" i="53" s="1"/>
  <c r="D45" i="5" s="1"/>
  <c r="N86" i="24"/>
  <c r="N88" i="24" s="1"/>
  <c r="D16" i="5" s="1"/>
  <c r="N86" i="29"/>
  <c r="N88" i="29" s="1"/>
  <c r="D21" i="5" s="1"/>
  <c r="N86" i="9"/>
  <c r="N88" i="9" s="1"/>
  <c r="D4" i="5" s="1"/>
  <c r="N87" i="261"/>
  <c r="N89" i="261" s="1"/>
  <c r="D220" i="5" s="1"/>
  <c r="N85" i="190"/>
  <c r="N87" i="190" s="1"/>
  <c r="D170" i="5" s="1"/>
  <c r="N85" i="191"/>
  <c r="N87" i="191" s="1"/>
  <c r="D171" i="5" s="1"/>
  <c r="N86" i="17"/>
  <c r="N88" i="17" s="1"/>
  <c r="D9" i="5" s="1"/>
  <c r="N86" i="23"/>
  <c r="N88" i="23" s="1"/>
  <c r="D15" i="5" s="1"/>
  <c r="N86" i="20"/>
  <c r="N88" i="20" s="1"/>
  <c r="D12" i="5" s="1"/>
  <c r="N86" i="54"/>
  <c r="N88" i="54" s="1"/>
  <c r="D46" i="5" s="1"/>
  <c r="N86" i="12"/>
  <c r="N88" i="12" s="1"/>
  <c r="D5" i="5" s="1"/>
  <c r="J48" i="310" l="1"/>
  <c r="B48" i="120"/>
  <c r="J48" i="83"/>
  <c r="J48" i="365"/>
  <c r="B48" i="131"/>
  <c r="B48" i="102"/>
  <c r="J48" i="317"/>
  <c r="J48" i="136"/>
  <c r="B48" i="65"/>
  <c r="J48" i="267"/>
  <c r="B48" i="63"/>
  <c r="J48" i="320"/>
  <c r="B48" i="118"/>
  <c r="J48" i="268"/>
  <c r="J48" i="94"/>
  <c r="J48" i="114"/>
  <c r="J48" i="302"/>
  <c r="B49" i="215"/>
  <c r="J48" i="262"/>
  <c r="J48" i="48"/>
  <c r="B48" i="50"/>
  <c r="J48" i="291"/>
  <c r="J48" i="105"/>
  <c r="J48" i="135"/>
  <c r="B48" i="40"/>
  <c r="B48" i="46"/>
  <c r="B48" i="58"/>
  <c r="J48" i="66"/>
  <c r="J56" i="280"/>
  <c r="B58" i="279"/>
  <c r="B48" i="208"/>
  <c r="B48" i="125"/>
  <c r="B48" i="94"/>
  <c r="J48" i="322"/>
  <c r="J48" i="115"/>
  <c r="J48" i="77"/>
  <c r="J48" i="342"/>
  <c r="J48" i="58"/>
  <c r="J48" i="125"/>
  <c r="J48" i="240"/>
  <c r="J47" i="228"/>
  <c r="J48" i="34"/>
  <c r="J48" i="344"/>
  <c r="B48" i="44"/>
  <c r="J48" i="63"/>
  <c r="J48" i="75"/>
  <c r="B48" i="69"/>
  <c r="J48" i="330"/>
  <c r="B48" i="77"/>
  <c r="B48" i="34"/>
  <c r="B48" i="81"/>
  <c r="B48" i="116"/>
  <c r="J48" i="72"/>
  <c r="J48" i="340"/>
  <c r="J48" i="110"/>
  <c r="J48" i="70"/>
  <c r="J48" i="336"/>
  <c r="B48" i="127"/>
  <c r="B48" i="88"/>
  <c r="J48" i="331"/>
  <c r="B49" i="216"/>
  <c r="B48" i="112"/>
  <c r="J48" i="119"/>
  <c r="J48" i="111"/>
  <c r="J48" i="363"/>
  <c r="J48" i="250"/>
  <c r="J48" i="308"/>
  <c r="J48" i="147"/>
  <c r="J48" i="65"/>
  <c r="J48" i="91"/>
  <c r="J48" i="38"/>
  <c r="J48" i="126"/>
  <c r="J48" i="40"/>
  <c r="J48" i="84"/>
  <c r="J48" i="251"/>
  <c r="J48" i="316"/>
  <c r="B48" i="123"/>
  <c r="J48" i="112"/>
  <c r="J48" i="335"/>
  <c r="J48" i="364"/>
  <c r="J48" i="45"/>
  <c r="J48" i="351"/>
  <c r="J47" i="242"/>
  <c r="J47" i="234"/>
  <c r="B48" i="71"/>
  <c r="J48" i="44"/>
  <c r="B48" i="41"/>
  <c r="J48" i="298"/>
  <c r="J48" i="284"/>
  <c r="J48" i="297"/>
  <c r="J48" i="289"/>
  <c r="B48" i="100"/>
  <c r="B48" i="70"/>
  <c r="J48" i="357"/>
  <c r="J48" i="102"/>
  <c r="J48" i="321"/>
  <c r="J48" i="300"/>
  <c r="J48" i="106"/>
  <c r="B48" i="132"/>
  <c r="J48" i="42"/>
  <c r="J48" i="272"/>
  <c r="J48" i="80"/>
  <c r="J48" i="345"/>
  <c r="B48" i="90"/>
  <c r="J48" i="360"/>
  <c r="J48" i="257"/>
  <c r="B48" i="121"/>
  <c r="J48" i="103"/>
  <c r="J58" i="279"/>
  <c r="B48" i="99"/>
  <c r="J48" i="137"/>
  <c r="J48" i="276"/>
  <c r="J48" i="68"/>
  <c r="B48" i="110"/>
  <c r="J48" i="122"/>
  <c r="J48" i="241"/>
  <c r="J48" i="123"/>
  <c r="J48" i="285"/>
  <c r="J48" i="142"/>
  <c r="J48" i="36"/>
  <c r="J48" i="353"/>
  <c r="J48" i="146"/>
  <c r="B48" i="48"/>
  <c r="B48" i="130"/>
  <c r="J48" i="277"/>
  <c r="J48" i="343"/>
  <c r="B48" i="84"/>
  <c r="J48" i="309"/>
  <c r="J48" i="318"/>
  <c r="J48" i="144"/>
  <c r="J48" i="264"/>
  <c r="B48" i="103"/>
  <c r="J48" i="333"/>
  <c r="B48" i="36"/>
  <c r="J48" i="92"/>
  <c r="J48" i="69"/>
  <c r="J48" i="265"/>
  <c r="J48" i="60"/>
  <c r="J48" i="141"/>
  <c r="J48" i="305"/>
  <c r="J48" i="332"/>
  <c r="J48" i="337"/>
  <c r="J48" i="313"/>
  <c r="J48" i="327"/>
  <c r="B48" i="39"/>
  <c r="B49" i="225"/>
  <c r="J48" i="208"/>
  <c r="B48" i="106"/>
  <c r="J48" i="355"/>
  <c r="J48" i="50"/>
  <c r="J48" i="139"/>
  <c r="J48" i="239"/>
  <c r="B48" i="61"/>
  <c r="J50" i="193"/>
  <c r="B48" i="59"/>
  <c r="B48" i="52"/>
  <c r="B48" i="79"/>
  <c r="J48" i="85"/>
  <c r="B48" i="115"/>
  <c r="J48" i="100"/>
  <c r="B48" i="43"/>
  <c r="J48" i="107"/>
  <c r="J48" i="328"/>
  <c r="J48" i="138"/>
  <c r="B48" i="64"/>
  <c r="J48" i="61"/>
  <c r="J48" i="149"/>
  <c r="B48" i="38"/>
  <c r="J48" i="312"/>
  <c r="J48" i="359"/>
  <c r="J48" i="238"/>
  <c r="J48" i="303"/>
  <c r="J48" i="371"/>
  <c r="J48" i="299"/>
  <c r="B48" i="95"/>
  <c r="J48" i="292"/>
  <c r="J48" i="304"/>
  <c r="B48" i="117"/>
  <c r="J48" i="79"/>
  <c r="J48" i="259"/>
  <c r="J48" i="145"/>
  <c r="J48" i="329"/>
  <c r="J48" i="347"/>
  <c r="J48" i="319"/>
  <c r="J48" i="283"/>
  <c r="J48" i="132"/>
  <c r="J48" i="74"/>
  <c r="J48" i="296"/>
  <c r="J54" i="154"/>
  <c r="J48" i="64"/>
  <c r="J48" i="271"/>
  <c r="J48" i="339"/>
  <c r="B48" i="42"/>
  <c r="J48" i="90"/>
  <c r="J48" i="96"/>
  <c r="J47" i="229"/>
  <c r="J48" i="362"/>
  <c r="J48" i="86"/>
  <c r="B48" i="111"/>
  <c r="J48" i="120"/>
  <c r="B48" i="89"/>
  <c r="J48" i="35"/>
  <c r="J48" i="294"/>
  <c r="B48" i="92"/>
  <c r="B48" i="104"/>
  <c r="J48" i="89"/>
  <c r="J48" i="127"/>
  <c r="J48" i="43"/>
  <c r="J48" i="307"/>
  <c r="J48" i="242"/>
  <c r="J48" i="270"/>
  <c r="J48" i="367"/>
  <c r="J48" i="148"/>
  <c r="B48" i="128"/>
  <c r="J48" i="286"/>
  <c r="J48" i="52"/>
  <c r="B48" i="87"/>
  <c r="J48" i="236"/>
  <c r="B48" i="96"/>
  <c r="J48" i="59"/>
  <c r="B48" i="108"/>
  <c r="B48" i="60"/>
  <c r="B56" i="280"/>
  <c r="B48" i="129"/>
  <c r="J48" i="192"/>
  <c r="J48" i="232"/>
  <c r="J48" i="287"/>
  <c r="J48" i="109"/>
  <c r="B48" i="35"/>
  <c r="J53" i="150"/>
  <c r="B48" i="83"/>
  <c r="J48" i="76"/>
  <c r="J47" i="231"/>
  <c r="B48" i="114"/>
  <c r="B48" i="73"/>
  <c r="J48" i="129"/>
  <c r="J48" i="108"/>
  <c r="B48" i="45"/>
  <c r="B49" i="213"/>
  <c r="J48" i="227"/>
  <c r="J45" i="228"/>
  <c r="B48" i="119"/>
  <c r="J48" i="315"/>
  <c r="J48" i="71"/>
  <c r="J48" i="366"/>
  <c r="B48" i="37"/>
  <c r="J48" i="290"/>
  <c r="J48" i="104"/>
  <c r="J48" i="266"/>
  <c r="J48" i="237"/>
  <c r="B48" i="68"/>
  <c r="B48" i="124"/>
  <c r="B48" i="86"/>
  <c r="B48" i="76"/>
  <c r="J48" i="118"/>
  <c r="J48" i="254"/>
  <c r="J48" i="128"/>
  <c r="B48" i="98"/>
  <c r="J48" i="88"/>
  <c r="B48" i="101"/>
  <c r="J48" i="348"/>
  <c r="J48" i="273"/>
  <c r="B48" i="80"/>
  <c r="J48" i="117"/>
  <c r="J48" i="49"/>
  <c r="J48" i="275"/>
  <c r="J48" i="209"/>
  <c r="B48" i="91"/>
  <c r="J48" i="325"/>
  <c r="J46" i="228"/>
  <c r="J51" i="193"/>
  <c r="J48" i="323"/>
  <c r="B48" i="66"/>
  <c r="B48" i="107"/>
  <c r="J48" i="37"/>
  <c r="J48" i="95"/>
  <c r="J48" i="235"/>
  <c r="J48" i="87"/>
  <c r="B49" i="224"/>
  <c r="J48" i="243"/>
  <c r="B48" i="97"/>
  <c r="J48" i="256"/>
  <c r="J48" i="124"/>
  <c r="J48" i="97"/>
  <c r="J48" i="314"/>
  <c r="B48" i="122"/>
  <c r="J48" i="78"/>
  <c r="J48" i="73"/>
  <c r="J48" i="295"/>
  <c r="B49" i="214"/>
  <c r="J48" i="350"/>
  <c r="J48" i="334"/>
  <c r="J48" i="263"/>
  <c r="B48" i="105"/>
  <c r="J48" i="346"/>
  <c r="J48" i="46"/>
  <c r="J48" i="293"/>
  <c r="J48" i="121"/>
  <c r="B48" i="85"/>
  <c r="B48" i="82"/>
  <c r="J47" i="243"/>
  <c r="J48" i="233"/>
  <c r="J48" i="258"/>
  <c r="J48" i="274"/>
  <c r="J48" i="101"/>
  <c r="B48" i="113"/>
  <c r="J48" i="231"/>
  <c r="J48" i="39"/>
  <c r="J48" i="143"/>
  <c r="J48" i="301"/>
  <c r="J48" i="356"/>
  <c r="B48" i="49"/>
  <c r="J48" i="354"/>
  <c r="J48" i="134"/>
  <c r="J48" i="113"/>
  <c r="J48" i="352"/>
  <c r="J48" i="82"/>
  <c r="J48" i="41"/>
  <c r="J48" i="81"/>
  <c r="B48" i="109"/>
  <c r="J48" i="99"/>
  <c r="J48" i="306"/>
  <c r="B48" i="126"/>
  <c r="J48" i="311"/>
  <c r="J48" i="228"/>
  <c r="J48" i="130"/>
  <c r="J48" i="116"/>
  <c r="J48" i="98"/>
  <c r="J48" i="140"/>
  <c r="J48" i="133"/>
  <c r="J48" i="131"/>
  <c r="B49" i="226"/>
  <c r="M48" i="61" l="1"/>
  <c r="N48" i="61" s="1"/>
  <c r="N54" i="61" s="1"/>
  <c r="N78" i="61" s="1"/>
  <c r="M48" i="94"/>
  <c r="N48" i="94" s="1"/>
  <c r="N54" i="94" s="1"/>
  <c r="N78" i="94" s="1"/>
  <c r="M48" i="60"/>
  <c r="N48" i="60" s="1"/>
  <c r="N54" i="60" s="1"/>
  <c r="N78" i="60" s="1"/>
  <c r="M48" i="58"/>
  <c r="N48" i="58" s="1"/>
  <c r="N54" i="58" s="1"/>
  <c r="N78" i="58" s="1"/>
  <c r="L85" i="58" s="1"/>
  <c r="M48" i="100"/>
  <c r="N48" i="100" s="1"/>
  <c r="N54" i="100" s="1"/>
  <c r="N78" i="100" s="1"/>
  <c r="M48" i="121"/>
  <c r="N48" i="121" s="1"/>
  <c r="N54" i="121" s="1"/>
  <c r="N78" i="121" s="1"/>
  <c r="M53" i="207"/>
  <c r="N53" i="207" s="1"/>
  <c r="M48" i="95"/>
  <c r="N48" i="95" s="1"/>
  <c r="N54" i="95" s="1"/>
  <c r="N78" i="95" s="1"/>
  <c r="M53" i="221"/>
  <c r="N53" i="221" s="1"/>
  <c r="M48" i="114"/>
  <c r="N48" i="114" s="1"/>
  <c r="N54" i="114" s="1"/>
  <c r="N78" i="114" s="1"/>
  <c r="M48" i="115"/>
  <c r="N48" i="115" s="1"/>
  <c r="N54" i="115" s="1"/>
  <c r="N78" i="115" s="1"/>
  <c r="M48" i="127"/>
  <c r="N48" i="127" s="1"/>
  <c r="N54" i="127" s="1"/>
  <c r="N77" i="127" s="1"/>
  <c r="M48" i="116"/>
  <c r="N48" i="116" s="1"/>
  <c r="N54" i="116" s="1"/>
  <c r="N78" i="116" s="1"/>
  <c r="M48" i="132"/>
  <c r="N48" i="132" s="1"/>
  <c r="N54" i="132" s="1"/>
  <c r="N78" i="132" s="1"/>
  <c r="M48" i="129"/>
  <c r="N48" i="129" s="1"/>
  <c r="N54" i="129" s="1"/>
  <c r="N78" i="129" s="1"/>
  <c r="M48" i="85"/>
  <c r="N48" i="85" s="1"/>
  <c r="M48" i="109"/>
  <c r="N48" i="109" s="1"/>
  <c r="N54" i="109" s="1"/>
  <c r="N78" i="109" s="1"/>
  <c r="L84" i="109" s="1"/>
  <c r="M48" i="70"/>
  <c r="N48" i="70" s="1"/>
  <c r="N54" i="70" s="1"/>
  <c r="N78" i="70" s="1"/>
  <c r="M48" i="87"/>
  <c r="N48" i="87" s="1"/>
  <c r="M48" i="82"/>
  <c r="N48" i="82" s="1"/>
  <c r="M48" i="86"/>
  <c r="N48" i="86" s="1"/>
  <c r="M48" i="107"/>
  <c r="N48" i="107" s="1"/>
  <c r="N54" i="107" s="1"/>
  <c r="N78" i="107" s="1"/>
  <c r="M48" i="52"/>
  <c r="N48" i="52" s="1"/>
  <c r="N54" i="52" s="1"/>
  <c r="N78" i="52" s="1"/>
  <c r="M48" i="123"/>
  <c r="N48" i="123" s="1"/>
  <c r="N54" i="123" s="1"/>
  <c r="N78" i="123" s="1"/>
  <c r="M48" i="50"/>
  <c r="N48" i="50" s="1"/>
  <c r="M48" i="71"/>
  <c r="N48" i="71" s="1"/>
  <c r="M48" i="76"/>
  <c r="N48" i="76" s="1"/>
  <c r="N54" i="76"/>
  <c r="N78" i="76" s="1"/>
  <c r="L85" i="76" s="1"/>
  <c r="M48" i="80"/>
  <c r="N48" i="80" s="1"/>
  <c r="M48" i="66"/>
  <c r="N48" i="66" s="1"/>
  <c r="N54" i="66" s="1"/>
  <c r="N78" i="66" s="1"/>
  <c r="L85" i="66" s="1"/>
  <c r="M53" i="279"/>
  <c r="N53" i="279" s="1"/>
  <c r="M48" i="97"/>
  <c r="N48" i="97" s="1"/>
  <c r="M48" i="49"/>
  <c r="N48" i="49" s="1"/>
  <c r="N54" i="49" s="1"/>
  <c r="N78" i="49" s="1"/>
  <c r="M48" i="104"/>
  <c r="N48" i="104" s="1"/>
  <c r="N54" i="104" s="1"/>
  <c r="N78" i="104" s="1"/>
  <c r="M48" i="120"/>
  <c r="N48" i="120" s="1"/>
  <c r="N54" i="120" s="1"/>
  <c r="N78" i="120" s="1"/>
  <c r="M48" i="79"/>
  <c r="N48" i="79" s="1"/>
  <c r="M48" i="83"/>
  <c r="N48" i="83" s="1"/>
  <c r="M48" i="98"/>
  <c r="N48" i="98" s="1"/>
  <c r="M48" i="112"/>
  <c r="N48" i="112" s="1"/>
  <c r="N54" i="112" s="1"/>
  <c r="N78" i="112" s="1"/>
  <c r="M48" i="91"/>
  <c r="N48" i="91" s="1"/>
  <c r="M48" i="106"/>
  <c r="N48" i="106" s="1"/>
  <c r="M48" i="125"/>
  <c r="N48" i="125" s="1"/>
  <c r="N54" i="125" s="1"/>
  <c r="N78" i="125" s="1"/>
  <c r="M48" i="88"/>
  <c r="N48" i="88" s="1"/>
  <c r="M48" i="122"/>
  <c r="N48" i="122" s="1"/>
  <c r="N54" i="122" s="1"/>
  <c r="N78" i="122" s="1"/>
  <c r="M48" i="90"/>
  <c r="N48" i="90" s="1"/>
  <c r="M48" i="118"/>
  <c r="N48" i="118" s="1"/>
  <c r="N54" i="118" s="1"/>
  <c r="N78" i="118" s="1"/>
  <c r="M48" i="89"/>
  <c r="N48" i="89" s="1"/>
  <c r="M48" i="77"/>
  <c r="N48" i="77" s="1"/>
  <c r="N54" i="77" s="1"/>
  <c r="N78" i="77" s="1"/>
  <c r="L85" i="77" s="1"/>
  <c r="M48" i="108"/>
  <c r="N48" i="108" s="1"/>
  <c r="N54" i="108" s="1"/>
  <c r="N78" i="108" s="1"/>
  <c r="M48" i="69"/>
  <c r="N48" i="69" s="1"/>
  <c r="N54" i="69" s="1"/>
  <c r="N78" i="69" s="1"/>
  <c r="M48" i="117"/>
  <c r="N48" i="117" s="1"/>
  <c r="N54" i="117" s="1"/>
  <c r="N78" i="117" s="1"/>
  <c r="L85" i="117" s="1"/>
  <c r="M48" i="99"/>
  <c r="N48" i="99" s="1"/>
  <c r="M48" i="92"/>
  <c r="N48" i="92" s="1"/>
  <c r="N54" i="92" s="1"/>
  <c r="N78" i="92" s="1"/>
  <c r="M48" i="84"/>
  <c r="N48" i="84" s="1"/>
  <c r="M48" i="59"/>
  <c r="N48" i="59" s="1"/>
  <c r="N54" i="59" s="1"/>
  <c r="N78" i="59" s="1"/>
  <c r="L85" i="59" s="1"/>
  <c r="M48" i="110"/>
  <c r="N48" i="110" s="1"/>
  <c r="N54" i="110" s="1"/>
  <c r="N78" i="110" s="1"/>
  <c r="L84" i="110" s="1"/>
  <c r="M48" i="63"/>
  <c r="N48" i="63" s="1"/>
  <c r="N54" i="63" s="1"/>
  <c r="N78" i="63" s="1"/>
  <c r="L84" i="63" s="1"/>
  <c r="M48" i="68"/>
  <c r="N48" i="68" s="1"/>
  <c r="M48" i="105"/>
  <c r="N48" i="105" s="1"/>
  <c r="M48" i="101"/>
  <c r="N48" i="101" s="1"/>
  <c r="N54" i="101"/>
  <c r="N78" i="101" s="1"/>
  <c r="L84" i="101" s="1"/>
  <c r="M48" i="111"/>
  <c r="N48" i="111" s="1"/>
  <c r="N54" i="111" s="1"/>
  <c r="N78" i="111" s="1"/>
  <c r="L85" i="111" s="1"/>
  <c r="M48" i="124"/>
  <c r="N48" i="124" s="1"/>
  <c r="N54" i="124" s="1"/>
  <c r="N78" i="124" s="1"/>
  <c r="M51" i="280"/>
  <c r="N51" i="280" s="1"/>
  <c r="M48" i="119"/>
  <c r="N48" i="119" s="1"/>
  <c r="N54" i="119" s="1"/>
  <c r="N78" i="119" s="1"/>
  <c r="L84" i="119" s="1"/>
  <c r="M48" i="65"/>
  <c r="N48" i="65"/>
  <c r="N54" i="65" s="1"/>
  <c r="N78" i="65" s="1"/>
  <c r="M48" i="208"/>
  <c r="N48" i="208" s="1"/>
  <c r="N54" i="208"/>
  <c r="N78" i="208" s="1"/>
  <c r="M48" i="126"/>
  <c r="N48" i="126" s="1"/>
  <c r="N54" i="126" s="1"/>
  <c r="N78" i="126" s="1"/>
  <c r="M48" i="81"/>
  <c r="N48" i="81" s="1"/>
  <c r="M48" i="128"/>
  <c r="N48" i="128" s="1"/>
  <c r="N54" i="128" s="1"/>
  <c r="N78" i="128" s="1"/>
  <c r="M48" i="130"/>
  <c r="N48" i="130" s="1"/>
  <c r="N54" i="130" s="1"/>
  <c r="N78" i="130" s="1"/>
  <c r="M48" i="103"/>
  <c r="N48" i="103" s="1"/>
  <c r="N54" i="103" s="1"/>
  <c r="N78" i="103" s="1"/>
  <c r="M48" i="96"/>
  <c r="N48" i="96" s="1"/>
  <c r="M48" i="113"/>
  <c r="N48" i="113" s="1"/>
  <c r="N54" i="113" s="1"/>
  <c r="N78" i="113" s="1"/>
  <c r="M48" i="73"/>
  <c r="N48" i="73" s="1"/>
  <c r="N54" i="73" s="1"/>
  <c r="N78" i="73" s="1"/>
  <c r="M48" i="102"/>
  <c r="N48" i="102" s="1"/>
  <c r="N54" i="102" s="1"/>
  <c r="N78" i="102" s="1"/>
  <c r="M48" i="131"/>
  <c r="N48" i="131" s="1"/>
  <c r="N54" i="131" s="1"/>
  <c r="N78" i="131" s="1"/>
  <c r="M58" i="279"/>
  <c r="N58" i="279" s="1"/>
  <c r="N56" i="280"/>
  <c r="M56" i="280"/>
  <c r="M45" i="228"/>
  <c r="N45" i="228" s="1"/>
  <c r="M53" i="177"/>
  <c r="N53" i="177" s="1"/>
  <c r="M54" i="171"/>
  <c r="N54" i="171" s="1"/>
  <c r="M48" i="294"/>
  <c r="N48" i="294" s="1"/>
  <c r="M48" i="315"/>
  <c r="N48" i="315" s="1"/>
  <c r="M48" i="311"/>
  <c r="N48" i="311" s="1"/>
  <c r="M53" i="179"/>
  <c r="N53" i="179"/>
  <c r="M54" i="168"/>
  <c r="N54" i="168" s="1"/>
  <c r="M54" i="158"/>
  <c r="N54" i="158" s="1"/>
  <c r="M53" i="189"/>
  <c r="N53" i="189" s="1"/>
  <c r="N58" i="189" s="1"/>
  <c r="N82" i="189" s="1"/>
  <c r="M48" i="319"/>
  <c r="N48" i="319" s="1"/>
  <c r="M48" i="267"/>
  <c r="N48" i="267" s="1"/>
  <c r="M53" i="150"/>
  <c r="N53" i="150"/>
  <c r="M53" i="172"/>
  <c r="N53" i="172" s="1"/>
  <c r="M56" i="165"/>
  <c r="N56" i="165" s="1"/>
  <c r="M54" i="157"/>
  <c r="N54" i="157" s="1"/>
  <c r="M48" i="239"/>
  <c r="N48" i="239" s="1"/>
  <c r="N55" i="239" s="1"/>
  <c r="N79" i="239" s="1"/>
  <c r="M48" i="318"/>
  <c r="N48" i="318" s="1"/>
  <c r="M54" i="182"/>
  <c r="N54" i="182" s="1"/>
  <c r="M54" i="162"/>
  <c r="N54" i="162"/>
  <c r="M48" i="285"/>
  <c r="N48" i="285" s="1"/>
  <c r="M48" i="268"/>
  <c r="N48" i="268" s="1"/>
  <c r="M48" i="316"/>
  <c r="N48" i="316" s="1"/>
  <c r="M48" i="366"/>
  <c r="N48" i="366" s="1"/>
  <c r="M54" i="155"/>
  <c r="N54" i="155" s="1"/>
  <c r="M50" i="247"/>
  <c r="N50" i="247" s="1"/>
  <c r="M48" i="353"/>
  <c r="N48" i="353" s="1"/>
  <c r="N55" i="353" s="1"/>
  <c r="N79" i="353" s="1"/>
  <c r="M48" i="287"/>
  <c r="N48" i="287" s="1"/>
  <c r="M53" i="183"/>
  <c r="N53" i="183" s="1"/>
  <c r="M48" i="329"/>
  <c r="N48" i="329"/>
  <c r="M48" i="312"/>
  <c r="N48" i="312" s="1"/>
  <c r="M48" i="295"/>
  <c r="N48" i="295" s="1"/>
  <c r="M48" i="45"/>
  <c r="N48" i="45" s="1"/>
  <c r="M48" i="357"/>
  <c r="N48" i="357" s="1"/>
  <c r="M50" i="248"/>
  <c r="N50" i="248" s="1"/>
  <c r="M48" i="134"/>
  <c r="N48" i="134" s="1"/>
  <c r="M53" i="188"/>
  <c r="N53" i="188" s="1"/>
  <c r="M47" i="231"/>
  <c r="N47" i="231" s="1"/>
  <c r="M54" i="176"/>
  <c r="N54" i="176" s="1"/>
  <c r="M48" i="342"/>
  <c r="N48" i="342" s="1"/>
  <c r="M48" i="332"/>
  <c r="N48" i="332" s="1"/>
  <c r="M54" i="260"/>
  <c r="N54" i="260" s="1"/>
  <c r="M47" i="229"/>
  <c r="N47" i="229" s="1"/>
  <c r="N51" i="229" s="1"/>
  <c r="N75" i="229" s="1"/>
  <c r="M48" i="263"/>
  <c r="N48" i="263"/>
  <c r="M48" i="359"/>
  <c r="N48" i="359" s="1"/>
  <c r="M48" i="148"/>
  <c r="N48" i="148" s="1"/>
  <c r="M48" i="283"/>
  <c r="N48" i="283" s="1"/>
  <c r="M48" i="137"/>
  <c r="N48" i="137" s="1"/>
  <c r="M48" i="140"/>
  <c r="N48" i="140"/>
  <c r="M48" i="293"/>
  <c r="N48" i="293" s="1"/>
  <c r="M48" i="297"/>
  <c r="N48" i="297" s="1"/>
  <c r="M53" i="160"/>
  <c r="N53" i="160" s="1"/>
  <c r="M48" i="138"/>
  <c r="N48" i="138" s="1"/>
  <c r="M48" i="265"/>
  <c r="N48" i="265" s="1"/>
  <c r="M48" i="139"/>
  <c r="N48" i="139" s="1"/>
  <c r="M48" i="236"/>
  <c r="N48" i="236" s="1"/>
  <c r="M48" i="325"/>
  <c r="N48" i="325" s="1"/>
  <c r="M48" i="42"/>
  <c r="N48" i="42" s="1"/>
  <c r="M48" i="241"/>
  <c r="N48" i="241"/>
  <c r="N55" i="241" s="1"/>
  <c r="N79" i="241" s="1"/>
  <c r="L86" i="241" s="1"/>
  <c r="M48" i="275"/>
  <c r="N48" i="275" s="1"/>
  <c r="M48" i="43"/>
  <c r="N48" i="43" s="1"/>
  <c r="M53" i="164"/>
  <c r="N53" i="164" s="1"/>
  <c r="M48" i="320"/>
  <c r="N48" i="320" s="1"/>
  <c r="N55" i="320" s="1"/>
  <c r="N79" i="320" s="1"/>
  <c r="M48" i="264"/>
  <c r="N48" i="264" s="1"/>
  <c r="M48" i="292"/>
  <c r="N48" i="292" s="1"/>
  <c r="M48" i="298"/>
  <c r="N48" i="298" s="1"/>
  <c r="M48" i="317"/>
  <c r="N48" i="317" s="1"/>
  <c r="M48" i="331"/>
  <c r="N48" i="331" s="1"/>
  <c r="M48" i="337"/>
  <c r="N48" i="337" s="1"/>
  <c r="M50" i="193"/>
  <c r="N50" i="193" s="1"/>
  <c r="M48" i="362"/>
  <c r="N48" i="362" s="1"/>
  <c r="M48" i="141"/>
  <c r="N48" i="141" s="1"/>
  <c r="M48" i="346"/>
  <c r="N48" i="346" s="1"/>
  <c r="M53" i="184"/>
  <c r="N53" i="184" s="1"/>
  <c r="M54" i="178"/>
  <c r="N54" i="178" s="1"/>
  <c r="M48" i="133"/>
  <c r="N48" i="133" s="1"/>
  <c r="M48" i="136"/>
  <c r="N48" i="136"/>
  <c r="M47" i="243"/>
  <c r="N47" i="243" s="1"/>
  <c r="M48" i="233"/>
  <c r="N48" i="233" s="1"/>
  <c r="N55" i="233" s="1"/>
  <c r="N79" i="233" s="1"/>
  <c r="M48" i="209"/>
  <c r="N48" i="209" s="1"/>
  <c r="M52" i="244"/>
  <c r="N52" i="244" s="1"/>
  <c r="M48" i="274"/>
  <c r="N48" i="274" s="1"/>
  <c r="M47" i="234"/>
  <c r="N47" i="234" s="1"/>
  <c r="N54" i="234" s="1"/>
  <c r="N78" i="234" s="1"/>
  <c r="M49" i="214"/>
  <c r="N49" i="214" s="1"/>
  <c r="N54" i="214" s="1"/>
  <c r="N78" i="214" s="1"/>
  <c r="M48" i="262"/>
  <c r="N48" i="262" s="1"/>
  <c r="M49" i="215"/>
  <c r="N49" i="215" s="1"/>
  <c r="N54" i="215" s="1"/>
  <c r="N78" i="215" s="1"/>
  <c r="M48" i="135"/>
  <c r="N48" i="135" s="1"/>
  <c r="M48" i="254"/>
  <c r="N48" i="254" s="1"/>
  <c r="M48" i="302"/>
  <c r="N48" i="302" s="1"/>
  <c r="M53" i="220"/>
  <c r="N53" i="220" s="1"/>
  <c r="M52" i="252"/>
  <c r="N52" i="252"/>
  <c r="M53" i="180"/>
  <c r="N53" i="180" s="1"/>
  <c r="M53" i="174"/>
  <c r="N53" i="174" s="1"/>
  <c r="M48" i="237"/>
  <c r="N48" i="237" s="1"/>
  <c r="M48" i="251"/>
  <c r="N48" i="251"/>
  <c r="M48" i="256"/>
  <c r="N48" i="256" s="1"/>
  <c r="M48" i="330"/>
  <c r="N48" i="330" s="1"/>
  <c r="M52" i="246"/>
  <c r="N52" i="246" s="1"/>
  <c r="M48" i="192"/>
  <c r="N48" i="192" s="1"/>
  <c r="M48" i="313"/>
  <c r="N48" i="313" s="1"/>
  <c r="M48" i="335"/>
  <c r="N48" i="335" s="1"/>
  <c r="M48" i="145"/>
  <c r="N48" i="145" s="1"/>
  <c r="M47" i="242"/>
  <c r="N47" i="242"/>
  <c r="M54" i="187"/>
  <c r="N54" i="187" s="1"/>
  <c r="M48" i="273"/>
  <c r="N48" i="273" s="1"/>
  <c r="M48" i="143"/>
  <c r="N48" i="143" s="1"/>
  <c r="M52" i="245"/>
  <c r="N52" i="245" s="1"/>
  <c r="M48" i="272"/>
  <c r="N48" i="272" s="1"/>
  <c r="M48" i="227"/>
  <c r="N48" i="227" s="1"/>
  <c r="N52" i="227" s="1"/>
  <c r="N74" i="227" s="1"/>
  <c r="M54" i="154"/>
  <c r="N54" i="154" s="1"/>
  <c r="M48" i="290"/>
  <c r="N48" i="290" s="1"/>
  <c r="M48" i="235"/>
  <c r="N48" i="235" s="1"/>
  <c r="M48" i="334"/>
  <c r="N48" i="334" s="1"/>
  <c r="M49" i="213"/>
  <c r="N49" i="213" s="1"/>
  <c r="N54" i="213" s="1"/>
  <c r="N78" i="213" s="1"/>
  <c r="M51" i="282"/>
  <c r="N51" i="282" s="1"/>
  <c r="M48" i="41"/>
  <c r="N48" i="41" s="1"/>
  <c r="M48" i="39"/>
  <c r="N48" i="39" s="1"/>
  <c r="M48" i="344"/>
  <c r="N48" i="344" s="1"/>
  <c r="M48" i="271"/>
  <c r="N48" i="271" s="1"/>
  <c r="M48" i="266"/>
  <c r="N48" i="266" s="1"/>
  <c r="M48" i="284"/>
  <c r="N48" i="284"/>
  <c r="M48" i="38"/>
  <c r="N48" i="38" s="1"/>
  <c r="M48" i="300"/>
  <c r="N48" i="300"/>
  <c r="N53" i="300" s="1"/>
  <c r="N77" i="300" s="1"/>
  <c r="M48" i="146"/>
  <c r="N48" i="146" s="1"/>
  <c r="M48" i="352"/>
  <c r="N48" i="352" s="1"/>
  <c r="N55" i="352" s="1"/>
  <c r="N79" i="352" s="1"/>
  <c r="M48" i="307"/>
  <c r="N48" i="307" s="1"/>
  <c r="N55" i="307" s="1"/>
  <c r="N79" i="307" s="1"/>
  <c r="L85" i="307" s="1"/>
  <c r="M54" i="186"/>
  <c r="N54" i="186" s="1"/>
  <c r="M48" i="350"/>
  <c r="N48" i="350" s="1"/>
  <c r="N55" i="350" s="1"/>
  <c r="N79" i="350" s="1"/>
  <c r="L86" i="350" s="1"/>
  <c r="M48" i="351"/>
  <c r="N48" i="351" s="1"/>
  <c r="N55" i="351" s="1"/>
  <c r="N79" i="351" s="1"/>
  <c r="M48" i="355"/>
  <c r="N48" i="355" s="1"/>
  <c r="M48" i="310"/>
  <c r="N48" i="310" s="1"/>
  <c r="M48" i="314"/>
  <c r="N48" i="314" s="1"/>
  <c r="M48" i="48"/>
  <c r="N48" i="48"/>
  <c r="M48" i="44"/>
  <c r="N48" i="44" s="1"/>
  <c r="M53" i="181"/>
  <c r="N53" i="181" s="1"/>
  <c r="M48" i="345"/>
  <c r="N48" i="345" s="1"/>
  <c r="M50" i="249"/>
  <c r="N50" i="249" s="1"/>
  <c r="M48" i="40"/>
  <c r="N48" i="40" s="1"/>
  <c r="M54" i="185"/>
  <c r="N54" i="185" s="1"/>
  <c r="M48" i="36"/>
  <c r="N48" i="36" s="1"/>
  <c r="M54" i="170"/>
  <c r="N54" i="170" s="1"/>
  <c r="M48" i="301"/>
  <c r="N48" i="301" s="1"/>
  <c r="M48" i="258"/>
  <c r="N48" i="258" s="1"/>
  <c r="M48" i="144"/>
  <c r="N48" i="144" s="1"/>
  <c r="M48" i="257"/>
  <c r="N48" i="257"/>
  <c r="M49" i="212"/>
  <c r="N49" i="212"/>
  <c r="N54" i="212" s="1"/>
  <c r="N78" i="212" s="1"/>
  <c r="M48" i="309"/>
  <c r="N48" i="309" s="1"/>
  <c r="M53" i="217"/>
  <c r="N53" i="217" s="1"/>
  <c r="N58" i="217" s="1"/>
  <c r="N82" i="217" s="1"/>
  <c r="M48" i="291"/>
  <c r="N48" i="291"/>
  <c r="M48" i="299"/>
  <c r="N48" i="299" s="1"/>
  <c r="M48" i="35"/>
  <c r="N48" i="35" s="1"/>
  <c r="M48" i="259"/>
  <c r="N48" i="259" s="1"/>
  <c r="M48" i="270"/>
  <c r="N48" i="270" s="1"/>
  <c r="M48" i="238"/>
  <c r="N48" i="238" s="1"/>
  <c r="M48" i="149"/>
  <c r="N48" i="149" s="1"/>
  <c r="M48" i="296"/>
  <c r="N48" i="296" s="1"/>
  <c r="M48" i="333"/>
  <c r="N48" i="333" s="1"/>
  <c r="M48" i="365"/>
  <c r="N48" i="365" s="1"/>
  <c r="M48" i="232"/>
  <c r="N48" i="232" s="1"/>
  <c r="M48" i="142"/>
  <c r="N48" i="142" s="1"/>
  <c r="M48" i="147"/>
  <c r="N48" i="147" s="1"/>
  <c r="M48" i="336"/>
  <c r="N48" i="336" s="1"/>
  <c r="M48" i="363"/>
  <c r="N48" i="363"/>
  <c r="M48" i="240"/>
  <c r="N48" i="240" s="1"/>
  <c r="N55" i="240" s="1"/>
  <c r="N79" i="240"/>
  <c r="M48" i="286"/>
  <c r="N48" i="286" s="1"/>
  <c r="M48" i="364"/>
  <c r="N48" i="364" s="1"/>
  <c r="M48" i="354"/>
  <c r="N48" i="354" s="1"/>
  <c r="M48" i="277"/>
  <c r="N48" i="277" s="1"/>
  <c r="N56" i="277" s="1"/>
  <c r="N80" i="277" s="1"/>
  <c r="L87" i="277" s="1"/>
  <c r="M48" i="303"/>
  <c r="N48" i="303" s="1"/>
  <c r="N53" i="303" s="1"/>
  <c r="N77" i="303"/>
  <c r="M48" i="343"/>
  <c r="N48" i="343" s="1"/>
  <c r="N55" i="343"/>
  <c r="N79" i="343"/>
  <c r="M48" i="327"/>
  <c r="N48" i="327" s="1"/>
  <c r="N55" i="327" s="1"/>
  <c r="N79" i="327" s="1"/>
  <c r="M48" i="322"/>
  <c r="N48" i="322" s="1"/>
  <c r="N55" i="322" s="1"/>
  <c r="N79" i="322" s="1"/>
  <c r="M48" i="75"/>
  <c r="N48" i="75" s="1"/>
  <c r="M48" i="347"/>
  <c r="N48" i="347" s="1"/>
  <c r="M48" i="371"/>
  <c r="N48" i="371" s="1"/>
  <c r="N55" i="371" s="1"/>
  <c r="N79" i="371" s="1"/>
  <c r="L85" i="371" s="1"/>
  <c r="M48" i="339"/>
  <c r="N48" i="339" s="1"/>
  <c r="N55" i="339" s="1"/>
  <c r="N79" i="339" s="1"/>
  <c r="M48" i="308"/>
  <c r="N48" i="308"/>
  <c r="N55" i="308" s="1"/>
  <c r="N79" i="308" s="1"/>
  <c r="L86" i="308" s="1"/>
  <c r="M49" i="216"/>
  <c r="N49" i="216" s="1"/>
  <c r="N54" i="216" s="1"/>
  <c r="N78" i="216" s="1"/>
  <c r="M48" i="56"/>
  <c r="N48" i="56" s="1"/>
  <c r="N54" i="56" s="1"/>
  <c r="N78" i="56" s="1"/>
  <c r="M49" i="225"/>
  <c r="N49" i="225" s="1"/>
  <c r="N54" i="225" s="1"/>
  <c r="N78" i="225" s="1"/>
  <c r="L84" i="225" s="1"/>
  <c r="M48" i="305"/>
  <c r="N48" i="305" s="1"/>
  <c r="N53" i="305" s="1"/>
  <c r="N77" i="305" s="1"/>
  <c r="M48" i="348"/>
  <c r="N48" i="348" s="1"/>
  <c r="M49" i="224"/>
  <c r="N49" i="224" s="1"/>
  <c r="N54" i="224" s="1"/>
  <c r="N78" i="224" s="1"/>
  <c r="L84" i="224" s="1"/>
  <c r="M48" i="340"/>
  <c r="N48" i="340" s="1"/>
  <c r="N55" i="340" s="1"/>
  <c r="N79" i="340" s="1"/>
  <c r="M48" i="74"/>
  <c r="N48" i="74" s="1"/>
  <c r="N53" i="74" s="1"/>
  <c r="N77" i="74" s="1"/>
  <c r="M48" i="367"/>
  <c r="N48" i="367" s="1"/>
  <c r="N54" i="367" s="1"/>
  <c r="N78" i="367" s="1"/>
  <c r="L84" i="367" s="1"/>
  <c r="L85" i="367"/>
  <c r="M48" i="37"/>
  <c r="N48" i="37" s="1"/>
  <c r="M48" i="360"/>
  <c r="N48" i="360" s="1"/>
  <c r="M49" i="226"/>
  <c r="N49" i="226" s="1"/>
  <c r="N54" i="226" s="1"/>
  <c r="N78" i="226" s="1"/>
  <c r="M48" i="78"/>
  <c r="N48" i="78" s="1"/>
  <c r="M48" i="289"/>
  <c r="N48" i="289" s="1"/>
  <c r="N53" i="289" s="1"/>
  <c r="N77" i="289" s="1"/>
  <c r="M48" i="34"/>
  <c r="N48" i="34"/>
  <c r="M48" i="321"/>
  <c r="N48" i="321" s="1"/>
  <c r="N55" i="321" s="1"/>
  <c r="N79" i="321" s="1"/>
  <c r="M48" i="304"/>
  <c r="N48" i="304" s="1"/>
  <c r="N53" i="304" s="1"/>
  <c r="N77" i="304" s="1"/>
  <c r="M48" i="323"/>
  <c r="N48" i="323" s="1"/>
  <c r="N55" i="323" s="1"/>
  <c r="N79" i="323" s="1"/>
  <c r="M48" i="250"/>
  <c r="N48" i="250"/>
  <c r="N55" i="250" s="1"/>
  <c r="N79" i="250" s="1"/>
  <c r="M48" i="72"/>
  <c r="N48" i="72" s="1"/>
  <c r="N53" i="72"/>
  <c r="N77" i="72" s="1"/>
  <c r="M48" i="306"/>
  <c r="N48" i="306" s="1"/>
  <c r="N55" i="306" s="1"/>
  <c r="N79" i="306" s="1"/>
  <c r="M48" i="328"/>
  <c r="N48" i="328" s="1"/>
  <c r="N55" i="328" s="1"/>
  <c r="N79" i="328" s="1"/>
  <c r="M53" i="219"/>
  <c r="N53" i="219" s="1"/>
  <c r="N58" i="219" s="1"/>
  <c r="N82" i="219" s="1"/>
  <c r="M48" i="356"/>
  <c r="N48" i="356" s="1"/>
  <c r="M48" i="46"/>
  <c r="N48" i="46"/>
  <c r="N54" i="46" s="1"/>
  <c r="N78" i="46" s="1"/>
  <c r="M49" i="75"/>
  <c r="N49" i="75" s="1"/>
  <c r="M47" i="228"/>
  <c r="N47" i="228" s="1"/>
  <c r="M49" i="141"/>
  <c r="N49" i="141" s="1"/>
  <c r="N53" i="141" s="1"/>
  <c r="N78" i="141" s="1"/>
  <c r="M49" i="78"/>
  <c r="N49" i="78" s="1"/>
  <c r="N53" i="78" s="1"/>
  <c r="N77" i="78" s="1"/>
  <c r="N57" i="221"/>
  <c r="L57" i="221"/>
  <c r="M56" i="207"/>
  <c r="N56" i="207" s="1"/>
  <c r="M50" i="209"/>
  <c r="N50" i="209" s="1"/>
  <c r="M50" i="139"/>
  <c r="N50" i="139" s="1"/>
  <c r="M54" i="221"/>
  <c r="N54" i="221" s="1"/>
  <c r="N49" i="192"/>
  <c r="M49" i="192"/>
  <c r="M52" i="232"/>
  <c r="N52" i="232" s="1"/>
  <c r="M58" i="282"/>
  <c r="N58" i="282" s="1"/>
  <c r="M67" i="260"/>
  <c r="N67" i="260" s="1"/>
  <c r="M49" i="328"/>
  <c r="N49" i="328" s="1"/>
  <c r="M49" i="335"/>
  <c r="N49" i="335" s="1"/>
  <c r="M49" i="362"/>
  <c r="N49" i="362" s="1"/>
  <c r="M49" i="254"/>
  <c r="N49" i="254" s="1"/>
  <c r="M49" i="256"/>
  <c r="N49" i="256" s="1"/>
  <c r="M56" i="260"/>
  <c r="N56" i="260" s="1"/>
  <c r="M62" i="260"/>
  <c r="N62" i="260" s="1"/>
  <c r="N50" i="45"/>
  <c r="M50" i="45"/>
  <c r="M50" i="34"/>
  <c r="N50" i="34" s="1"/>
  <c r="M50" i="39"/>
  <c r="N50" i="39" s="1"/>
  <c r="M50" i="43"/>
  <c r="N50" i="43" s="1"/>
  <c r="M49" i="42"/>
  <c r="N49" i="42" s="1"/>
  <c r="M50" i="44"/>
  <c r="N50" i="44" s="1"/>
  <c r="M50" i="35"/>
  <c r="N50" i="35" s="1"/>
  <c r="M50" i="40"/>
  <c r="N50" i="40" s="1"/>
  <c r="M49" i="41"/>
  <c r="N49" i="41" s="1"/>
  <c r="M50" i="36"/>
  <c r="N50" i="36" s="1"/>
  <c r="M50" i="37"/>
  <c r="N50" i="37" s="1"/>
  <c r="M50" i="38"/>
  <c r="N50" i="38" s="1"/>
  <c r="M54" i="246"/>
  <c r="N54" i="246" s="1"/>
  <c r="M49" i="133"/>
  <c r="N49" i="133" s="1"/>
  <c r="N53" i="133" s="1"/>
  <c r="N77" i="133" s="1"/>
  <c r="M49" i="134"/>
  <c r="N49" i="134" s="1"/>
  <c r="M49" i="135"/>
  <c r="N49" i="135" s="1"/>
  <c r="M50" i="137"/>
  <c r="N50" i="137" s="1"/>
  <c r="M49" i="140"/>
  <c r="N49" i="140" s="1"/>
  <c r="M49" i="136"/>
  <c r="N49" i="136" s="1"/>
  <c r="M54" i="220"/>
  <c r="N54" i="220" s="1"/>
  <c r="N62" i="220" s="1"/>
  <c r="N86" i="220" s="1"/>
  <c r="M50" i="138"/>
  <c r="N50" i="138" s="1"/>
  <c r="M49" i="145"/>
  <c r="N49" i="145" s="1"/>
  <c r="N53" i="145" s="1"/>
  <c r="N78" i="145" s="1"/>
  <c r="M49" i="143"/>
  <c r="N49" i="143" s="1"/>
  <c r="M49" i="144"/>
  <c r="N49" i="144" s="1"/>
  <c r="M49" i="146"/>
  <c r="N49" i="146" s="1"/>
  <c r="M46" i="228"/>
  <c r="N46" i="228" s="1"/>
  <c r="M59" i="260"/>
  <c r="N59" i="260" s="1"/>
  <c r="M65" i="260"/>
  <c r="N65" i="260" s="1"/>
  <c r="M51" i="270"/>
  <c r="N51" i="270" s="1"/>
  <c r="M50" i="342"/>
  <c r="N50" i="342" s="1"/>
  <c r="N51" i="271"/>
  <c r="M51" i="271"/>
  <c r="M50" i="329"/>
  <c r="N50" i="329" s="1"/>
  <c r="M49" i="331"/>
  <c r="N49" i="331" s="1"/>
  <c r="M49" i="334"/>
  <c r="N49" i="334" s="1"/>
  <c r="N49" i="345"/>
  <c r="M49" i="345"/>
  <c r="M49" i="347"/>
  <c r="N49" i="347" s="1"/>
  <c r="M50" i="365"/>
  <c r="N50" i="365" s="1"/>
  <c r="M49" i="139"/>
  <c r="N49" i="139" s="1"/>
  <c r="M49" i="138"/>
  <c r="N49" i="138" s="1"/>
  <c r="M49" i="137"/>
  <c r="N49" i="137" s="1"/>
  <c r="M49" i="209"/>
  <c r="N49" i="209" s="1"/>
  <c r="N49" i="142"/>
  <c r="M49" i="142"/>
  <c r="M49" i="148"/>
  <c r="N49" i="148" s="1"/>
  <c r="M49" i="149"/>
  <c r="N49" i="149" s="1"/>
  <c r="N49" i="147"/>
  <c r="M49" i="147"/>
  <c r="N56" i="221"/>
  <c r="M56" i="221"/>
  <c r="N55" i="207"/>
  <c r="M55" i="207"/>
  <c r="M59" i="221"/>
  <c r="N59" i="221" s="1"/>
  <c r="M58" i="207"/>
  <c r="N58" i="207" s="1"/>
  <c r="M54" i="207"/>
  <c r="N54" i="207" s="1"/>
  <c r="N55" i="221"/>
  <c r="M55" i="221"/>
  <c r="M56" i="252"/>
  <c r="N56" i="252" s="1"/>
  <c r="M49" i="259"/>
  <c r="N49" i="259" s="1"/>
  <c r="N49" i="258"/>
  <c r="M49" i="258"/>
  <c r="N50" i="262"/>
  <c r="M50" i="262"/>
  <c r="M49" i="285"/>
  <c r="N49" i="285" s="1"/>
  <c r="M49" i="309"/>
  <c r="N49" i="309" s="1"/>
  <c r="N52" i="291"/>
  <c r="M52" i="291"/>
  <c r="M51" i="313"/>
  <c r="N51" i="313" s="1"/>
  <c r="M49" i="366"/>
  <c r="N49" i="366" s="1"/>
  <c r="N48" i="243"/>
  <c r="M48" i="243"/>
  <c r="M48" i="242"/>
  <c r="N48" i="242" s="1"/>
  <c r="M53" i="247"/>
  <c r="N53" i="247" s="1"/>
  <c r="M50" i="257"/>
  <c r="N50" i="257" s="1"/>
  <c r="M50" i="258"/>
  <c r="N50" i="258" s="1"/>
  <c r="M57" i="260"/>
  <c r="N57" i="260" s="1"/>
  <c r="N49" i="105"/>
  <c r="M49" i="105"/>
  <c r="M49" i="99"/>
  <c r="N49" i="99" s="1"/>
  <c r="M49" i="96"/>
  <c r="N49" i="96" s="1"/>
  <c r="M49" i="106"/>
  <c r="N49" i="106" s="1"/>
  <c r="M53" i="294"/>
  <c r="N53" i="294" s="1"/>
  <c r="M49" i="68"/>
  <c r="N49" i="68" s="1"/>
  <c r="M49" i="98"/>
  <c r="N49" i="98" s="1"/>
  <c r="N54" i="98" s="1"/>
  <c r="N78" i="98" s="1"/>
  <c r="M49" i="97"/>
  <c r="N49" i="97" s="1"/>
  <c r="M51" i="266"/>
  <c r="N51" i="266" s="1"/>
  <c r="M51" i="267"/>
  <c r="N51" i="267" s="1"/>
  <c r="N52" i="268"/>
  <c r="M52" i="268"/>
  <c r="N49" i="270"/>
  <c r="M49" i="270"/>
  <c r="N56" i="282"/>
  <c r="M56" i="282"/>
  <c r="M49" i="271"/>
  <c r="N49" i="271" s="1"/>
  <c r="M51" i="312"/>
  <c r="N51" i="312" s="1"/>
  <c r="M52" i="290"/>
  <c r="N52" i="290" s="1"/>
  <c r="N49" i="296"/>
  <c r="M49" i="296"/>
  <c r="M50" i="298"/>
  <c r="N50" i="298" s="1"/>
  <c r="M50" i="256"/>
  <c r="N50" i="256" s="1"/>
  <c r="M49" i="310"/>
  <c r="N49" i="310" s="1"/>
  <c r="M52" i="292"/>
  <c r="N52" i="292" s="1"/>
  <c r="M51" i="314"/>
  <c r="N51" i="314" s="1"/>
  <c r="M51" i="347"/>
  <c r="N51" i="347" s="1"/>
  <c r="M50" i="348"/>
  <c r="N50" i="348" s="1"/>
  <c r="M50" i="364"/>
  <c r="N50" i="364" s="1"/>
  <c r="M50" i="363"/>
  <c r="N50" i="363" s="1"/>
  <c r="M55" i="252"/>
  <c r="N55" i="252" s="1"/>
  <c r="M57" i="244"/>
  <c r="N57" i="244" s="1"/>
  <c r="N53" i="248"/>
  <c r="M53" i="248"/>
  <c r="M53" i="249"/>
  <c r="N53" i="249" s="1"/>
  <c r="M52" i="248"/>
  <c r="N52" i="248" s="1"/>
  <c r="M52" i="249"/>
  <c r="N52" i="249" s="1"/>
  <c r="M56" i="244"/>
  <c r="N56" i="244" s="1"/>
  <c r="M54" i="252"/>
  <c r="N54" i="252" s="1"/>
  <c r="N57" i="207"/>
  <c r="L57" i="207"/>
  <c r="N58" i="221"/>
  <c r="M58" i="221"/>
  <c r="N49" i="262"/>
  <c r="M49" i="262"/>
  <c r="M49" i="264"/>
  <c r="N49" i="264" s="1"/>
  <c r="M49" i="265"/>
  <c r="N49" i="265" s="1"/>
  <c r="M49" i="263"/>
  <c r="N49" i="263" s="1"/>
  <c r="M50" i="274"/>
  <c r="N50" i="274" s="1"/>
  <c r="M50" i="275"/>
  <c r="N50" i="275" s="1"/>
  <c r="M57" i="282"/>
  <c r="N57" i="282" s="1"/>
  <c r="M52" i="293"/>
  <c r="N52" i="293" s="1"/>
  <c r="M51" i="315"/>
  <c r="N51" i="315" s="1"/>
  <c r="M49" i="332"/>
  <c r="N49" i="332" s="1"/>
  <c r="N49" i="330"/>
  <c r="M49" i="330"/>
  <c r="M49" i="329"/>
  <c r="N49" i="329" s="1"/>
  <c r="M50" i="331"/>
  <c r="N50" i="331" s="1"/>
  <c r="M49" i="348"/>
  <c r="N49" i="348" s="1"/>
  <c r="M49" i="346"/>
  <c r="N49" i="346" s="1"/>
  <c r="M50" i="345"/>
  <c r="N50" i="345" s="1"/>
  <c r="N50" i="347"/>
  <c r="M50" i="347"/>
  <c r="M50" i="50"/>
  <c r="N50" i="50" s="1"/>
  <c r="M50" i="48"/>
  <c r="N50" i="48" s="1"/>
  <c r="N49" i="231"/>
  <c r="M49" i="231"/>
  <c r="M50" i="232"/>
  <c r="N50" i="232" s="1"/>
  <c r="M56" i="246"/>
  <c r="N56" i="246" s="1"/>
  <c r="N55" i="248"/>
  <c r="M55" i="248"/>
  <c r="M55" i="244"/>
  <c r="N55" i="244" s="1"/>
  <c r="M55" i="249"/>
  <c r="N55" i="249" s="1"/>
  <c r="M57" i="252"/>
  <c r="N57" i="252" s="1"/>
  <c r="M50" i="259"/>
  <c r="N50" i="259" s="1"/>
  <c r="M51" i="275"/>
  <c r="N51" i="275" s="1"/>
  <c r="M51" i="274"/>
  <c r="N51" i="274" s="1"/>
  <c r="M55" i="260"/>
  <c r="N55" i="260" s="1"/>
  <c r="M51" i="263"/>
  <c r="N51" i="263" s="1"/>
  <c r="M50" i="264"/>
  <c r="N50" i="264" s="1"/>
  <c r="N51" i="262"/>
  <c r="M51" i="262"/>
  <c r="M51" i="294"/>
  <c r="N51" i="294" s="1"/>
  <c r="M50" i="268"/>
  <c r="N50" i="268" s="1"/>
  <c r="M56" i="279"/>
  <c r="N56" i="279" s="1"/>
  <c r="M54" i="282"/>
  <c r="N54" i="282" s="1"/>
  <c r="M54" i="280"/>
  <c r="N54" i="280" s="1"/>
  <c r="M52" i="280"/>
  <c r="N52" i="280" s="1"/>
  <c r="M54" i="279"/>
  <c r="N54" i="279" s="1"/>
  <c r="M52" i="282"/>
  <c r="N52" i="282" s="1"/>
  <c r="M50" i="285"/>
  <c r="N50" i="285" s="1"/>
  <c r="M49" i="287"/>
  <c r="N49" i="287" s="1"/>
  <c r="M49" i="286"/>
  <c r="N49" i="286" s="1"/>
  <c r="N53" i="286" s="1"/>
  <c r="N77" i="286" s="1"/>
  <c r="M50" i="291"/>
  <c r="N50" i="291" s="1"/>
  <c r="M50" i="293"/>
  <c r="N50" i="293" s="1"/>
  <c r="M50" i="290"/>
  <c r="N50" i="290" s="1"/>
  <c r="M50" i="292"/>
  <c r="N50" i="292" s="1"/>
  <c r="M49" i="298"/>
  <c r="N49" i="298" s="1"/>
  <c r="N53" i="298" s="1"/>
  <c r="N77" i="298" s="1"/>
  <c r="M49" i="297"/>
  <c r="N49" i="297" s="1"/>
  <c r="M48" i="228"/>
  <c r="N48" i="228" s="1"/>
  <c r="M51" i="309"/>
  <c r="N51" i="309" s="1"/>
  <c r="M50" i="270"/>
  <c r="N50" i="270" s="1"/>
  <c r="M49" i="251"/>
  <c r="N49" i="251" s="1"/>
  <c r="N55" i="251" s="1"/>
  <c r="N79" i="251" s="1"/>
  <c r="M49" i="342"/>
  <c r="N49" i="342" s="1"/>
  <c r="M50" i="359"/>
  <c r="N50" i="359" s="1"/>
  <c r="M49" i="232"/>
  <c r="N49" i="232" s="1"/>
  <c r="M49" i="48"/>
  <c r="N49" i="48" s="1"/>
  <c r="M49" i="50"/>
  <c r="N49" i="50" s="1"/>
  <c r="M55" i="246"/>
  <c r="N55" i="246" s="1"/>
  <c r="M48" i="231"/>
  <c r="N48" i="231" s="1"/>
  <c r="M57" i="246"/>
  <c r="N57" i="246" s="1"/>
  <c r="M51" i="50"/>
  <c r="N51" i="50" s="1"/>
  <c r="M50" i="231"/>
  <c r="N50" i="231" s="1"/>
  <c r="N51" i="48"/>
  <c r="M51" i="48"/>
  <c r="M51" i="247"/>
  <c r="N51" i="247" s="1"/>
  <c r="M51" i="232"/>
  <c r="N51" i="232" s="1"/>
  <c r="M54" i="48"/>
  <c r="N54" i="48" s="1"/>
  <c r="M53" i="231"/>
  <c r="N53" i="231" s="1"/>
  <c r="M54" i="232"/>
  <c r="N54" i="232" s="1"/>
  <c r="M50" i="266"/>
  <c r="N50" i="266" s="1"/>
  <c r="M50" i="267"/>
  <c r="N50" i="267" s="1"/>
  <c r="N51" i="268"/>
  <c r="M51" i="268"/>
  <c r="M52" i="294"/>
  <c r="N52" i="294" s="1"/>
  <c r="M49" i="243"/>
  <c r="N49" i="243" s="1"/>
  <c r="M49" i="242"/>
  <c r="N49" i="242" s="1"/>
  <c r="M50" i="263"/>
  <c r="N50" i="263" s="1"/>
  <c r="M54" i="247"/>
  <c r="N54" i="247" s="1"/>
  <c r="M54" i="249"/>
  <c r="N54" i="249" s="1"/>
  <c r="M54" i="244"/>
  <c r="N54" i="244" s="1"/>
  <c r="M54" i="248"/>
  <c r="N54" i="248" s="1"/>
  <c r="M53" i="244"/>
  <c r="N53" i="244" s="1"/>
  <c r="M53" i="252"/>
  <c r="N53" i="252" s="1"/>
  <c r="M51" i="248"/>
  <c r="N51" i="248" s="1"/>
  <c r="M51" i="249"/>
  <c r="N51" i="249" s="1"/>
  <c r="M58" i="260"/>
  <c r="N58" i="260" s="1"/>
  <c r="M52" i="274"/>
  <c r="N52" i="274" s="1"/>
  <c r="M52" i="275"/>
  <c r="N52" i="275" s="1"/>
  <c r="M61" i="260"/>
  <c r="N61" i="260" s="1"/>
  <c r="M49" i="257"/>
  <c r="N49" i="257" s="1"/>
  <c r="N55" i="257" s="1"/>
  <c r="N79" i="257" s="1"/>
  <c r="M50" i="242"/>
  <c r="N50" i="242" s="1"/>
  <c r="M50" i="243"/>
  <c r="N50" i="243" s="1"/>
  <c r="M54" i="245"/>
  <c r="N54" i="245" s="1"/>
  <c r="M53" i="246"/>
  <c r="N53" i="246" s="1"/>
  <c r="M53" i="245"/>
  <c r="N53" i="245" s="1"/>
  <c r="M50" i="309"/>
  <c r="N50" i="309" s="1"/>
  <c r="N50" i="271"/>
  <c r="M50" i="271"/>
  <c r="M53" i="274"/>
  <c r="N53" i="274" s="1"/>
  <c r="M50" i="254"/>
  <c r="N50" i="254" s="1"/>
  <c r="M66" i="260"/>
  <c r="N66" i="260" s="1"/>
  <c r="M49" i="273"/>
  <c r="N49" i="273" s="1"/>
  <c r="N56" i="273" s="1"/>
  <c r="N80" i="273" s="1"/>
  <c r="M53" i="275"/>
  <c r="N53" i="275" s="1"/>
  <c r="M49" i="272"/>
  <c r="N49" i="272" s="1"/>
  <c r="N56" i="272" s="1"/>
  <c r="N80" i="272" s="1"/>
  <c r="M49" i="275"/>
  <c r="N49" i="275" s="1"/>
  <c r="M63" i="260"/>
  <c r="N63" i="260" s="1"/>
  <c r="M49" i="274"/>
  <c r="N49" i="274" s="1"/>
  <c r="M60" i="260"/>
  <c r="N60" i="260" s="1"/>
  <c r="M53" i="282"/>
  <c r="N53" i="282" s="1"/>
  <c r="M53" i="280"/>
  <c r="N53" i="280" s="1"/>
  <c r="M64" i="260"/>
  <c r="N64" i="260" s="1"/>
  <c r="M55" i="279"/>
  <c r="N55" i="279" s="1"/>
  <c r="M55" i="280"/>
  <c r="N55" i="280" s="1"/>
  <c r="M57" i="279"/>
  <c r="N57" i="279" s="1"/>
  <c r="M55" i="282"/>
  <c r="N55" i="282" s="1"/>
  <c r="M49" i="284"/>
  <c r="N49" i="284" s="1"/>
  <c r="M49" i="283"/>
  <c r="N49" i="283" s="1"/>
  <c r="M50" i="284"/>
  <c r="N50" i="284" s="1"/>
  <c r="M49" i="301"/>
  <c r="N49" i="301" s="1"/>
  <c r="M49" i="344"/>
  <c r="N49" i="344" s="1"/>
  <c r="M50" i="283"/>
  <c r="N50" i="283" s="1"/>
  <c r="M49" i="295"/>
  <c r="N49" i="295" s="1"/>
  <c r="M50" i="335"/>
  <c r="N50" i="335" s="1"/>
  <c r="M50" i="334"/>
  <c r="N50" i="334" s="1"/>
  <c r="M49" i="336"/>
  <c r="N49" i="336" s="1"/>
  <c r="N55" i="336" s="1"/>
  <c r="N79" i="336" s="1"/>
  <c r="M50" i="297"/>
  <c r="N50" i="297" s="1"/>
  <c r="M49" i="302"/>
  <c r="N49" i="302" s="1"/>
  <c r="M50" i="313"/>
  <c r="N50" i="313" s="1"/>
  <c r="M51" i="290"/>
  <c r="N51" i="290" s="1"/>
  <c r="N51" i="292"/>
  <c r="M51" i="292"/>
  <c r="M50" i="314"/>
  <c r="N50" i="314" s="1"/>
  <c r="M51" i="297"/>
  <c r="N51" i="297" s="1"/>
  <c r="M50" i="315"/>
  <c r="N50" i="315" s="1"/>
  <c r="M50" i="301"/>
  <c r="N50" i="301" s="1"/>
  <c r="M50" i="316"/>
  <c r="N50" i="316" s="1"/>
  <c r="M50" i="317"/>
  <c r="N50" i="317" s="1"/>
  <c r="M51" i="291"/>
  <c r="N51" i="291" s="1"/>
  <c r="N51" i="293"/>
  <c r="M51" i="293"/>
  <c r="M49" i="294"/>
  <c r="N49" i="294" s="1"/>
  <c r="M50" i="318"/>
  <c r="N50" i="318" s="1"/>
  <c r="M50" i="295"/>
  <c r="N50" i="295" s="1"/>
  <c r="M50" i="319"/>
  <c r="N50" i="319" s="1"/>
  <c r="M50" i="265"/>
  <c r="N50" i="265" s="1"/>
  <c r="M52" i="266"/>
  <c r="N52" i="266" s="1"/>
  <c r="M49" i="299"/>
  <c r="N49" i="299" s="1"/>
  <c r="M50" i="312"/>
  <c r="N50" i="312" s="1"/>
  <c r="M49" i="316"/>
  <c r="N49" i="316" s="1"/>
  <c r="M49" i="317"/>
  <c r="N49" i="317" s="1"/>
  <c r="M49" i="318"/>
  <c r="N49" i="318" s="1"/>
  <c r="M49" i="290"/>
  <c r="N49" i="290" s="1"/>
  <c r="M49" i="292"/>
  <c r="N49" i="292" s="1"/>
  <c r="M49" i="319"/>
  <c r="N49" i="319" s="1"/>
  <c r="M49" i="312"/>
  <c r="N49" i="312" s="1"/>
  <c r="M49" i="313"/>
  <c r="N49" i="313" s="1"/>
  <c r="M49" i="314"/>
  <c r="N49" i="314" s="1"/>
  <c r="M49" i="291"/>
  <c r="N49" i="291" s="1"/>
  <c r="M49" i="293"/>
  <c r="N49" i="293" s="1"/>
  <c r="M49" i="315"/>
  <c r="N49" i="315" s="1"/>
  <c r="M51" i="318"/>
  <c r="N51" i="318" s="1"/>
  <c r="M51" i="319"/>
  <c r="N51" i="319" s="1"/>
  <c r="M51" i="316"/>
  <c r="N51" i="316" s="1"/>
  <c r="N51" i="317"/>
  <c r="M51" i="317"/>
  <c r="M49" i="333"/>
  <c r="N49" i="333" s="1"/>
  <c r="M49" i="337"/>
  <c r="N49" i="337" s="1"/>
  <c r="M50" i="41"/>
  <c r="N50" i="41" s="1"/>
  <c r="M49" i="38"/>
  <c r="N49" i="38" s="1"/>
  <c r="N54" i="38" s="1"/>
  <c r="N78" i="38" s="1"/>
  <c r="M49" i="44"/>
  <c r="N49" i="44" s="1"/>
  <c r="M49" i="40"/>
  <c r="N49" i="40" s="1"/>
  <c r="M49" i="34"/>
  <c r="N49" i="34" s="1"/>
  <c r="M49" i="36"/>
  <c r="N49" i="36" s="1"/>
  <c r="M49" i="37"/>
  <c r="N49" i="37" s="1"/>
  <c r="M49" i="39"/>
  <c r="N49" i="39" s="1"/>
  <c r="M50" i="42"/>
  <c r="N50" i="42" s="1"/>
  <c r="M49" i="45"/>
  <c r="N49" i="45" s="1"/>
  <c r="N54" i="45" s="1"/>
  <c r="N78" i="45" s="1"/>
  <c r="M49" i="43"/>
  <c r="N49" i="43" s="1"/>
  <c r="M49" i="355"/>
  <c r="N49" i="355" s="1"/>
  <c r="M49" i="356"/>
  <c r="N49" i="356" s="1"/>
  <c r="M49" i="357"/>
  <c r="N49" i="357" s="1"/>
  <c r="N55" i="357" s="1"/>
  <c r="N79" i="357" s="1"/>
  <c r="M49" i="35"/>
  <c r="N49" i="35" s="1"/>
  <c r="M49" i="354"/>
  <c r="N49" i="354" s="1"/>
  <c r="M51" i="34"/>
  <c r="N51" i="34" s="1"/>
  <c r="M51" i="36"/>
  <c r="N51" i="36" s="1"/>
  <c r="M51" i="37"/>
  <c r="N51" i="37" s="1"/>
  <c r="M50" i="360"/>
  <c r="N50" i="360" s="1"/>
  <c r="M51" i="362"/>
  <c r="N51" i="362" s="1"/>
  <c r="M49" i="360"/>
  <c r="N49" i="360" s="1"/>
  <c r="M49" i="363"/>
  <c r="N49" i="363" s="1"/>
  <c r="M49" i="364"/>
  <c r="N49" i="364" s="1"/>
  <c r="M49" i="365"/>
  <c r="N49" i="365" s="1"/>
  <c r="M49" i="90"/>
  <c r="N49" i="90" s="1"/>
  <c r="M49" i="83"/>
  <c r="N49" i="83" s="1"/>
  <c r="M55" i="158"/>
  <c r="N55" i="158" s="1"/>
  <c r="M54" i="160"/>
  <c r="N54" i="160" s="1"/>
  <c r="N55" i="162"/>
  <c r="M55" i="162"/>
  <c r="M49" i="80"/>
  <c r="N49" i="80" s="1"/>
  <c r="N54" i="80" s="1"/>
  <c r="N78" i="80" s="1"/>
  <c r="M49" i="88"/>
  <c r="N49" i="88" s="1"/>
  <c r="M49" i="91"/>
  <c r="N49" i="91" s="1"/>
  <c r="N54" i="91" s="1"/>
  <c r="N78" i="91" s="1"/>
  <c r="M49" i="79"/>
  <c r="N49" i="79" s="1"/>
  <c r="M49" i="87"/>
  <c r="N49" i="87" s="1"/>
  <c r="N54" i="87" s="1"/>
  <c r="N78" i="87" s="1"/>
  <c r="M49" i="84"/>
  <c r="N49" i="84" s="1"/>
  <c r="N54" i="84" s="1"/>
  <c r="N78" i="84" s="1"/>
  <c r="M55" i="157"/>
  <c r="N55" i="157" s="1"/>
  <c r="M49" i="237"/>
  <c r="N49" i="237" s="1"/>
  <c r="M55" i="154"/>
  <c r="N55" i="154" s="1"/>
  <c r="M55" i="155"/>
  <c r="N55" i="155" s="1"/>
  <c r="N59" i="155" s="1"/>
  <c r="N83" i="155" s="1"/>
  <c r="M49" i="238"/>
  <c r="N49" i="238" s="1"/>
  <c r="M50" i="294"/>
  <c r="N50" i="294" s="1"/>
  <c r="M49" i="311"/>
  <c r="N49" i="311" s="1"/>
  <c r="M49" i="325"/>
  <c r="N49" i="325" s="1"/>
  <c r="M49" i="71"/>
  <c r="N49" i="71" s="1"/>
  <c r="M49" i="82"/>
  <c r="N49" i="82" s="1"/>
  <c r="M49" i="86"/>
  <c r="N49" i="86" s="1"/>
  <c r="M54" i="150"/>
  <c r="N54" i="150" s="1"/>
  <c r="M54" i="164"/>
  <c r="N54" i="164" s="1"/>
  <c r="N58" i="164" s="1"/>
  <c r="N82" i="164" s="1"/>
  <c r="M57" i="165"/>
  <c r="N57" i="165" s="1"/>
  <c r="M55" i="168"/>
  <c r="N55" i="168" s="1"/>
  <c r="M55" i="170"/>
  <c r="N55" i="170" s="1"/>
  <c r="M54" i="172"/>
  <c r="N54" i="172" s="1"/>
  <c r="M54" i="174"/>
  <c r="N54" i="174" s="1"/>
  <c r="N58" i="174" s="1"/>
  <c r="N82" i="174" s="1"/>
  <c r="M55" i="176"/>
  <c r="N55" i="176" s="1"/>
  <c r="M55" i="171"/>
  <c r="N55" i="171" s="1"/>
  <c r="M55" i="178"/>
  <c r="N55" i="178" s="1"/>
  <c r="M54" i="179"/>
  <c r="N54" i="179" s="1"/>
  <c r="M54" i="180"/>
  <c r="N54" i="180" s="1"/>
  <c r="N58" i="180" s="1"/>
  <c r="N82" i="180" s="1"/>
  <c r="M54" i="177"/>
  <c r="N54" i="177" s="1"/>
  <c r="M54" i="181"/>
  <c r="N54" i="181" s="1"/>
  <c r="N55" i="182"/>
  <c r="M55" i="182"/>
  <c r="M54" i="183"/>
  <c r="N54" i="183" s="1"/>
  <c r="M54" i="184"/>
  <c r="N54" i="184" s="1"/>
  <c r="M55" i="185"/>
  <c r="N55" i="185" s="1"/>
  <c r="M55" i="186"/>
  <c r="N55" i="186" s="1"/>
  <c r="M54" i="188"/>
  <c r="N54" i="188" s="1"/>
  <c r="M55" i="187"/>
  <c r="N55" i="187" s="1"/>
  <c r="N59" i="187" s="1"/>
  <c r="N83" i="187" s="1"/>
  <c r="M49" i="235"/>
  <c r="N49" i="235" s="1"/>
  <c r="N55" i="235" s="1"/>
  <c r="N79" i="235" s="1"/>
  <c r="M49" i="81"/>
  <c r="N49" i="81" s="1"/>
  <c r="M49" i="85"/>
  <c r="N49" i="85" s="1"/>
  <c r="M49" i="89"/>
  <c r="N49" i="89" s="1"/>
  <c r="N54" i="89" s="1"/>
  <c r="N78" i="89" s="1"/>
  <c r="M49" i="268"/>
  <c r="N49" i="268" s="1"/>
  <c r="N59" i="268" s="1"/>
  <c r="N83" i="268" s="1"/>
  <c r="M49" i="359"/>
  <c r="N49" i="359" s="1"/>
  <c r="M50" i="362"/>
  <c r="N50" i="362" s="1"/>
  <c r="M49" i="236"/>
  <c r="N49" i="236" s="1"/>
  <c r="N55" i="236" s="1"/>
  <c r="N79" i="236" s="1"/>
  <c r="M51" i="360"/>
  <c r="N51" i="360" s="1"/>
  <c r="M49" i="266"/>
  <c r="N49" i="266" s="1"/>
  <c r="M49" i="267"/>
  <c r="N49" i="267" s="1"/>
  <c r="M51" i="193"/>
  <c r="N51" i="193" s="1"/>
  <c r="N55" i="193" s="1"/>
  <c r="N79" i="193" s="1"/>
  <c r="M52" i="48"/>
  <c r="N52" i="48" s="1"/>
  <c r="M52" i="247"/>
  <c r="N52" i="247" s="1"/>
  <c r="M51" i="231"/>
  <c r="N51" i="231" s="1"/>
  <c r="M52" i="50"/>
  <c r="N52" i="50" s="1"/>
  <c r="M58" i="246"/>
  <c r="N58" i="246" s="1"/>
  <c r="M52" i="231"/>
  <c r="N52" i="231" s="1"/>
  <c r="M59" i="246"/>
  <c r="N59" i="246" s="1"/>
  <c r="M53" i="232"/>
  <c r="N53" i="232" s="1"/>
  <c r="M48" i="276"/>
  <c r="N48" i="276" s="1"/>
  <c r="N56" i="276"/>
  <c r="N80" i="276" s="1"/>
  <c r="M58" i="244"/>
  <c r="N58" i="244" s="1"/>
  <c r="N59" i="186" l="1"/>
  <c r="N83" i="186" s="1"/>
  <c r="L85" i="351"/>
  <c r="L86" i="351"/>
  <c r="N55" i="363"/>
  <c r="N79" i="363" s="1"/>
  <c r="L84" i="363" s="1"/>
  <c r="L86" i="371"/>
  <c r="N55" i="315"/>
  <c r="N79" i="315" s="1"/>
  <c r="N53" i="290"/>
  <c r="N77" i="290" s="1"/>
  <c r="N59" i="266"/>
  <c r="N83" i="266" s="1"/>
  <c r="N59" i="178"/>
  <c r="N83" i="178" s="1"/>
  <c r="N53" i="137"/>
  <c r="N78" i="137" s="1"/>
  <c r="N63" i="252"/>
  <c r="N88" i="252" s="1"/>
  <c r="N61" i="207"/>
  <c r="N85" i="207" s="1"/>
  <c r="N54" i="231"/>
  <c r="N78" i="231" s="1"/>
  <c r="L84" i="231" s="1"/>
  <c r="N53" i="147"/>
  <c r="N78" i="147" s="1"/>
  <c r="L83" i="147" s="1"/>
  <c r="L85" i="315"/>
  <c r="L84" i="315"/>
  <c r="L86" i="315"/>
  <c r="L84" i="357"/>
  <c r="L85" i="357"/>
  <c r="L86" i="357"/>
  <c r="L82" i="298"/>
  <c r="L84" i="298"/>
  <c r="L83" i="298"/>
  <c r="L88" i="266"/>
  <c r="L90" i="266"/>
  <c r="L89" i="266"/>
  <c r="L82" i="290"/>
  <c r="L83" i="290"/>
  <c r="L84" i="290"/>
  <c r="L83" i="231"/>
  <c r="L85" i="231"/>
  <c r="L83" i="45"/>
  <c r="L85" i="45"/>
  <c r="L84" i="45"/>
  <c r="N54" i="36"/>
  <c r="N78" i="36" s="1"/>
  <c r="L84" i="336"/>
  <c r="L85" i="336"/>
  <c r="L86" i="336"/>
  <c r="N55" i="335"/>
  <c r="N79" i="335" s="1"/>
  <c r="L84" i="328"/>
  <c r="L85" i="328"/>
  <c r="L86" i="328"/>
  <c r="L82" i="304"/>
  <c r="L84" i="304"/>
  <c r="L83" i="304"/>
  <c r="L83" i="56"/>
  <c r="L84" i="56"/>
  <c r="L85" i="56"/>
  <c r="L84" i="235"/>
  <c r="L86" i="235"/>
  <c r="L85" i="235"/>
  <c r="N56" i="275"/>
  <c r="N80" i="275" s="1"/>
  <c r="L84" i="236"/>
  <c r="L86" i="236"/>
  <c r="L85" i="236"/>
  <c r="L85" i="272"/>
  <c r="L86" i="272"/>
  <c r="L87" i="272"/>
  <c r="L84" i="257"/>
  <c r="L85" i="257"/>
  <c r="L86" i="257"/>
  <c r="L83" i="46"/>
  <c r="N86" i="46" s="1"/>
  <c r="N88" i="46" s="1"/>
  <c r="D38" i="5" s="1"/>
  <c r="L84" i="46"/>
  <c r="L85" i="46"/>
  <c r="L84" i="306"/>
  <c r="L86" i="306"/>
  <c r="L85" i="306"/>
  <c r="L84" i="321"/>
  <c r="L86" i="321"/>
  <c r="L85" i="321"/>
  <c r="N54" i="37"/>
  <c r="N78" i="37" s="1"/>
  <c r="L88" i="187"/>
  <c r="L90" i="187"/>
  <c r="L89" i="187"/>
  <c r="L87" i="164"/>
  <c r="L88" i="164"/>
  <c r="L89" i="164"/>
  <c r="L83" i="84"/>
  <c r="L85" i="84"/>
  <c r="L84" i="84"/>
  <c r="L84" i="193"/>
  <c r="L86" i="193"/>
  <c r="L85" i="193"/>
  <c r="L83" i="87"/>
  <c r="L84" i="87"/>
  <c r="L85" i="87"/>
  <c r="L93" i="252"/>
  <c r="L95" i="252"/>
  <c r="L94" i="252"/>
  <c r="N55" i="263"/>
  <c r="N79" i="263" s="1"/>
  <c r="L85" i="98"/>
  <c r="L83" i="98"/>
  <c r="L84" i="98"/>
  <c r="N54" i="42"/>
  <c r="N78" i="42" s="1"/>
  <c r="L82" i="72"/>
  <c r="L84" i="72"/>
  <c r="L83" i="72"/>
  <c r="N54" i="34"/>
  <c r="N78" i="34" s="1"/>
  <c r="L85" i="276"/>
  <c r="L88" i="178"/>
  <c r="L90" i="178"/>
  <c r="L89" i="178"/>
  <c r="L83" i="80"/>
  <c r="L84" i="80"/>
  <c r="L85" i="80"/>
  <c r="L87" i="276"/>
  <c r="L90" i="268"/>
  <c r="L89" i="268"/>
  <c r="L88" i="268"/>
  <c r="L87" i="174"/>
  <c r="L88" i="174"/>
  <c r="L89" i="174"/>
  <c r="N55" i="360"/>
  <c r="N79" i="360" s="1"/>
  <c r="N59" i="244"/>
  <c r="N81" i="244" s="1"/>
  <c r="L82" i="286"/>
  <c r="N85" i="286" s="1"/>
  <c r="N87" i="286" s="1"/>
  <c r="D243" i="5" s="1"/>
  <c r="L83" i="286"/>
  <c r="L84" i="286"/>
  <c r="L91" i="207"/>
  <c r="L90" i="207"/>
  <c r="L92" i="207"/>
  <c r="N55" i="356"/>
  <c r="N79" i="356" s="1"/>
  <c r="L88" i="186"/>
  <c r="N91" i="186" s="1"/>
  <c r="N93" i="186" s="1"/>
  <c r="D166" i="5" s="1"/>
  <c r="L90" i="186"/>
  <c r="L89" i="186"/>
  <c r="L89" i="155"/>
  <c r="L90" i="155"/>
  <c r="L88" i="155"/>
  <c r="N91" i="155" s="1"/>
  <c r="N93" i="155" s="1"/>
  <c r="D144" i="5" s="1"/>
  <c r="L85" i="273"/>
  <c r="L87" i="273"/>
  <c r="L86" i="273"/>
  <c r="N63" i="246"/>
  <c r="N89" i="246" s="1"/>
  <c r="L87" i="219"/>
  <c r="L89" i="219"/>
  <c r="L88" i="219"/>
  <c r="L84" i="250"/>
  <c r="L85" i="250"/>
  <c r="L86" i="250"/>
  <c r="L82" i="289"/>
  <c r="L83" i="289"/>
  <c r="L84" i="289"/>
  <c r="L83" i="74"/>
  <c r="L82" i="74"/>
  <c r="L84" i="74"/>
  <c r="L83" i="305"/>
  <c r="L82" i="305"/>
  <c r="L84" i="305"/>
  <c r="L87" i="180"/>
  <c r="L88" i="180"/>
  <c r="L89" i="180"/>
  <c r="L83" i="38"/>
  <c r="L84" i="38"/>
  <c r="L85" i="38"/>
  <c r="N56" i="274"/>
  <c r="N80" i="274" s="1"/>
  <c r="N55" i="254"/>
  <c r="N79" i="254" s="1"/>
  <c r="L82" i="78"/>
  <c r="L84" i="78"/>
  <c r="L83" i="78"/>
  <c r="L83" i="89"/>
  <c r="L84" i="89"/>
  <c r="L85" i="89"/>
  <c r="L83" i="91"/>
  <c r="L84" i="91"/>
  <c r="L85" i="91"/>
  <c r="L86" i="276"/>
  <c r="N53" i="301"/>
  <c r="N77" i="301" s="1"/>
  <c r="L84" i="251"/>
  <c r="L86" i="251"/>
  <c r="L85" i="251"/>
  <c r="N54" i="41"/>
  <c r="N78" i="41" s="1"/>
  <c r="L83" i="141"/>
  <c r="L85" i="141"/>
  <c r="L84" i="141"/>
  <c r="L84" i="323"/>
  <c r="L85" i="323"/>
  <c r="L86" i="323"/>
  <c r="L84" i="226"/>
  <c r="L85" i="226"/>
  <c r="L83" i="226"/>
  <c r="N86" i="226" s="1"/>
  <c r="N88" i="226" s="1"/>
  <c r="D187" i="5" s="1"/>
  <c r="L84" i="340"/>
  <c r="L85" i="340"/>
  <c r="L86" i="340"/>
  <c r="L86" i="339"/>
  <c r="L85" i="339"/>
  <c r="L84" i="339"/>
  <c r="N55" i="348"/>
  <c r="N79" i="348" s="1"/>
  <c r="N55" i="347"/>
  <c r="N79" i="347" s="1"/>
  <c r="L84" i="343"/>
  <c r="L86" i="343"/>
  <c r="L85" i="343"/>
  <c r="N55" i="354"/>
  <c r="N79" i="354" s="1"/>
  <c r="N53" i="149"/>
  <c r="N78" i="149" s="1"/>
  <c r="N53" i="299"/>
  <c r="N77" i="299" s="1"/>
  <c r="N59" i="185"/>
  <c r="N83" i="185" s="1"/>
  <c r="N55" i="264"/>
  <c r="N79" i="264" s="1"/>
  <c r="N55" i="258"/>
  <c r="N79" i="258" s="1"/>
  <c r="L83" i="137"/>
  <c r="L84" i="137"/>
  <c r="L85" i="137"/>
  <c r="L83" i="145"/>
  <c r="L84" i="145"/>
  <c r="L85" i="145"/>
  <c r="N55" i="364"/>
  <c r="N79" i="364" s="1"/>
  <c r="N53" i="291"/>
  <c r="N77" i="291" s="1"/>
  <c r="N53" i="75"/>
  <c r="N77" i="75" s="1"/>
  <c r="N53" i="142"/>
  <c r="N78" i="142" s="1"/>
  <c r="N55" i="238"/>
  <c r="N79" i="238" s="1"/>
  <c r="N56" i="271"/>
  <c r="N80" i="271" s="1"/>
  <c r="L83" i="224"/>
  <c r="L83" i="216"/>
  <c r="L84" i="216"/>
  <c r="L85" i="216"/>
  <c r="L84" i="303"/>
  <c r="L82" i="303"/>
  <c r="L83" i="303"/>
  <c r="N56" i="232"/>
  <c r="N80" i="232" s="1"/>
  <c r="L87" i="217"/>
  <c r="L89" i="217"/>
  <c r="L88" i="217"/>
  <c r="N58" i="249"/>
  <c r="N83" i="249" s="1"/>
  <c r="L91" i="220"/>
  <c r="L93" i="220"/>
  <c r="L92" i="220"/>
  <c r="L86" i="322"/>
  <c r="L84" i="322"/>
  <c r="L85" i="322"/>
  <c r="N55" i="365"/>
  <c r="N79" i="365" s="1"/>
  <c r="N53" i="309"/>
  <c r="N77" i="309" s="1"/>
  <c r="N55" i="345"/>
  <c r="N79" i="345" s="1"/>
  <c r="N55" i="355"/>
  <c r="N79" i="355" s="1"/>
  <c r="N54" i="243"/>
  <c r="N78" i="243" s="1"/>
  <c r="L85" i="224"/>
  <c r="L84" i="371"/>
  <c r="N55" i="333"/>
  <c r="N79" i="333" s="1"/>
  <c r="L83" i="212"/>
  <c r="L84" i="212"/>
  <c r="L85" i="212"/>
  <c r="N55" i="331"/>
  <c r="N79" i="331" s="1"/>
  <c r="L83" i="225"/>
  <c r="L85" i="308"/>
  <c r="L84" i="308"/>
  <c r="L84" i="327"/>
  <c r="L86" i="327"/>
  <c r="L85" i="327"/>
  <c r="L85" i="277"/>
  <c r="N88" i="277" s="1"/>
  <c r="N90" i="277" s="1"/>
  <c r="D235" i="5" s="1"/>
  <c r="N55" i="296"/>
  <c r="N79" i="296" s="1"/>
  <c r="N55" i="259"/>
  <c r="N79" i="259" s="1"/>
  <c r="N54" i="44"/>
  <c r="N78" i="44" s="1"/>
  <c r="L82" i="133"/>
  <c r="L83" i="133"/>
  <c r="L84" i="133"/>
  <c r="L83" i="367"/>
  <c r="N86" i="367" s="1"/>
  <c r="N88" i="367" s="1"/>
  <c r="D317" i="5" s="1"/>
  <c r="L85" i="225"/>
  <c r="L86" i="277"/>
  <c r="N54" i="35"/>
  <c r="N78" i="35" s="1"/>
  <c r="N56" i="48"/>
  <c r="N80" i="48" s="1"/>
  <c r="L84" i="240"/>
  <c r="N54" i="40"/>
  <c r="N78" i="40" s="1"/>
  <c r="N54" i="39"/>
  <c r="N78" i="39" s="1"/>
  <c r="N55" i="313"/>
  <c r="N79" i="313" s="1"/>
  <c r="N53" i="135"/>
  <c r="N78" i="135" s="1"/>
  <c r="N53" i="209"/>
  <c r="N78" i="209" s="1"/>
  <c r="N58" i="184"/>
  <c r="N82" i="184" s="1"/>
  <c r="N53" i="297"/>
  <c r="N77" i="297" s="1"/>
  <c r="N58" i="188"/>
  <c r="N82" i="188" s="1"/>
  <c r="N55" i="329"/>
  <c r="N79" i="329" s="1"/>
  <c r="N56" i="270"/>
  <c r="N80" i="270" s="1"/>
  <c r="N53" i="144"/>
  <c r="N78" i="144" s="1"/>
  <c r="N53" i="192"/>
  <c r="N77" i="192" s="1"/>
  <c r="L83" i="215"/>
  <c r="L85" i="215"/>
  <c r="L84" i="215"/>
  <c r="L84" i="233"/>
  <c r="L86" i="233"/>
  <c r="L85" i="233"/>
  <c r="N55" i="346"/>
  <c r="N79" i="346" s="1"/>
  <c r="N53" i="292"/>
  <c r="N77" i="292" s="1"/>
  <c r="N53" i="293"/>
  <c r="N77" i="293" s="1"/>
  <c r="N53" i="134"/>
  <c r="N78" i="134" s="1"/>
  <c r="L86" i="240"/>
  <c r="N58" i="181"/>
  <c r="N82" i="181" s="1"/>
  <c r="L84" i="350"/>
  <c r="L85" i="350"/>
  <c r="N55" i="262"/>
  <c r="N79" i="262" s="1"/>
  <c r="N53" i="325"/>
  <c r="N77" i="325" s="1"/>
  <c r="L84" i="352"/>
  <c r="L85" i="352"/>
  <c r="L86" i="352"/>
  <c r="N59" i="154"/>
  <c r="N83" i="154" s="1"/>
  <c r="N54" i="242"/>
  <c r="N78" i="242" s="1"/>
  <c r="N55" i="330"/>
  <c r="N79" i="330" s="1"/>
  <c r="L83" i="214"/>
  <c r="L84" i="214"/>
  <c r="L85" i="214"/>
  <c r="N53" i="136"/>
  <c r="N78" i="136" s="1"/>
  <c r="N55" i="362"/>
  <c r="N79" i="362" s="1"/>
  <c r="L84" i="320"/>
  <c r="L86" i="320"/>
  <c r="L85" i="320"/>
  <c r="N69" i="260"/>
  <c r="N93" i="260" s="1"/>
  <c r="N53" i="287"/>
  <c r="N77" i="287" s="1"/>
  <c r="N55" i="314"/>
  <c r="N79" i="314" s="1"/>
  <c r="N59" i="282"/>
  <c r="N83" i="282" s="1"/>
  <c r="L79" i="227"/>
  <c r="L81" i="227"/>
  <c r="L80" i="227"/>
  <c r="N55" i="256"/>
  <c r="N79" i="256" s="1"/>
  <c r="L83" i="234"/>
  <c r="L85" i="234"/>
  <c r="L84" i="234"/>
  <c r="N53" i="139"/>
  <c r="N78" i="139" s="1"/>
  <c r="N59" i="170"/>
  <c r="N83" i="170" s="1"/>
  <c r="N53" i="146"/>
  <c r="N78" i="146" s="1"/>
  <c r="N53" i="284"/>
  <c r="N77" i="284" s="1"/>
  <c r="L83" i="213"/>
  <c r="L85" i="213"/>
  <c r="L84" i="213"/>
  <c r="N55" i="337"/>
  <c r="N79" i="337" s="1"/>
  <c r="N54" i="43"/>
  <c r="N78" i="43" s="1"/>
  <c r="N55" i="265"/>
  <c r="N79" i="265" s="1"/>
  <c r="N53" i="283"/>
  <c r="N77" i="283" s="1"/>
  <c r="L84" i="307"/>
  <c r="L86" i="307"/>
  <c r="N55" i="344"/>
  <c r="N79" i="344" s="1"/>
  <c r="N55" i="334"/>
  <c r="N79" i="334" s="1"/>
  <c r="N59" i="245"/>
  <c r="N85" i="245" s="1"/>
  <c r="N53" i="302"/>
  <c r="N77" i="302" s="1"/>
  <c r="N53" i="138"/>
  <c r="N78" i="138" s="1"/>
  <c r="N54" i="148"/>
  <c r="N78" i="148" s="1"/>
  <c r="L85" i="240"/>
  <c r="N53" i="310"/>
  <c r="N77" i="310" s="1"/>
  <c r="L82" i="300"/>
  <c r="L84" i="300"/>
  <c r="L83" i="300"/>
  <c r="N53" i="143"/>
  <c r="N78" i="143" s="1"/>
  <c r="N55" i="237"/>
  <c r="N79" i="237" s="1"/>
  <c r="N55" i="317"/>
  <c r="N79" i="317" s="1"/>
  <c r="N58" i="160"/>
  <c r="N82" i="160" s="1"/>
  <c r="N55" i="316"/>
  <c r="N79" i="316" s="1"/>
  <c r="N53" i="140"/>
  <c r="N78" i="140" s="1"/>
  <c r="N59" i="176"/>
  <c r="N83" i="176" s="1"/>
  <c r="N55" i="295"/>
  <c r="N79" i="295" s="1"/>
  <c r="L84" i="353"/>
  <c r="L85" i="353"/>
  <c r="L86" i="353"/>
  <c r="N58" i="172"/>
  <c r="N82" i="172" s="1"/>
  <c r="L84" i="351"/>
  <c r="N87" i="351" s="1"/>
  <c r="N89" i="351" s="1"/>
  <c r="D303" i="5" s="1"/>
  <c r="N58" i="248"/>
  <c r="N83" i="248" s="1"/>
  <c r="N55" i="312"/>
  <c r="N79" i="312" s="1"/>
  <c r="N59" i="162"/>
  <c r="N83" i="162" s="1"/>
  <c r="L80" i="229"/>
  <c r="L81" i="229"/>
  <c r="N55" i="332"/>
  <c r="N79" i="332" s="1"/>
  <c r="N58" i="247"/>
  <c r="N79" i="247" s="1"/>
  <c r="L82" i="229"/>
  <c r="L84" i="241"/>
  <c r="L85" i="241"/>
  <c r="N55" i="359"/>
  <c r="N79" i="359" s="1"/>
  <c r="N55" i="342"/>
  <c r="N79" i="342" s="1"/>
  <c r="N58" i="183"/>
  <c r="N82" i="183" s="1"/>
  <c r="N55" i="366"/>
  <c r="N79" i="366" s="1"/>
  <c r="N59" i="182"/>
  <c r="N83" i="182" s="1"/>
  <c r="N61" i="165"/>
  <c r="N85" i="165" s="1"/>
  <c r="N55" i="319"/>
  <c r="N79" i="319" s="1"/>
  <c r="L83" i="102"/>
  <c r="N86" i="102" s="1"/>
  <c r="N88" i="102"/>
  <c r="D92" i="5" s="1"/>
  <c r="L85" i="102"/>
  <c r="L84" i="102"/>
  <c r="N53" i="285"/>
  <c r="N77" i="285" s="1"/>
  <c r="N55" i="318"/>
  <c r="N79" i="318" s="1"/>
  <c r="L87" i="189"/>
  <c r="L88" i="189"/>
  <c r="L89" i="189"/>
  <c r="N55" i="294"/>
  <c r="N79" i="294" s="1"/>
  <c r="L84" i="239"/>
  <c r="L86" i="239"/>
  <c r="L85" i="239"/>
  <c r="N59" i="158"/>
  <c r="N83" i="158" s="1"/>
  <c r="N56" i="150"/>
  <c r="N79" i="150" s="1"/>
  <c r="N58" i="179"/>
  <c r="N82" i="179" s="1"/>
  <c r="N59" i="171"/>
  <c r="N83" i="171" s="1"/>
  <c r="N59" i="157"/>
  <c r="N83" i="157" s="1"/>
  <c r="N59" i="267"/>
  <c r="N83" i="267" s="1"/>
  <c r="N59" i="168"/>
  <c r="N83" i="168" s="1"/>
  <c r="L83" i="128"/>
  <c r="L84" i="128"/>
  <c r="L85" i="128"/>
  <c r="N55" i="311"/>
  <c r="N79" i="311" s="1"/>
  <c r="L83" i="103"/>
  <c r="L84" i="103"/>
  <c r="L85" i="103"/>
  <c r="L84" i="124"/>
  <c r="L83" i="124"/>
  <c r="L85" i="124"/>
  <c r="L83" i="131"/>
  <c r="L85" i="131"/>
  <c r="L84" i="131"/>
  <c r="L83" i="130"/>
  <c r="L85" i="130"/>
  <c r="L84" i="130"/>
  <c r="L83" i="208"/>
  <c r="L84" i="208"/>
  <c r="L85" i="208"/>
  <c r="N54" i="97"/>
  <c r="N78" i="97" s="1"/>
  <c r="N55" i="50"/>
  <c r="N81" i="50" s="1"/>
  <c r="L84" i="115"/>
  <c r="L83" i="115"/>
  <c r="L85" i="115"/>
  <c r="N58" i="177"/>
  <c r="N82" i="177" s="1"/>
  <c r="L83" i="65"/>
  <c r="L85" i="65"/>
  <c r="L84" i="65"/>
  <c r="L83" i="73"/>
  <c r="L85" i="73"/>
  <c r="L84" i="73"/>
  <c r="N54" i="81"/>
  <c r="N78" i="81" s="1"/>
  <c r="L83" i="113"/>
  <c r="L84" i="113"/>
  <c r="L85" i="113"/>
  <c r="N50" i="228"/>
  <c r="N74" i="228" s="1"/>
  <c r="L83" i="126"/>
  <c r="L84" i="126"/>
  <c r="L85" i="126"/>
  <c r="L85" i="119"/>
  <c r="L83" i="119"/>
  <c r="N86" i="119" s="1"/>
  <c r="N88" i="119" s="1"/>
  <c r="D109" i="5" s="1"/>
  <c r="N54" i="105"/>
  <c r="N78" i="105" s="1"/>
  <c r="L83" i="59"/>
  <c r="L84" i="59"/>
  <c r="N54" i="96"/>
  <c r="N78" i="96" s="1"/>
  <c r="N59" i="280"/>
  <c r="N83" i="280" s="1"/>
  <c r="N54" i="68"/>
  <c r="N78" i="68" s="1"/>
  <c r="N54" i="99"/>
  <c r="N78" i="99" s="1"/>
  <c r="L84" i="118"/>
  <c r="L83" i="118"/>
  <c r="L85" i="118"/>
  <c r="L83" i="49"/>
  <c r="L84" i="49"/>
  <c r="L85" i="49"/>
  <c r="N54" i="71"/>
  <c r="N78" i="71" s="1"/>
  <c r="L82" i="127"/>
  <c r="L83" i="127"/>
  <c r="L84" i="127"/>
  <c r="L83" i="117"/>
  <c r="L84" i="117"/>
  <c r="N54" i="90"/>
  <c r="N78" i="90" s="1"/>
  <c r="N61" i="279"/>
  <c r="N85" i="279" s="1"/>
  <c r="L83" i="123"/>
  <c r="L85" i="123"/>
  <c r="L84" i="123"/>
  <c r="L83" i="114"/>
  <c r="L84" i="114"/>
  <c r="L85" i="114"/>
  <c r="L83" i="69"/>
  <c r="L84" i="69"/>
  <c r="L85" i="69"/>
  <c r="L83" i="122"/>
  <c r="L84" i="122"/>
  <c r="L85" i="122"/>
  <c r="L83" i="52"/>
  <c r="L85" i="52"/>
  <c r="L84" i="52"/>
  <c r="N61" i="221"/>
  <c r="N85" i="221" s="1"/>
  <c r="L84" i="60"/>
  <c r="L83" i="60"/>
  <c r="L85" i="60"/>
  <c r="L84" i="111"/>
  <c r="L83" i="111"/>
  <c r="L83" i="108"/>
  <c r="N86" i="108" s="1"/>
  <c r="N88" i="108" s="1"/>
  <c r="D98" i="5" s="1"/>
  <c r="L84" i="108"/>
  <c r="L85" i="108"/>
  <c r="N54" i="83"/>
  <c r="N78" i="83" s="1"/>
  <c r="L85" i="107"/>
  <c r="L83" i="107"/>
  <c r="L84" i="107"/>
  <c r="N54" i="85"/>
  <c r="N78" i="85" s="1"/>
  <c r="L83" i="95"/>
  <c r="L84" i="95"/>
  <c r="L85" i="95"/>
  <c r="L83" i="63"/>
  <c r="L85" i="63"/>
  <c r="N54" i="88"/>
  <c r="N78" i="88" s="1"/>
  <c r="N54" i="79"/>
  <c r="N78" i="79" s="1"/>
  <c r="N54" i="86"/>
  <c r="N78" i="86" s="1"/>
  <c r="L83" i="129"/>
  <c r="N86" i="129" s="1"/>
  <c r="N88" i="129" s="1"/>
  <c r="D118" i="5" s="1"/>
  <c r="L84" i="129"/>
  <c r="L85" i="129"/>
  <c r="L83" i="101"/>
  <c r="L85" i="101"/>
  <c r="L83" i="92"/>
  <c r="L84" i="92"/>
  <c r="L85" i="92"/>
  <c r="L84" i="125"/>
  <c r="L83" i="125"/>
  <c r="L85" i="125"/>
  <c r="L83" i="120"/>
  <c r="L84" i="120"/>
  <c r="L85" i="120"/>
  <c r="N54" i="82"/>
  <c r="N78" i="82" s="1"/>
  <c r="L83" i="132"/>
  <c r="N86" i="132" s="1"/>
  <c r="N88" i="132" s="1"/>
  <c r="D123" i="5" s="1"/>
  <c r="L84" i="132"/>
  <c r="L85" i="132"/>
  <c r="L85" i="121"/>
  <c r="L83" i="121"/>
  <c r="L84" i="121"/>
  <c r="N54" i="106"/>
  <c r="N78" i="106" s="1"/>
  <c r="L83" i="104"/>
  <c r="L85" i="104"/>
  <c r="L84" i="104"/>
  <c r="L84" i="116"/>
  <c r="L83" i="116"/>
  <c r="L85" i="116"/>
  <c r="L83" i="100"/>
  <c r="L84" i="100"/>
  <c r="L85" i="100"/>
  <c r="L83" i="112"/>
  <c r="L85" i="112"/>
  <c r="L83" i="70"/>
  <c r="L85" i="70"/>
  <c r="L83" i="94"/>
  <c r="L84" i="94"/>
  <c r="L85" i="94"/>
  <c r="L84" i="76"/>
  <c r="L83" i="76"/>
  <c r="L85" i="109"/>
  <c r="L83" i="109"/>
  <c r="N86" i="109" s="1"/>
  <c r="N88" i="109" s="1"/>
  <c r="D99" i="5" s="1"/>
  <c r="L84" i="61"/>
  <c r="L83" i="61"/>
  <c r="L85" i="61"/>
  <c r="L83" i="58"/>
  <c r="L84" i="58"/>
  <c r="L83" i="110"/>
  <c r="L85" i="110"/>
  <c r="L83" i="77"/>
  <c r="L84" i="77"/>
  <c r="L83" i="66"/>
  <c r="L84" i="66"/>
  <c r="L84" i="112"/>
  <c r="L84" i="70"/>
  <c r="N86" i="100" l="1"/>
  <c r="N88" i="100" s="1"/>
  <c r="D90" i="5" s="1"/>
  <c r="N85" i="303"/>
  <c r="N87" i="303" s="1"/>
  <c r="D259" i="5" s="1"/>
  <c r="N87" i="321"/>
  <c r="N89" i="321" s="1"/>
  <c r="D277" i="5" s="1"/>
  <c r="N87" i="336"/>
  <c r="N89" i="336" s="1"/>
  <c r="D290" i="5" s="1"/>
  <c r="N86" i="114"/>
  <c r="N88" i="114" s="1"/>
  <c r="D104" i="5" s="1"/>
  <c r="N86" i="124"/>
  <c r="N88" i="124" s="1"/>
  <c r="D113" i="5" s="1"/>
  <c r="N87" i="350"/>
  <c r="N89" i="350" s="1"/>
  <c r="D302" i="5" s="1"/>
  <c r="N86" i="89"/>
  <c r="N88" i="89" s="1"/>
  <c r="D80" i="5" s="1"/>
  <c r="L86" i="363"/>
  <c r="N86" i="117"/>
  <c r="N88" i="117" s="1"/>
  <c r="D107" i="5" s="1"/>
  <c r="N86" i="70"/>
  <c r="N88" i="70" s="1"/>
  <c r="D61" i="5" s="1"/>
  <c r="N86" i="122"/>
  <c r="N88" i="122" s="1"/>
  <c r="D112" i="5" s="1"/>
  <c r="N87" i="327"/>
  <c r="N89" i="327" s="1"/>
  <c r="D281" i="5" s="1"/>
  <c r="L85" i="147"/>
  <c r="L85" i="363"/>
  <c r="N86" i="110"/>
  <c r="N88" i="110" s="1"/>
  <c r="D100" i="5" s="1"/>
  <c r="N86" i="125"/>
  <c r="N88" i="125" s="1"/>
  <c r="D115" i="5" s="1"/>
  <c r="N86" i="123"/>
  <c r="N88" i="123" s="1"/>
  <c r="D114" i="5" s="1"/>
  <c r="N83" i="229"/>
  <c r="N85" i="229" s="1"/>
  <c r="D190" i="5" s="1"/>
  <c r="L84" i="147"/>
  <c r="N87" i="371"/>
  <c r="N89" i="371" s="1"/>
  <c r="D293" i="5" s="1"/>
  <c r="N90" i="217"/>
  <c r="N92" i="217" s="1"/>
  <c r="D179" i="5" s="1"/>
  <c r="N86" i="216"/>
  <c r="N88" i="216" s="1"/>
  <c r="D178" i="5" s="1"/>
  <c r="N91" i="268"/>
  <c r="N93" i="268" s="1"/>
  <c r="D227" i="5" s="1"/>
  <c r="N86" i="80"/>
  <c r="N88" i="80" s="1"/>
  <c r="D71" i="5" s="1"/>
  <c r="N88" i="272"/>
  <c r="N90" i="272" s="1"/>
  <c r="D230" i="5" s="1"/>
  <c r="N87" i="235"/>
  <c r="N89" i="235" s="1"/>
  <c r="D195" i="5" s="1"/>
  <c r="N86" i="58"/>
  <c r="N88" i="58" s="1"/>
  <c r="D49" i="5" s="1"/>
  <c r="L83" i="81"/>
  <c r="L85" i="81"/>
  <c r="L84" i="81"/>
  <c r="L90" i="165"/>
  <c r="L92" i="165"/>
  <c r="L91" i="165"/>
  <c r="L84" i="312"/>
  <c r="L85" i="312"/>
  <c r="L86" i="312"/>
  <c r="L83" i="143"/>
  <c r="L85" i="143"/>
  <c r="L84" i="143"/>
  <c r="L83" i="138"/>
  <c r="L85" i="138"/>
  <c r="L84" i="138"/>
  <c r="L82" i="283"/>
  <c r="L83" i="283"/>
  <c r="L84" i="283"/>
  <c r="L83" i="284"/>
  <c r="L82" i="284"/>
  <c r="L84" i="284"/>
  <c r="L84" i="256"/>
  <c r="L85" i="256"/>
  <c r="L86" i="256"/>
  <c r="L100" i="260"/>
  <c r="L98" i="260"/>
  <c r="L99" i="260"/>
  <c r="L85" i="329"/>
  <c r="L84" i="329"/>
  <c r="L86" i="329"/>
  <c r="L83" i="40"/>
  <c r="L84" i="40"/>
  <c r="L85" i="40"/>
  <c r="L84" i="333"/>
  <c r="L86" i="333"/>
  <c r="L85" i="333"/>
  <c r="L84" i="365"/>
  <c r="L85" i="365"/>
  <c r="L86" i="365"/>
  <c r="L84" i="354"/>
  <c r="N87" i="354" s="1"/>
  <c r="N89" i="354" s="1"/>
  <c r="D306" i="5" s="1"/>
  <c r="L86" i="354"/>
  <c r="L85" i="354"/>
  <c r="L82" i="301"/>
  <c r="L83" i="301"/>
  <c r="L84" i="301"/>
  <c r="N86" i="92"/>
  <c r="N88" i="92" s="1"/>
  <c r="D83" i="5" s="1"/>
  <c r="L83" i="83"/>
  <c r="L85" i="83"/>
  <c r="L84" i="83"/>
  <c r="N86" i="52"/>
  <c r="N88" i="52" s="1"/>
  <c r="D44" i="5" s="1"/>
  <c r="N86" i="69"/>
  <c r="N88" i="69" s="1"/>
  <c r="D60" i="5" s="1"/>
  <c r="N85" i="127"/>
  <c r="N87" i="127" s="1"/>
  <c r="D117" i="5" s="1"/>
  <c r="N86" i="118"/>
  <c r="N88" i="118" s="1"/>
  <c r="D108" i="5" s="1"/>
  <c r="N86" i="59"/>
  <c r="N88" i="59" s="1"/>
  <c r="D50" i="5" s="1"/>
  <c r="N86" i="126"/>
  <c r="N88" i="126" s="1"/>
  <c r="D116" i="5" s="1"/>
  <c r="L87" i="177"/>
  <c r="L89" i="177"/>
  <c r="L88" i="177"/>
  <c r="L88" i="168"/>
  <c r="L89" i="168"/>
  <c r="L90" i="168"/>
  <c r="L84" i="318"/>
  <c r="L86" i="318"/>
  <c r="L85" i="318"/>
  <c r="L88" i="182"/>
  <c r="L90" i="182"/>
  <c r="L89" i="182"/>
  <c r="L89" i="248"/>
  <c r="L88" i="248"/>
  <c r="L90" i="248"/>
  <c r="L85" i="295"/>
  <c r="L84" i="295"/>
  <c r="L86" i="295"/>
  <c r="L82" i="302"/>
  <c r="L83" i="302"/>
  <c r="L84" i="302"/>
  <c r="L84" i="265"/>
  <c r="L86" i="265"/>
  <c r="L85" i="265"/>
  <c r="L83" i="146"/>
  <c r="L85" i="146"/>
  <c r="L84" i="146"/>
  <c r="N86" i="214"/>
  <c r="N88" i="214" s="1"/>
  <c r="D176" i="5" s="1"/>
  <c r="N87" i="352"/>
  <c r="N89" i="352" s="1"/>
  <c r="D304" i="5" s="1"/>
  <c r="L83" i="134"/>
  <c r="N86" i="134" s="1"/>
  <c r="N88" i="134" s="1"/>
  <c r="D125" i="5" s="1"/>
  <c r="L85" i="134"/>
  <c r="L84" i="134"/>
  <c r="L89" i="188"/>
  <c r="L87" i="188"/>
  <c r="L88" i="188"/>
  <c r="N87" i="240"/>
  <c r="N89" i="240" s="1"/>
  <c r="D200" i="5" s="1"/>
  <c r="L88" i="249"/>
  <c r="N91" i="249" s="1"/>
  <c r="N93" i="249" s="1"/>
  <c r="D209" i="5" s="1"/>
  <c r="L89" i="249"/>
  <c r="L90" i="249"/>
  <c r="L85" i="271"/>
  <c r="L86" i="271"/>
  <c r="L87" i="271"/>
  <c r="N86" i="141"/>
  <c r="N88" i="141" s="1"/>
  <c r="D133" i="5" s="1"/>
  <c r="N85" i="305"/>
  <c r="N87" i="305" s="1"/>
  <c r="D261" i="5" s="1"/>
  <c r="L84" i="356"/>
  <c r="L85" i="356"/>
  <c r="L86" i="356"/>
  <c r="L86" i="263"/>
  <c r="L84" i="263"/>
  <c r="L85" i="263"/>
  <c r="N86" i="87"/>
  <c r="N88" i="87" s="1"/>
  <c r="N86" i="66"/>
  <c r="N88" i="66" s="1"/>
  <c r="D57" i="5" s="1"/>
  <c r="N86" i="94"/>
  <c r="N88" i="94" s="1"/>
  <c r="D84" i="5" s="1"/>
  <c r="N86" i="120"/>
  <c r="N88" i="120" s="1"/>
  <c r="D110" i="5" s="1"/>
  <c r="L85" i="86"/>
  <c r="L83" i="86"/>
  <c r="L84" i="86"/>
  <c r="N86" i="95"/>
  <c r="N88" i="95" s="1"/>
  <c r="D85" i="5" s="1"/>
  <c r="N86" i="60"/>
  <c r="N88" i="60" s="1"/>
  <c r="D51" i="5" s="1"/>
  <c r="L90" i="279"/>
  <c r="L92" i="279"/>
  <c r="L91" i="279"/>
  <c r="N86" i="208"/>
  <c r="N88" i="208" s="1"/>
  <c r="D119" i="5" s="1"/>
  <c r="N86" i="131"/>
  <c r="N88" i="131" s="1"/>
  <c r="D122" i="5" s="1"/>
  <c r="L88" i="267"/>
  <c r="L89" i="267"/>
  <c r="L90" i="267"/>
  <c r="N87" i="239"/>
  <c r="N89" i="239" s="1"/>
  <c r="D199" i="5" s="1"/>
  <c r="L82" i="285"/>
  <c r="N85" i="285" s="1"/>
  <c r="N87" i="285" s="1"/>
  <c r="D242" i="5" s="1"/>
  <c r="L83" i="285"/>
  <c r="L84" i="285"/>
  <c r="L86" i="366"/>
  <c r="L85" i="366"/>
  <c r="L84" i="366"/>
  <c r="L84" i="247"/>
  <c r="N87" i="247" s="1"/>
  <c r="N89" i="247" s="1"/>
  <c r="D207" i="5" s="1"/>
  <c r="L85" i="247"/>
  <c r="L86" i="247"/>
  <c r="L88" i="176"/>
  <c r="L90" i="176"/>
  <c r="L89" i="176"/>
  <c r="L90" i="245"/>
  <c r="L92" i="245"/>
  <c r="L91" i="245"/>
  <c r="L83" i="43"/>
  <c r="L84" i="43"/>
  <c r="L85" i="43"/>
  <c r="L88" i="170"/>
  <c r="L89" i="170"/>
  <c r="L90" i="170"/>
  <c r="L82" i="325"/>
  <c r="L84" i="325"/>
  <c r="L83" i="325"/>
  <c r="L84" i="293"/>
  <c r="L82" i="293"/>
  <c r="L83" i="293"/>
  <c r="L82" i="297"/>
  <c r="L83" i="297"/>
  <c r="L84" i="297"/>
  <c r="N86" i="225"/>
  <c r="N88" i="225" s="1"/>
  <c r="D186" i="5" s="1"/>
  <c r="N87" i="322"/>
  <c r="N89" i="322" s="1"/>
  <c r="D278" i="5" s="1"/>
  <c r="L84" i="238"/>
  <c r="L85" i="238"/>
  <c r="L86" i="238"/>
  <c r="N86" i="145"/>
  <c r="N88" i="145" s="1"/>
  <c r="D139" i="5" s="1"/>
  <c r="N86" i="147"/>
  <c r="N88" i="147" s="1"/>
  <c r="D137" i="5" s="1"/>
  <c r="N86" i="38"/>
  <c r="N88" i="38" s="1"/>
  <c r="D29" i="5" s="1"/>
  <c r="N85" i="289"/>
  <c r="N87" i="289" s="1"/>
  <c r="D245" i="5" s="1"/>
  <c r="N90" i="219"/>
  <c r="N92" i="219" s="1"/>
  <c r="D181" i="5" s="1"/>
  <c r="L86" i="244"/>
  <c r="L87" i="244"/>
  <c r="L88" i="244"/>
  <c r="N85" i="72"/>
  <c r="N87" i="72" s="1"/>
  <c r="D63" i="5" s="1"/>
  <c r="L83" i="36"/>
  <c r="N86" i="36" s="1"/>
  <c r="N88" i="36" s="1"/>
  <c r="D27" i="5" s="1"/>
  <c r="L85" i="36"/>
  <c r="L84" i="36"/>
  <c r="N87" i="357"/>
  <c r="N89" i="357" s="1"/>
  <c r="D309" i="5" s="1"/>
  <c r="N86" i="104"/>
  <c r="N88" i="104" s="1"/>
  <c r="D94" i="5" s="1"/>
  <c r="L85" i="79"/>
  <c r="L83" i="79"/>
  <c r="L84" i="79"/>
  <c r="L83" i="90"/>
  <c r="L84" i="90"/>
  <c r="L85" i="90"/>
  <c r="L83" i="71"/>
  <c r="L84" i="71"/>
  <c r="L85" i="71"/>
  <c r="L83" i="105"/>
  <c r="L84" i="105"/>
  <c r="L85" i="105"/>
  <c r="L81" i="228"/>
  <c r="L80" i="228"/>
  <c r="L79" i="228"/>
  <c r="N82" i="228" s="1"/>
  <c r="N84" i="228" s="1"/>
  <c r="D189" i="5" s="1"/>
  <c r="N86" i="115"/>
  <c r="N88" i="115" s="1"/>
  <c r="D106" i="5" s="1"/>
  <c r="N86" i="103"/>
  <c r="N88" i="103" s="1"/>
  <c r="D93" i="5" s="1"/>
  <c r="L89" i="157"/>
  <c r="L88" i="157"/>
  <c r="L90" i="157"/>
  <c r="L87" i="183"/>
  <c r="L89" i="183"/>
  <c r="L88" i="183"/>
  <c r="L84" i="332"/>
  <c r="L85" i="332"/>
  <c r="L86" i="332"/>
  <c r="L83" i="140"/>
  <c r="L84" i="140"/>
  <c r="L85" i="140"/>
  <c r="N85" i="300"/>
  <c r="N87" i="300" s="1"/>
  <c r="D256" i="5" s="1"/>
  <c r="L84" i="334"/>
  <c r="L86" i="334"/>
  <c r="L85" i="334"/>
  <c r="L84" i="337"/>
  <c r="L85" i="337"/>
  <c r="L86" i="337"/>
  <c r="L83" i="139"/>
  <c r="L85" i="139"/>
  <c r="L84" i="139"/>
  <c r="N82" i="227"/>
  <c r="N84" i="227" s="1"/>
  <c r="D188" i="5" s="1"/>
  <c r="L84" i="330"/>
  <c r="L85" i="330"/>
  <c r="L86" i="330"/>
  <c r="L84" i="262"/>
  <c r="L85" i="262"/>
  <c r="L86" i="262"/>
  <c r="L82" i="292"/>
  <c r="L83" i="292"/>
  <c r="L84" i="292"/>
  <c r="L87" i="184"/>
  <c r="L89" i="184"/>
  <c r="L88" i="184"/>
  <c r="L85" i="48"/>
  <c r="L87" i="48"/>
  <c r="L86" i="48"/>
  <c r="N85" i="133"/>
  <c r="N87" i="133" s="1"/>
  <c r="D124" i="5" s="1"/>
  <c r="L84" i="331"/>
  <c r="L86" i="331"/>
  <c r="L85" i="331"/>
  <c r="L83" i="142"/>
  <c r="L84" i="142"/>
  <c r="L85" i="142"/>
  <c r="L84" i="258"/>
  <c r="L85" i="258"/>
  <c r="L86" i="258"/>
  <c r="N87" i="343"/>
  <c r="N89" i="343" s="1"/>
  <c r="D296" i="5" s="1"/>
  <c r="L83" i="41"/>
  <c r="L84" i="41"/>
  <c r="L85" i="41"/>
  <c r="N86" i="91"/>
  <c r="N88" i="91" s="1"/>
  <c r="D82" i="5" s="1"/>
  <c r="N93" i="207"/>
  <c r="N95" i="207" s="1"/>
  <c r="D183" i="5" s="1"/>
  <c r="L84" i="360"/>
  <c r="L86" i="360"/>
  <c r="L85" i="360"/>
  <c r="N86" i="84"/>
  <c r="N88" i="84" s="1"/>
  <c r="D75" i="5" s="1"/>
  <c r="N91" i="187"/>
  <c r="N93" i="187" s="1"/>
  <c r="D168" i="5" s="1"/>
  <c r="N87" i="306"/>
  <c r="N89" i="306" s="1"/>
  <c r="D262" i="5" s="1"/>
  <c r="N87" i="236"/>
  <c r="N89" i="236" s="1"/>
  <c r="D196" i="5" s="1"/>
  <c r="N86" i="56"/>
  <c r="N88" i="56" s="1"/>
  <c r="D48" i="5" s="1"/>
  <c r="N87" i="328"/>
  <c r="N89" i="328" s="1"/>
  <c r="D282" i="5" s="1"/>
  <c r="N86" i="231"/>
  <c r="N88" i="231" s="1"/>
  <c r="D191" i="5" s="1"/>
  <c r="N91" i="266"/>
  <c r="N93" i="266" s="1"/>
  <c r="D225" i="5" s="1"/>
  <c r="N86" i="76"/>
  <c r="N88" i="76" s="1"/>
  <c r="D67" i="5" s="1"/>
  <c r="N86" i="101"/>
  <c r="N88" i="101" s="1"/>
  <c r="D91" i="5" s="1"/>
  <c r="L85" i="88"/>
  <c r="L83" i="88"/>
  <c r="L84" i="88"/>
  <c r="L83" i="85"/>
  <c r="L85" i="85"/>
  <c r="L84" i="85"/>
  <c r="L83" i="99"/>
  <c r="N86" i="99" s="1"/>
  <c r="N88" i="99"/>
  <c r="D89" i="5" s="1"/>
  <c r="L85" i="99"/>
  <c r="L84" i="99"/>
  <c r="N86" i="73"/>
  <c r="N88" i="73" s="1"/>
  <c r="D64" i="5" s="1"/>
  <c r="L85" i="311"/>
  <c r="L84" i="311"/>
  <c r="L86" i="311"/>
  <c r="L89" i="171"/>
  <c r="L88" i="171"/>
  <c r="L90" i="171"/>
  <c r="L86" i="294"/>
  <c r="L85" i="294"/>
  <c r="L84" i="294"/>
  <c r="L86" i="342"/>
  <c r="L84" i="342"/>
  <c r="L85" i="342"/>
  <c r="L89" i="172"/>
  <c r="L87" i="172"/>
  <c r="L88" i="172"/>
  <c r="L84" i="316"/>
  <c r="N87" i="316" s="1"/>
  <c r="N89" i="316" s="1"/>
  <c r="D272" i="5" s="1"/>
  <c r="L85" i="316"/>
  <c r="L86" i="316"/>
  <c r="L84" i="344"/>
  <c r="L85" i="344"/>
  <c r="L86" i="344"/>
  <c r="N87" i="320"/>
  <c r="N89" i="320" s="1"/>
  <c r="D276" i="5" s="1"/>
  <c r="L83" i="242"/>
  <c r="L84" i="242"/>
  <c r="L85" i="242"/>
  <c r="L84" i="346"/>
  <c r="L85" i="346"/>
  <c r="L86" i="346"/>
  <c r="N86" i="215"/>
  <c r="N88" i="215" s="1"/>
  <c r="D177" i="5" s="1"/>
  <c r="L83" i="209"/>
  <c r="L85" i="209"/>
  <c r="L84" i="209"/>
  <c r="L83" i="35"/>
  <c r="L85" i="35"/>
  <c r="L84" i="35"/>
  <c r="L83" i="243"/>
  <c r="L85" i="243"/>
  <c r="L84" i="243"/>
  <c r="L82" i="75"/>
  <c r="L84" i="75"/>
  <c r="L83" i="75"/>
  <c r="L84" i="264"/>
  <c r="L86" i="264"/>
  <c r="L85" i="264"/>
  <c r="N85" i="78"/>
  <c r="N87" i="78" s="1"/>
  <c r="D69" i="5" s="1"/>
  <c r="L94" i="246"/>
  <c r="L96" i="246"/>
  <c r="L95" i="246"/>
  <c r="N91" i="178"/>
  <c r="N93" i="178" s="1"/>
  <c r="D157" i="5" s="1"/>
  <c r="L83" i="42"/>
  <c r="L84" i="42"/>
  <c r="L85" i="42"/>
  <c r="N96" i="252"/>
  <c r="N98" i="252" s="1"/>
  <c r="D212" i="5" s="1"/>
  <c r="N87" i="193"/>
  <c r="N89" i="193" s="1"/>
  <c r="D173" i="5" s="1"/>
  <c r="L83" i="37"/>
  <c r="L84" i="37"/>
  <c r="L85" i="37"/>
  <c r="N87" i="257"/>
  <c r="N89" i="257" s="1"/>
  <c r="D216" i="5" s="1"/>
  <c r="N86" i="112"/>
  <c r="N88" i="112" s="1"/>
  <c r="D102" i="5" s="1"/>
  <c r="L83" i="106"/>
  <c r="L84" i="106"/>
  <c r="L85" i="106"/>
  <c r="L90" i="221"/>
  <c r="L91" i="221"/>
  <c r="L92" i="221"/>
  <c r="L84" i="68"/>
  <c r="L83" i="68"/>
  <c r="L85" i="68"/>
  <c r="L87" i="179"/>
  <c r="L89" i="179"/>
  <c r="L88" i="179"/>
  <c r="L84" i="359"/>
  <c r="L86" i="359"/>
  <c r="L85" i="359"/>
  <c r="L87" i="160"/>
  <c r="L89" i="160"/>
  <c r="L88" i="160"/>
  <c r="L82" i="310"/>
  <c r="L83" i="310"/>
  <c r="L84" i="310"/>
  <c r="L88" i="282"/>
  <c r="L89" i="282"/>
  <c r="L90" i="282"/>
  <c r="L84" i="362"/>
  <c r="L85" i="362"/>
  <c r="L86" i="362"/>
  <c r="L88" i="154"/>
  <c r="L89" i="154"/>
  <c r="L90" i="154"/>
  <c r="L82" i="192"/>
  <c r="L83" i="192"/>
  <c r="L84" i="192"/>
  <c r="L83" i="135"/>
  <c r="L85" i="135"/>
  <c r="L84" i="135"/>
  <c r="L83" i="44"/>
  <c r="L85" i="44"/>
  <c r="L84" i="44"/>
  <c r="L84" i="355"/>
  <c r="L86" i="355"/>
  <c r="L85" i="355"/>
  <c r="L82" i="291"/>
  <c r="L83" i="291"/>
  <c r="L84" i="291"/>
  <c r="N86" i="137"/>
  <c r="N88" i="137" s="1"/>
  <c r="D128" i="5" s="1"/>
  <c r="L88" i="185"/>
  <c r="L89" i="185"/>
  <c r="L90" i="185"/>
  <c r="L84" i="347"/>
  <c r="L86" i="347"/>
  <c r="L85" i="347"/>
  <c r="N87" i="340"/>
  <c r="N89" i="340" s="1"/>
  <c r="D294" i="5" s="1"/>
  <c r="L84" i="254"/>
  <c r="L86" i="254"/>
  <c r="L85" i="254"/>
  <c r="N85" i="74"/>
  <c r="N87" i="74" s="1"/>
  <c r="D65" i="5" s="1"/>
  <c r="L85" i="275"/>
  <c r="L87" i="275"/>
  <c r="L86" i="275"/>
  <c r="L84" i="335"/>
  <c r="L85" i="335"/>
  <c r="L86" i="335"/>
  <c r="N87" i="315"/>
  <c r="N89" i="315" s="1"/>
  <c r="D271" i="5" s="1"/>
  <c r="N86" i="61"/>
  <c r="N88" i="61" s="1"/>
  <c r="D52" i="5" s="1"/>
  <c r="L84" i="82"/>
  <c r="L83" i="82"/>
  <c r="L85" i="82"/>
  <c r="N86" i="111"/>
  <c r="N88" i="111" s="1"/>
  <c r="D101" i="5" s="1"/>
  <c r="N86" i="49"/>
  <c r="N88" i="49" s="1"/>
  <c r="D41" i="5" s="1"/>
  <c r="L88" i="280"/>
  <c r="L90" i="280"/>
  <c r="L89" i="280"/>
  <c r="N86" i="113"/>
  <c r="N88" i="113" s="1"/>
  <c r="D103" i="5" s="1"/>
  <c r="L86" i="50"/>
  <c r="L87" i="50"/>
  <c r="L88" i="50"/>
  <c r="N86" i="130"/>
  <c r="N88" i="130" s="1"/>
  <c r="D121" i="5" s="1"/>
  <c r="L84" i="150"/>
  <c r="L86" i="150"/>
  <c r="L85" i="150"/>
  <c r="L84" i="317"/>
  <c r="L85" i="317"/>
  <c r="L86" i="317"/>
  <c r="N86" i="213"/>
  <c r="N88" i="213" s="1"/>
  <c r="D175" i="5" s="1"/>
  <c r="N86" i="234"/>
  <c r="N88" i="234" s="1"/>
  <c r="D194" i="5" s="1"/>
  <c r="L84" i="314"/>
  <c r="N87" i="314" s="1"/>
  <c r="N89" i="314" s="1"/>
  <c r="D270" i="5" s="1"/>
  <c r="L86" i="314"/>
  <c r="L85" i="314"/>
  <c r="L83" i="136"/>
  <c r="L84" i="136"/>
  <c r="L85" i="136"/>
  <c r="L83" i="144"/>
  <c r="N86" i="144" s="1"/>
  <c r="N88" i="144" s="1"/>
  <c r="D140" i="5" s="1"/>
  <c r="L84" i="144"/>
  <c r="L85" i="144"/>
  <c r="L84" i="313"/>
  <c r="L86" i="313"/>
  <c r="L85" i="313"/>
  <c r="L84" i="259"/>
  <c r="L85" i="259"/>
  <c r="L86" i="259"/>
  <c r="N87" i="308"/>
  <c r="N89" i="308" s="1"/>
  <c r="D264" i="5" s="1"/>
  <c r="N86" i="212"/>
  <c r="N88" i="212" s="1"/>
  <c r="D174" i="5" s="1"/>
  <c r="L84" i="345"/>
  <c r="L86" i="345"/>
  <c r="L85" i="345"/>
  <c r="L85" i="232"/>
  <c r="L86" i="232"/>
  <c r="L87" i="232"/>
  <c r="L84" i="364"/>
  <c r="L86" i="364"/>
  <c r="L85" i="364"/>
  <c r="L82" i="299"/>
  <c r="L83" i="299"/>
  <c r="L84" i="299"/>
  <c r="L84" i="348"/>
  <c r="L86" i="348"/>
  <c r="L85" i="348"/>
  <c r="N87" i="323"/>
  <c r="N89" i="323" s="1"/>
  <c r="D279" i="5" s="1"/>
  <c r="N87" i="251"/>
  <c r="N89" i="251" s="1"/>
  <c r="D211" i="5" s="1"/>
  <c r="L85" i="274"/>
  <c r="L86" i="274"/>
  <c r="L87" i="274"/>
  <c r="N90" i="180"/>
  <c r="N92" i="180" s="1"/>
  <c r="N87" i="250"/>
  <c r="N89" i="250" s="1"/>
  <c r="D210" i="5" s="1"/>
  <c r="N90" i="174"/>
  <c r="N92" i="174" s="1"/>
  <c r="D154" i="5" s="1"/>
  <c r="N88" i="276"/>
  <c r="N90" i="276" s="1"/>
  <c r="D234" i="5" s="1"/>
  <c r="N86" i="98"/>
  <c r="N88" i="98" s="1"/>
  <c r="D88" i="5" s="1"/>
  <c r="N87" i="363"/>
  <c r="N89" i="363" s="1"/>
  <c r="D313" i="5" s="1"/>
  <c r="N90" i="164"/>
  <c r="N92" i="164" s="1"/>
  <c r="D149" i="5" s="1"/>
  <c r="N86" i="45"/>
  <c r="N88" i="45" s="1"/>
  <c r="D36" i="5" s="1"/>
  <c r="N85" i="290"/>
  <c r="N87" i="290" s="1"/>
  <c r="D246" i="5" s="1"/>
  <c r="N85" i="298"/>
  <c r="N87" i="298" s="1"/>
  <c r="D254" i="5" s="1"/>
  <c r="N86" i="77"/>
  <c r="N88" i="77" s="1"/>
  <c r="D68" i="5" s="1"/>
  <c r="N86" i="116"/>
  <c r="N88" i="116" s="1"/>
  <c r="D105" i="5" s="1"/>
  <c r="N86" i="107"/>
  <c r="N88" i="107" s="1"/>
  <c r="D97" i="5" s="1"/>
  <c r="N86" i="121"/>
  <c r="N88" i="121" s="1"/>
  <c r="D111" i="5" s="1"/>
  <c r="N86" i="63"/>
  <c r="N88" i="63" s="1"/>
  <c r="D54" i="5" s="1"/>
  <c r="L83" i="96"/>
  <c r="L84" i="96"/>
  <c r="L85" i="96"/>
  <c r="N86" i="65"/>
  <c r="N88" i="65" s="1"/>
  <c r="D56" i="5" s="1"/>
  <c r="L85" i="97"/>
  <c r="L83" i="97"/>
  <c r="L84" i="97"/>
  <c r="N86" i="128"/>
  <c r="N88" i="128" s="1"/>
  <c r="D120" i="5" s="1"/>
  <c r="L89" i="158"/>
  <c r="L88" i="158"/>
  <c r="L90" i="158"/>
  <c r="N90" i="189"/>
  <c r="N92" i="189" s="1"/>
  <c r="D169" i="5" s="1"/>
  <c r="L84" i="319"/>
  <c r="L86" i="319"/>
  <c r="L85" i="319"/>
  <c r="N87" i="241"/>
  <c r="N89" i="241" s="1"/>
  <c r="D201" i="5" s="1"/>
  <c r="L88" i="162"/>
  <c r="L90" i="162"/>
  <c r="L89" i="162"/>
  <c r="N87" i="353"/>
  <c r="N89" i="353" s="1"/>
  <c r="D305" i="5" s="1"/>
  <c r="L84" i="237"/>
  <c r="N87" i="237" s="1"/>
  <c r="N89" i="237" s="1"/>
  <c r="D197" i="5" s="1"/>
  <c r="L86" i="237"/>
  <c r="L85" i="237"/>
  <c r="L83" i="148"/>
  <c r="L84" i="148"/>
  <c r="L85" i="148"/>
  <c r="N87" i="307"/>
  <c r="N89" i="307" s="1"/>
  <c r="D263" i="5" s="1"/>
  <c r="L82" i="287"/>
  <c r="L83" i="287"/>
  <c r="L84" i="287"/>
  <c r="L87" i="181"/>
  <c r="L88" i="181"/>
  <c r="L89" i="181"/>
  <c r="N87" i="233"/>
  <c r="N89" i="233" s="1"/>
  <c r="D193" i="5" s="1"/>
  <c r="L85" i="270"/>
  <c r="L87" i="270"/>
  <c r="L86" i="270"/>
  <c r="L83" i="39"/>
  <c r="L84" i="39"/>
  <c r="L85" i="39"/>
  <c r="L84" i="296"/>
  <c r="L85" i="296"/>
  <c r="L86" i="296"/>
  <c r="L82" i="309"/>
  <c r="L83" i="309"/>
  <c r="L84" i="309"/>
  <c r="N94" i="220"/>
  <c r="N96" i="220" s="1"/>
  <c r="D182" i="5" s="1"/>
  <c r="N86" i="224"/>
  <c r="N88" i="224" s="1"/>
  <c r="D185" i="5" s="1"/>
  <c r="L83" i="149"/>
  <c r="L84" i="149"/>
  <c r="L85" i="149"/>
  <c r="N87" i="339"/>
  <c r="N89" i="339" s="1"/>
  <c r="D292" i="5" s="1"/>
  <c r="N88" i="273"/>
  <c r="N90" i="273" s="1"/>
  <c r="D231" i="5" s="1"/>
  <c r="L84" i="34"/>
  <c r="L83" i="34"/>
  <c r="L85" i="34"/>
  <c r="N85" i="304"/>
  <c r="N87" i="304" s="1"/>
  <c r="D260" i="5" s="1"/>
  <c r="N87" i="335" l="1"/>
  <c r="N89" i="335" s="1"/>
  <c r="D289" i="5" s="1"/>
  <c r="N86" i="44"/>
  <c r="N88" i="44" s="1"/>
  <c r="D35" i="5" s="1"/>
  <c r="N87" i="264"/>
  <c r="N89" i="264" s="1"/>
  <c r="D223" i="5" s="1"/>
  <c r="N91" i="170"/>
  <c r="N93" i="170" s="1"/>
  <c r="D152" i="5" s="1"/>
  <c r="N85" i="301"/>
  <c r="N87" i="301" s="1"/>
  <c r="N86" i="149"/>
  <c r="N88" i="149" s="1"/>
  <c r="D135" i="5" s="1"/>
  <c r="N91" i="162"/>
  <c r="N93" i="162" s="1"/>
  <c r="D148" i="5" s="1"/>
  <c r="N87" i="259"/>
  <c r="N89" i="259" s="1"/>
  <c r="D218" i="5" s="1"/>
  <c r="N86" i="37"/>
  <c r="N88" i="37" s="1"/>
  <c r="D28" i="5" s="1"/>
  <c r="N87" i="294"/>
  <c r="N89" i="294" s="1"/>
  <c r="D250" i="5" s="1"/>
  <c r="N86" i="86"/>
  <c r="N88" i="86" s="1"/>
  <c r="N87" i="333"/>
  <c r="N89" i="333" s="1"/>
  <c r="D287" i="5" s="1"/>
  <c r="N101" i="260"/>
  <c r="N103" i="260" s="1"/>
  <c r="D219" i="5" s="1"/>
  <c r="N86" i="34"/>
  <c r="N88" i="34" s="1"/>
  <c r="D26" i="5" s="1"/>
  <c r="N97" i="246"/>
  <c r="N99" i="246" s="1"/>
  <c r="D206" i="5" s="1"/>
  <c r="N85" i="283"/>
  <c r="N87" i="283" s="1"/>
  <c r="D240" i="5" s="1"/>
  <c r="N86" i="209"/>
  <c r="N88" i="209" s="1"/>
  <c r="D131" i="5" s="1"/>
  <c r="N86" i="83"/>
  <c r="N88" i="83" s="1"/>
  <c r="D74" i="5" s="1"/>
  <c r="N85" i="192"/>
  <c r="N87" i="192" s="1"/>
  <c r="D172" i="5" s="1"/>
  <c r="N86" i="140"/>
  <c r="N88" i="140" s="1"/>
  <c r="D132" i="5" s="1"/>
  <c r="N93" i="245"/>
  <c r="N95" i="245" s="1"/>
  <c r="D205" i="5" s="1"/>
  <c r="N87" i="366"/>
  <c r="N89" i="366" s="1"/>
  <c r="D316" i="5" s="1"/>
  <c r="N91" i="248"/>
  <c r="N93" i="248" s="1"/>
  <c r="D208" i="5" s="1"/>
  <c r="D257" i="5"/>
  <c r="D258" i="5"/>
  <c r="N87" i="296"/>
  <c r="N89" i="296" s="1"/>
  <c r="D252" i="5" s="1"/>
  <c r="N88" i="270"/>
  <c r="N90" i="270" s="1"/>
  <c r="D228" i="5" s="1"/>
  <c r="N85" i="287"/>
  <c r="N87" i="287" s="1"/>
  <c r="D244" i="5" s="1"/>
  <c r="N91" i="158"/>
  <c r="N93" i="158" s="1"/>
  <c r="D146" i="5" s="1"/>
  <c r="N88" i="232"/>
  <c r="N90" i="232" s="1"/>
  <c r="D192" i="5" s="1"/>
  <c r="N89" i="50"/>
  <c r="N91" i="50" s="1"/>
  <c r="D42" i="5" s="1"/>
  <c r="N85" i="291"/>
  <c r="N87" i="291" s="1"/>
  <c r="D247" i="5" s="1"/>
  <c r="N87" i="362"/>
  <c r="N89" i="362" s="1"/>
  <c r="D312" i="5" s="1"/>
  <c r="N85" i="310"/>
  <c r="N87" i="310" s="1"/>
  <c r="D266" i="5" s="1"/>
  <c r="N87" i="359"/>
  <c r="N89" i="359" s="1"/>
  <c r="D310" i="5" s="1"/>
  <c r="N86" i="106"/>
  <c r="N88" i="106" s="1"/>
  <c r="D96" i="5" s="1"/>
  <c r="N86" i="88"/>
  <c r="N88" i="88" s="1"/>
  <c r="D79" i="5" s="1"/>
  <c r="N87" i="337"/>
  <c r="N89" i="337" s="1"/>
  <c r="D291" i="5" s="1"/>
  <c r="N86" i="105"/>
  <c r="N88" i="105" s="1"/>
  <c r="D95" i="5" s="1"/>
  <c r="N85" i="293"/>
  <c r="N87" i="293" s="1"/>
  <c r="D249" i="5" s="1"/>
  <c r="N87" i="318"/>
  <c r="N89" i="318" s="1"/>
  <c r="D274" i="5" s="1"/>
  <c r="N90" i="177"/>
  <c r="N92" i="177" s="1"/>
  <c r="N87" i="263"/>
  <c r="N89" i="263" s="1"/>
  <c r="D222" i="5" s="1"/>
  <c r="N87" i="329"/>
  <c r="N89" i="329" s="1"/>
  <c r="D283" i="5" s="1"/>
  <c r="D160" i="5"/>
  <c r="D159" i="5"/>
  <c r="N86" i="82"/>
  <c r="N88" i="82" s="1"/>
  <c r="D73" i="5" s="1"/>
  <c r="N87" i="254"/>
  <c r="N89" i="254" s="1"/>
  <c r="D214" i="5" s="1"/>
  <c r="N86" i="35"/>
  <c r="N88" i="35" s="1"/>
  <c r="D37" i="5" s="1"/>
  <c r="N87" i="258"/>
  <c r="N89" i="258" s="1"/>
  <c r="D217" i="5" s="1"/>
  <c r="N87" i="331"/>
  <c r="N89" i="331" s="1"/>
  <c r="D285" i="5" s="1"/>
  <c r="N90" i="183"/>
  <c r="N92" i="183" s="1"/>
  <c r="D163" i="5" s="1"/>
  <c r="N86" i="79"/>
  <c r="N88" i="79" s="1"/>
  <c r="D70" i="5" s="1"/>
  <c r="D78" i="5"/>
  <c r="D77" i="5"/>
  <c r="N86" i="143"/>
  <c r="N88" i="143" s="1"/>
  <c r="D141" i="5" s="1"/>
  <c r="N93" i="165"/>
  <c r="N95" i="165" s="1"/>
  <c r="D150" i="5" s="1"/>
  <c r="N87" i="348"/>
  <c r="N89" i="348" s="1"/>
  <c r="D301" i="5" s="1"/>
  <c r="N87" i="345"/>
  <c r="N89" i="345" s="1"/>
  <c r="D298" i="5" s="1"/>
  <c r="N87" i="150"/>
  <c r="N89" i="150" s="1"/>
  <c r="D142" i="5" s="1"/>
  <c r="N91" i="185"/>
  <c r="N93" i="185" s="1"/>
  <c r="D165" i="5" s="1"/>
  <c r="N85" i="75"/>
  <c r="N87" i="75" s="1"/>
  <c r="D66" i="5" s="1"/>
  <c r="N87" i="346"/>
  <c r="N89" i="346" s="1"/>
  <c r="D299" i="5" s="1"/>
  <c r="N87" i="295"/>
  <c r="N89" i="295" s="1"/>
  <c r="D251" i="5" s="1"/>
  <c r="N91" i="182"/>
  <c r="N93" i="182" s="1"/>
  <c r="D162" i="5" s="1"/>
  <c r="N91" i="168"/>
  <c r="N93" i="168" s="1"/>
  <c r="D151" i="5" s="1"/>
  <c r="N87" i="256"/>
  <c r="N89" i="256" s="1"/>
  <c r="D215" i="5" s="1"/>
  <c r="N86" i="96"/>
  <c r="N88" i="96" s="1"/>
  <c r="D86" i="5" s="1"/>
  <c r="N86" i="39"/>
  <c r="N88" i="39" s="1"/>
  <c r="D30" i="5" s="1"/>
  <c r="N90" i="181"/>
  <c r="N92" i="181" s="1"/>
  <c r="D161" i="5" s="1"/>
  <c r="N87" i="319"/>
  <c r="N89" i="319" s="1"/>
  <c r="D275" i="5" s="1"/>
  <c r="N86" i="97"/>
  <c r="N88" i="97" s="1"/>
  <c r="D87" i="5" s="1"/>
  <c r="N87" i="364"/>
  <c r="N89" i="364" s="1"/>
  <c r="D314" i="5" s="1"/>
  <c r="N87" i="355"/>
  <c r="N89" i="355" s="1"/>
  <c r="D307" i="5" s="1"/>
  <c r="N91" i="154"/>
  <c r="N93" i="154" s="1"/>
  <c r="D143" i="5" s="1"/>
  <c r="N91" i="282"/>
  <c r="N93" i="282" s="1"/>
  <c r="D239" i="5" s="1"/>
  <c r="N90" i="179"/>
  <c r="N92" i="179" s="1"/>
  <c r="D158" i="5" s="1"/>
  <c r="N90" i="172"/>
  <c r="N92" i="172" s="1"/>
  <c r="D153" i="5" s="1"/>
  <c r="N87" i="311"/>
  <c r="N89" i="311" s="1"/>
  <c r="D267" i="5" s="1"/>
  <c r="N90" i="184"/>
  <c r="N92" i="184" s="1"/>
  <c r="D164" i="5" s="1"/>
  <c r="N87" i="262"/>
  <c r="N89" i="262" s="1"/>
  <c r="D221" i="5" s="1"/>
  <c r="N86" i="139"/>
  <c r="N88" i="139" s="1"/>
  <c r="D130" i="5" s="1"/>
  <c r="N91" i="157"/>
  <c r="N93" i="157" s="1"/>
  <c r="D145" i="5" s="1"/>
  <c r="N86" i="71"/>
  <c r="N88" i="71" s="1"/>
  <c r="D62" i="5" s="1"/>
  <c r="N93" i="279"/>
  <c r="N95" i="279" s="1"/>
  <c r="D236" i="5" s="1"/>
  <c r="N88" i="271"/>
  <c r="N90" i="271" s="1"/>
  <c r="D229" i="5" s="1"/>
  <c r="N90" i="188"/>
  <c r="N92" i="188" s="1"/>
  <c r="D167" i="5" s="1"/>
  <c r="N87" i="265"/>
  <c r="N89" i="265" s="1"/>
  <c r="D224" i="5" s="1"/>
  <c r="N85" i="309"/>
  <c r="N87" i="309" s="1"/>
  <c r="D265" i="5" s="1"/>
  <c r="N86" i="148"/>
  <c r="N88" i="148" s="1"/>
  <c r="D136" i="5" s="1"/>
  <c r="N88" i="274"/>
  <c r="N90" i="274" s="1"/>
  <c r="D232" i="5" s="1"/>
  <c r="N87" i="313"/>
  <c r="N89" i="313" s="1"/>
  <c r="D269" i="5" s="1"/>
  <c r="N86" i="136"/>
  <c r="N88" i="136" s="1"/>
  <c r="D127" i="5" s="1"/>
  <c r="N91" i="280"/>
  <c r="N93" i="280" s="1"/>
  <c r="D237" i="5" s="1"/>
  <c r="N86" i="135"/>
  <c r="N88" i="135" s="1"/>
  <c r="D126" i="5" s="1"/>
  <c r="N90" i="160"/>
  <c r="N92" i="160" s="1"/>
  <c r="D147" i="5" s="1"/>
  <c r="N93" i="221"/>
  <c r="N95" i="221" s="1"/>
  <c r="D184" i="5" s="1"/>
  <c r="N86" i="42"/>
  <c r="N88" i="42" s="1"/>
  <c r="D33" i="5" s="1"/>
  <c r="N87" i="344"/>
  <c r="N89" i="344" s="1"/>
  <c r="D297" i="5" s="1"/>
  <c r="N86" i="41"/>
  <c r="N88" i="41" s="1"/>
  <c r="D32" i="5" s="1"/>
  <c r="N87" i="334"/>
  <c r="N89" i="334" s="1"/>
  <c r="D288" i="5" s="1"/>
  <c r="N87" i="332"/>
  <c r="N89" i="332" s="1"/>
  <c r="D286" i="5" s="1"/>
  <c r="N86" i="43"/>
  <c r="N88" i="43" s="1"/>
  <c r="D34" i="5" s="1"/>
  <c r="N85" i="284"/>
  <c r="N87" i="284" s="1"/>
  <c r="D241" i="5" s="1"/>
  <c r="N88" i="275"/>
  <c r="N90" i="275" s="1"/>
  <c r="D233" i="5" s="1"/>
  <c r="N86" i="85"/>
  <c r="N88" i="85" s="1"/>
  <c r="D76" i="5" s="1"/>
  <c r="N85" i="297"/>
  <c r="N87" i="297" s="1"/>
  <c r="D253" i="5" s="1"/>
  <c r="N85" i="325"/>
  <c r="N87" i="325" s="1"/>
  <c r="D280" i="5" s="1"/>
  <c r="N91" i="176"/>
  <c r="N93" i="176" s="1"/>
  <c r="D155" i="5" s="1"/>
  <c r="N87" i="356"/>
  <c r="N89" i="356" s="1"/>
  <c r="D308" i="5" s="1"/>
  <c r="N87" i="365"/>
  <c r="N89" i="365" s="1"/>
  <c r="D315" i="5" s="1"/>
  <c r="N86" i="40"/>
  <c r="N88" i="40" s="1"/>
  <c r="D31" i="5" s="1"/>
  <c r="N85" i="299"/>
  <c r="N87" i="299" s="1"/>
  <c r="D255" i="5" s="1"/>
  <c r="N87" i="317"/>
  <c r="N89" i="317" s="1"/>
  <c r="D273" i="5" s="1"/>
  <c r="N87" i="347"/>
  <c r="N89" i="347" s="1"/>
  <c r="D300" i="5" s="1"/>
  <c r="N86" i="68"/>
  <c r="N88" i="68" s="1"/>
  <c r="D59" i="5" s="1"/>
  <c r="N86" i="243"/>
  <c r="N88" i="243" s="1"/>
  <c r="D203" i="5" s="1"/>
  <c r="N86" i="242"/>
  <c r="N88" i="242" s="1"/>
  <c r="D202" i="5" s="1"/>
  <c r="N87" i="342"/>
  <c r="N89" i="342" s="1"/>
  <c r="D295" i="5" s="1"/>
  <c r="N91" i="171"/>
  <c r="N93" i="171" s="1"/>
  <c r="D156" i="5" s="1"/>
  <c r="N87" i="360"/>
  <c r="N89" i="360" s="1"/>
  <c r="D311" i="5" s="1"/>
  <c r="N86" i="142"/>
  <c r="N88" i="142" s="1"/>
  <c r="D134" i="5" s="1"/>
  <c r="N88" i="48"/>
  <c r="N90" i="48" s="1"/>
  <c r="D40" i="5" s="1"/>
  <c r="N85" i="292"/>
  <c r="N87" i="292" s="1"/>
  <c r="D248" i="5" s="1"/>
  <c r="N87" i="330"/>
  <c r="N89" i="330" s="1"/>
  <c r="D284" i="5" s="1"/>
  <c r="N86" i="90"/>
  <c r="N88" i="90" s="1"/>
  <c r="D81" i="5" s="1"/>
  <c r="N89" i="244"/>
  <c r="N91" i="244" s="1"/>
  <c r="D204" i="5" s="1"/>
  <c r="N87" i="238"/>
  <c r="N89" i="238" s="1"/>
  <c r="D198" i="5" s="1"/>
  <c r="N91" i="267"/>
  <c r="N93" i="267" s="1"/>
  <c r="D226" i="5" s="1"/>
  <c r="N86" i="146"/>
  <c r="N88" i="146" s="1"/>
  <c r="D138" i="5" s="1"/>
  <c r="N85" i="302"/>
  <c r="N87" i="302" s="1"/>
  <c r="N86" i="138"/>
  <c r="N88" i="138" s="1"/>
  <c r="D129" i="5" s="1"/>
  <c r="N87" i="312"/>
  <c r="N89" i="312" s="1"/>
  <c r="D268" i="5" s="1"/>
  <c r="N86" i="81"/>
  <c r="N88" i="81" s="1"/>
  <c r="D72" i="5"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K37" authorId="0" shapeId="0" xr:uid="{00000000-0006-0000-0800-000001000000}">
      <text>
        <r>
          <rPr>
            <b/>
            <sz val="9"/>
            <color indexed="81"/>
            <rFont val="Tahoma"/>
            <family val="2"/>
          </rPr>
          <t>Jorge antonio Mantilla Puerto:</t>
        </r>
        <r>
          <rPr>
            <sz val="9"/>
            <color indexed="81"/>
            <rFont val="Tahoma"/>
            <family val="2"/>
          </rPr>
          <t xml:space="preserve">
</t>
        </r>
        <r>
          <rPr>
            <sz val="10"/>
            <color indexed="81"/>
            <rFont val="Tahoma"/>
            <family val="2"/>
          </rPr>
          <t>En la cotizacion enviada el precio del cargador es $140.000</t>
        </r>
      </text>
    </comment>
  </commentList>
</comments>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<sst xmlns="http://schemas.openxmlformats.org/spreadsheetml/2006/main" count="38539" uniqueCount="2344">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</sst>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7">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9"/>
      <color indexed="81"/>
      <name val="Tahoma"/>
      <family val="2"/>
    </font>
    <font>
      <b/>
      <sz val="9"/>
      <color indexed="81"/>
      <name val="Tahoma"/>
      <family val="2"/>
    </font>
    <font>
      <sz val="10"/>
      <color indexed="81"/>
      <name val="Tahoma"/>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C000"/>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9">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0" fontId="18" fillId="29" borderId="23" xfId="0" applyNumberFormat="1" applyFont="1" applyFill="1" applyBorder="1" applyAlignment="1">
      <alignment horizontal="right"/>
    </xf>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protection locked="0"/>
    </xf>
    <xf numFmtId="164" fontId="3" fillId="16" borderId="63" xfId="11" applyFont="1" applyFill="1" applyBorder="1" applyProtection="1"/>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8"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9" fontId="0" fillId="0" borderId="0" xfId="0" applyNumberFormat="1" applyFill="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CAUCA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7" sqref="B57"/>
    </sheetView>
  </sheetViews>
  <sheetFormatPr baseColWidth="10" defaultRowHeight="15"/>
  <cols>
    <col min="8" max="8" width="83" customWidth="1"/>
    <col min="26" max="26" width="11"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7"/>
      <c r="B32" s="667"/>
      <c r="C32" s="667"/>
      <c r="D32" s="667"/>
      <c r="E32" s="667"/>
      <c r="F32" s="667"/>
      <c r="G32" s="667"/>
      <c r="H32" s="667"/>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7"/>
      <c r="B33" s="667"/>
      <c r="C33" s="667"/>
      <c r="D33" s="667"/>
      <c r="E33" s="667"/>
      <c r="F33" s="667"/>
      <c r="G33" s="667"/>
      <c r="H33" s="667"/>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7"/>
      <c r="B34" s="667"/>
      <c r="C34" s="667"/>
      <c r="D34" s="667"/>
      <c r="E34" s="667"/>
      <c r="F34" s="667"/>
      <c r="G34" s="667"/>
      <c r="H34" s="667"/>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7"/>
      <c r="B35" s="667"/>
      <c r="C35" s="667"/>
      <c r="D35" s="667"/>
      <c r="E35" s="667"/>
      <c r="F35" s="667"/>
      <c r="G35" s="667"/>
      <c r="H35" s="667"/>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7"/>
      <c r="B36" s="667"/>
      <c r="C36" s="667"/>
      <c r="D36" s="667"/>
      <c r="E36" s="667"/>
      <c r="F36" s="667"/>
      <c r="G36" s="667"/>
      <c r="H36" s="667"/>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7"/>
      <c r="B37" s="667"/>
      <c r="C37" s="667"/>
      <c r="D37" s="667"/>
      <c r="E37" s="667"/>
      <c r="F37" s="667"/>
      <c r="G37" s="667"/>
      <c r="H37" s="667"/>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7"/>
      <c r="B38" s="667"/>
      <c r="C38" s="667"/>
      <c r="D38" s="667"/>
      <c r="E38" s="667"/>
      <c r="F38" s="667"/>
      <c r="G38" s="667"/>
      <c r="H38" s="667"/>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6.7109375" style="111" customWidth="1"/>
    <col min="2" max="2" width="108.28515625" style="110" customWidth="1"/>
    <col min="3" max="3" width="15.42578125" style="141" customWidth="1"/>
    <col min="4" max="4" width="25.85546875" style="181" customWidth="1"/>
    <col min="5" max="5" width="30" style="202"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3551277.2913335403</v>
      </c>
      <c r="G3" t="s">
        <v>980</v>
      </c>
      <c r="J3" s="1"/>
    </row>
    <row r="4" spans="1:10" ht="54" thickTop="1" thickBot="1">
      <c r="A4" s="131" t="s">
        <v>985</v>
      </c>
      <c r="B4" s="132" t="s">
        <v>1169</v>
      </c>
      <c r="C4" s="130" t="s">
        <v>984</v>
      </c>
      <c r="D4" s="177">
        <f>VLOOKUP('200.2'!A88,'200.2'!A37:N108,14,FALSE)</f>
        <v>187520.56114710707</v>
      </c>
      <c r="J4" s="1"/>
    </row>
    <row r="5" spans="1:10" ht="54" thickTop="1" thickBot="1">
      <c r="A5" s="131" t="s">
        <v>986</v>
      </c>
      <c r="B5" s="132" t="s">
        <v>1170</v>
      </c>
      <c r="C5" s="133" t="s">
        <v>987</v>
      </c>
      <c r="D5" s="177">
        <f>VLOOKUP('201.1'!A88,'201.1'!A38:N109,14,FALSE)</f>
        <v>172926.11385705339</v>
      </c>
    </row>
    <row r="6" spans="1:10" ht="54" thickTop="1" thickBot="1">
      <c r="A6" s="131" t="s">
        <v>988</v>
      </c>
      <c r="B6" s="132" t="s">
        <v>1171</v>
      </c>
      <c r="C6" s="133" t="s">
        <v>987</v>
      </c>
      <c r="D6" s="177">
        <f>VLOOKUP('201.2'!A88,'201.2'!A39:N110,14,FALSE)</f>
        <v>156516.32046331139</v>
      </c>
    </row>
    <row r="7" spans="1:10" ht="70.5" customHeight="1" thickTop="1" thickBot="1">
      <c r="A7" s="131" t="s">
        <v>989</v>
      </c>
      <c r="B7" s="132" t="s">
        <v>1172</v>
      </c>
      <c r="C7" s="133" t="s">
        <v>987</v>
      </c>
      <c r="D7" s="177">
        <f>VLOOKUP('201.3'!A88,'201.3'!A40:N111,14,FALSE)</f>
        <v>43450.909263687354</v>
      </c>
    </row>
    <row r="8" spans="1:10" ht="54" thickTop="1" thickBot="1">
      <c r="A8" s="131" t="s">
        <v>990</v>
      </c>
      <c r="B8" s="132" t="s">
        <v>1173</v>
      </c>
      <c r="C8" s="133" t="s">
        <v>987</v>
      </c>
      <c r="D8" s="178">
        <f>VLOOKUP('201.4'!A88,'201.4'!A41:N112,14,FALSE)</f>
        <v>54143.200137218621</v>
      </c>
    </row>
    <row r="9" spans="1:10" ht="54" thickTop="1" thickBot="1">
      <c r="A9" s="131" t="s">
        <v>991</v>
      </c>
      <c r="B9" s="132" t="s">
        <v>1170</v>
      </c>
      <c r="C9" s="133" t="s">
        <v>1845</v>
      </c>
      <c r="D9" s="178">
        <f>VLOOKUP('201.5'!A88,'201.5'!A42:N113,14,FALSE)</f>
        <v>172926.11385705339</v>
      </c>
    </row>
    <row r="10" spans="1:10" ht="54" thickTop="1" thickBot="1">
      <c r="A10" s="131" t="s">
        <v>992</v>
      </c>
      <c r="B10" s="132" t="s">
        <v>1171</v>
      </c>
      <c r="C10" s="133" t="s">
        <v>1845</v>
      </c>
      <c r="D10" s="178">
        <f>VLOOKUP('201.6'!A88,'201.6'!A43:N114,14,FALSE)</f>
        <v>156516.32046331139</v>
      </c>
    </row>
    <row r="11" spans="1:10" ht="54" thickTop="1" thickBot="1">
      <c r="A11" s="131" t="s">
        <v>993</v>
      </c>
      <c r="B11" s="132" t="s">
        <v>1171</v>
      </c>
      <c r="C11" s="133" t="s">
        <v>387</v>
      </c>
      <c r="D11" s="178">
        <f>VLOOKUP('201.7'!A88,'201.7'!A44:N115,14,FALSE)</f>
        <v>153428.33525769316</v>
      </c>
    </row>
    <row r="12" spans="1:10" ht="54" thickTop="1" thickBot="1">
      <c r="A12" s="131" t="s">
        <v>994</v>
      </c>
      <c r="B12" s="132" t="s">
        <v>1174</v>
      </c>
      <c r="C12" s="133" t="s">
        <v>233</v>
      </c>
      <c r="D12" s="178">
        <f>VLOOKUP('201.8'!A88,'201.8'!A45:N116,14,FALSE)</f>
        <v>18268.563099397659</v>
      </c>
    </row>
    <row r="13" spans="1:10" ht="54" thickTop="1" thickBot="1">
      <c r="A13" s="131" t="s">
        <v>995</v>
      </c>
      <c r="B13" s="132" t="s">
        <v>1175</v>
      </c>
      <c r="C13" s="133" t="s">
        <v>233</v>
      </c>
      <c r="D13" s="178">
        <f>VLOOKUP('201.9'!A88,'201.9'!A46:N117,14,FALSE)</f>
        <v>18005.590549847231</v>
      </c>
    </row>
    <row r="14" spans="1:10" ht="54" thickTop="1" thickBot="1">
      <c r="A14" s="131" t="s">
        <v>996</v>
      </c>
      <c r="B14" s="132" t="s">
        <v>1176</v>
      </c>
      <c r="C14" s="133" t="s">
        <v>144</v>
      </c>
      <c r="D14" s="178">
        <f>VLOOKUP('201.10'!A88,'201.10'!A47:N118,14,FALSE)</f>
        <v>5743.9571315343801</v>
      </c>
    </row>
    <row r="15" spans="1:10" ht="54" thickTop="1" thickBot="1">
      <c r="A15" s="131" t="s">
        <v>997</v>
      </c>
      <c r="B15" s="132" t="s">
        <v>1177</v>
      </c>
      <c r="C15" s="133" t="s">
        <v>998</v>
      </c>
      <c r="D15" s="178">
        <f>VLOOKUP('201.11'!A88,'201.11'!A48:N119,14,FALSE)</f>
        <v>9201.541113985817</v>
      </c>
    </row>
    <row r="16" spans="1:10" ht="54" thickTop="1" thickBot="1">
      <c r="A16" s="131" t="s">
        <v>999</v>
      </c>
      <c r="B16" s="132" t="s">
        <v>1178</v>
      </c>
      <c r="C16" s="133" t="s">
        <v>1845</v>
      </c>
      <c r="D16" s="178">
        <f>VLOOKUP('201.12'!A88,'201.12'!A49:N120,14,FALSE)</f>
        <v>111627.3158468102</v>
      </c>
    </row>
    <row r="17" spans="1:4" ht="64.5" thickTop="1" thickBot="1">
      <c r="A17" s="134" t="s">
        <v>1000</v>
      </c>
      <c r="B17" s="135" t="s">
        <v>1179</v>
      </c>
      <c r="C17" s="133" t="s">
        <v>1845</v>
      </c>
      <c r="D17" s="178">
        <f>VLOOKUP('201.13'!A88,'201.13'!A50:N121,14,FALSE)</f>
        <v>87354.390540258231</v>
      </c>
    </row>
    <row r="18" spans="1:4" ht="54" thickTop="1" thickBot="1">
      <c r="A18" s="131" t="s">
        <v>1001</v>
      </c>
      <c r="B18" s="132" t="s">
        <v>1180</v>
      </c>
      <c r="C18" s="133" t="s">
        <v>144</v>
      </c>
      <c r="D18" s="178">
        <f>VLOOKUP('201.14'!A88,'201.14'!A51:N122,14,FALSE)</f>
        <v>30046.644254632862</v>
      </c>
    </row>
    <row r="19" spans="1:4" ht="54" thickTop="1" thickBot="1">
      <c r="A19" s="131" t="s">
        <v>1002</v>
      </c>
      <c r="B19" s="132" t="s">
        <v>1181</v>
      </c>
      <c r="C19" s="133" t="s">
        <v>144</v>
      </c>
      <c r="D19" s="178">
        <f>VLOOKUP('201.15'!A88,'201.15'!A52:N123,14,FALSE)</f>
        <v>36549.478586983947</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64429.942608179335</v>
      </c>
    </row>
    <row r="22" spans="1:4" ht="54" thickTop="1" thickBot="1">
      <c r="A22" s="131" t="s">
        <v>1005</v>
      </c>
      <c r="B22" s="132" t="s">
        <v>1184</v>
      </c>
      <c r="C22" s="133" t="s">
        <v>1845</v>
      </c>
      <c r="D22" s="178">
        <f>VLOOKUP('201.18'!A88,'201.18'!A55:N126,14,FALSE)</f>
        <v>64429.942608179335</v>
      </c>
    </row>
    <row r="23" spans="1:4" ht="54" thickTop="1" thickBot="1">
      <c r="A23" s="131" t="s">
        <v>1006</v>
      </c>
      <c r="B23" s="132" t="s">
        <v>1185</v>
      </c>
      <c r="C23" s="133" t="s">
        <v>144</v>
      </c>
      <c r="D23" s="178">
        <f>VLOOKUP('201.19'!A88,'201.19'!A56:N127,14,FALSE)</f>
        <v>22479.747333879062</v>
      </c>
    </row>
    <row r="24" spans="1:4" ht="54" thickTop="1" thickBot="1">
      <c r="A24" s="131" t="s">
        <v>1007</v>
      </c>
      <c r="B24" s="132" t="s">
        <v>1186</v>
      </c>
      <c r="C24" s="133" t="s">
        <v>144</v>
      </c>
      <c r="D24" s="178">
        <f>VLOOKUP('201.20'!A88,'201.20'!A57:N128,14,FALSE)</f>
        <v>5693.7261364363967</v>
      </c>
    </row>
    <row r="25" spans="1:4" ht="54" thickTop="1" thickBot="1">
      <c r="A25" s="131" t="s">
        <v>1008</v>
      </c>
      <c r="B25" s="132" t="s">
        <v>1187</v>
      </c>
      <c r="C25" s="133" t="s">
        <v>144</v>
      </c>
      <c r="D25" s="178">
        <f>VLOOKUP('201.21'!A88,'201.21'!A58:N129,14,FALSE)</f>
        <v>6422.6666591914836</v>
      </c>
    </row>
    <row r="26" spans="1:4" ht="54" thickTop="1" thickBot="1">
      <c r="A26" s="131" t="s">
        <v>1425</v>
      </c>
      <c r="B26" s="132" t="s">
        <v>1413</v>
      </c>
      <c r="C26" s="133" t="s">
        <v>1845</v>
      </c>
      <c r="D26" s="178">
        <f>VLOOKUP('203.1'!A88,'203.1'!A59:N130,14,FALSE)</f>
        <v>1106240.5471139995</v>
      </c>
    </row>
    <row r="27" spans="1:4" ht="54" thickTop="1" thickBot="1">
      <c r="A27" s="131" t="s">
        <v>1426</v>
      </c>
      <c r="B27" s="132" t="s">
        <v>1417</v>
      </c>
      <c r="C27" s="133" t="s">
        <v>1845</v>
      </c>
      <c r="D27" s="178">
        <f>VLOOKUP('203.2'!A88,'203.2'!A60:N131,14,FALSE)</f>
        <v>1348670.3924230686</v>
      </c>
    </row>
    <row r="28" spans="1:4" ht="54" thickTop="1" thickBot="1">
      <c r="A28" s="131" t="s">
        <v>1427</v>
      </c>
      <c r="B28" s="132" t="s">
        <v>1418</v>
      </c>
      <c r="C28" s="133" t="s">
        <v>1845</v>
      </c>
      <c r="D28" s="178">
        <f>VLOOKUP('203.3'!A88,'203.3'!A61:N132,14,FALSE)</f>
        <v>1521834.5676438324</v>
      </c>
    </row>
    <row r="29" spans="1:4" ht="54" thickTop="1" thickBot="1">
      <c r="A29" s="131" t="s">
        <v>1428</v>
      </c>
      <c r="B29" s="132" t="s">
        <v>1419</v>
      </c>
      <c r="C29" s="133" t="s">
        <v>1845</v>
      </c>
      <c r="D29" s="178">
        <f>VLOOKUP('203.4'!A88,'203.4'!A62:N133,14,FALSE)</f>
        <v>737402.66684224212</v>
      </c>
    </row>
    <row r="30" spans="1:4" ht="54" thickTop="1" thickBot="1">
      <c r="A30" s="131" t="s">
        <v>1429</v>
      </c>
      <c r="B30" s="132" t="s">
        <v>1420</v>
      </c>
      <c r="C30" s="133" t="s">
        <v>1845</v>
      </c>
      <c r="D30" s="178">
        <f>VLOOKUP('203.5'!A88,'203.5'!A63:N134,14,FALSE)</f>
        <v>851086.19282275159</v>
      </c>
    </row>
    <row r="31" spans="1:4" ht="54" thickTop="1" thickBot="1">
      <c r="A31" s="131" t="s">
        <v>1430</v>
      </c>
      <c r="B31" s="132" t="s">
        <v>1421</v>
      </c>
      <c r="C31" s="133" t="s">
        <v>1845</v>
      </c>
      <c r="D31" s="178">
        <f>VLOOKUP('203.6'!A88,'203.6'!A64:N135,14,FALSE)</f>
        <v>923430.25481034815</v>
      </c>
    </row>
    <row r="32" spans="1:4" ht="54" thickTop="1" thickBot="1">
      <c r="A32" s="131" t="s">
        <v>1431</v>
      </c>
      <c r="B32" s="132" t="s">
        <v>1422</v>
      </c>
      <c r="C32" s="133" t="s">
        <v>1845</v>
      </c>
      <c r="D32" s="178">
        <f>VLOOKUP('203.7'!A88,'203.7'!A65:N136,14,FALSE)</f>
        <v>291963.24349759344</v>
      </c>
    </row>
    <row r="33" spans="1:4" ht="54" thickTop="1" thickBot="1">
      <c r="A33" s="131" t="s">
        <v>1432</v>
      </c>
      <c r="B33" s="132" t="s">
        <v>1871</v>
      </c>
      <c r="C33" s="133" t="s">
        <v>1845</v>
      </c>
      <c r="D33" s="178">
        <f>VLOOKUP('203.8'!A88,'203.8'!A66:N137,14,FALSE)</f>
        <v>404194.47563788574</v>
      </c>
    </row>
    <row r="34" spans="1:4" ht="54" thickTop="1" thickBot="1">
      <c r="A34" s="131" t="s">
        <v>1433</v>
      </c>
      <c r="B34" s="132" t="s">
        <v>1424</v>
      </c>
      <c r="C34" s="133" t="s">
        <v>1845</v>
      </c>
      <c r="D34" s="178">
        <f>VLOOKUP('203.9'!A88,'203.9'!A67:N138,14,FALSE)</f>
        <v>427454.00661646569</v>
      </c>
    </row>
    <row r="35" spans="1:4" ht="54" thickTop="1" thickBot="1">
      <c r="A35" s="131" t="s">
        <v>1434</v>
      </c>
      <c r="B35" s="132" t="s">
        <v>1414</v>
      </c>
      <c r="C35" s="133" t="s">
        <v>1845</v>
      </c>
      <c r="D35" s="178">
        <f>VLOOKUP('203.10'!A88,'203.10'!A68:N139,14,FALSE)</f>
        <v>232797.8103629917</v>
      </c>
    </row>
    <row r="36" spans="1:4" ht="54" thickTop="1" thickBot="1">
      <c r="A36" s="131" t="s">
        <v>1435</v>
      </c>
      <c r="B36" s="132" t="s">
        <v>1415</v>
      </c>
      <c r="C36" s="133" t="s">
        <v>1845</v>
      </c>
      <c r="D36" s="178">
        <f>VLOOKUP('203.11'!A88,'203.11'!A69:N140,14,FALSE)</f>
        <v>309041.84890733147</v>
      </c>
    </row>
    <row r="37" spans="1:4" ht="54" thickTop="1" thickBot="1">
      <c r="A37" s="131" t="s">
        <v>1436</v>
      </c>
      <c r="B37" s="216" t="s">
        <v>1416</v>
      </c>
      <c r="C37" s="133" t="s">
        <v>1845</v>
      </c>
      <c r="D37" s="178">
        <f>VLOOKUP('203.12'!A88,'203.12'!A70:N141,14,FALSE)</f>
        <v>321124.72214295738</v>
      </c>
    </row>
    <row r="38" spans="1:4" ht="54" thickTop="1" thickBot="1">
      <c r="A38" s="131" t="s">
        <v>1009</v>
      </c>
      <c r="B38" s="132" t="s">
        <v>1188</v>
      </c>
      <c r="C38" s="133" t="s">
        <v>387</v>
      </c>
      <c r="D38" s="178">
        <f>VLOOKUP('210.1.1'!A88,'210.1.1'!A71:N142,14,FALSE)</f>
        <v>13315.042015677309</v>
      </c>
    </row>
    <row r="39" spans="1:4" ht="54" thickTop="1" thickBot="1">
      <c r="A39" s="131" t="s">
        <v>1010</v>
      </c>
      <c r="B39" s="132" t="s">
        <v>1189</v>
      </c>
      <c r="C39" s="133" t="s">
        <v>387</v>
      </c>
      <c r="D39" s="178">
        <f>VLOOKUP('210.1.2'!A88,'210.1.2'!A72:N143,14,FALSE)</f>
        <v>3848.5340134022858</v>
      </c>
    </row>
    <row r="40" spans="1:4" ht="54" thickTop="1" thickBot="1">
      <c r="A40" s="131" t="s">
        <v>1011</v>
      </c>
      <c r="B40" s="132" t="s">
        <v>1190</v>
      </c>
      <c r="C40" s="133" t="s">
        <v>387</v>
      </c>
      <c r="D40" s="178">
        <f>VLOOKUP('210.2.1'!A90,'210.2.1'!A73:N144,14,FALSE)</f>
        <v>29829.232847282969</v>
      </c>
    </row>
    <row r="41" spans="1:4" ht="54" thickTop="1" thickBot="1">
      <c r="A41" s="131" t="s">
        <v>1012</v>
      </c>
      <c r="B41" s="132" t="s">
        <v>1191</v>
      </c>
      <c r="C41" s="133" t="s">
        <v>387</v>
      </c>
      <c r="D41" s="178">
        <f>VLOOKUP('210.2.2'!A88,'210.2.2'!A74:N145,14,FALSE)</f>
        <v>13315.042015677309</v>
      </c>
    </row>
    <row r="42" spans="1:4" ht="54" thickTop="1" thickBot="1">
      <c r="A42" s="131" t="s">
        <v>1013</v>
      </c>
      <c r="B42" s="132" t="s">
        <v>1192</v>
      </c>
      <c r="C42" s="133" t="s">
        <v>387</v>
      </c>
      <c r="D42" s="178">
        <f>VLOOKUP('210.2.3'!A91,'210.2.3'!A91:N146,14,FALSE)</f>
        <v>20362.724845007957</v>
      </c>
    </row>
    <row r="43" spans="1:4" ht="54" thickTop="1" thickBot="1">
      <c r="A43" s="131" t="s">
        <v>1014</v>
      </c>
      <c r="B43" s="132" t="s">
        <v>1193</v>
      </c>
      <c r="C43" s="133" t="s">
        <v>387</v>
      </c>
      <c r="D43" s="178">
        <f>VLOOKUP('210.2.4'!A88,'210.2.4'!A88:N147,14,FALSE)</f>
        <v>3848.5340134022858</v>
      </c>
    </row>
    <row r="44" spans="1:4" ht="54" thickTop="1" thickBot="1">
      <c r="A44" s="131" t="s">
        <v>1015</v>
      </c>
      <c r="B44" s="132" t="s">
        <v>1194</v>
      </c>
      <c r="C44" s="133" t="s">
        <v>387</v>
      </c>
      <c r="D44" s="178">
        <f>VLOOKUP('211.1'!A88,'211.1'!A88:N148,14,FALSE)</f>
        <v>12598.75938104677</v>
      </c>
    </row>
    <row r="45" spans="1:4" ht="54" thickTop="1" thickBot="1">
      <c r="A45" s="131" t="s">
        <v>1016</v>
      </c>
      <c r="B45" s="132" t="s">
        <v>1195</v>
      </c>
      <c r="C45" s="133" t="s">
        <v>387</v>
      </c>
      <c r="D45" s="178">
        <f>VLOOKUP('220.1'!A88,'220.1'!A88:N149,14,FALSE)</f>
        <v>14582.701003611575</v>
      </c>
    </row>
    <row r="46" spans="1:4" ht="54" thickTop="1" thickBot="1">
      <c r="A46" s="131" t="s">
        <v>1017</v>
      </c>
      <c r="B46" s="132" t="s">
        <v>1196</v>
      </c>
      <c r="C46" s="133" t="s">
        <v>387</v>
      </c>
      <c r="D46" s="178">
        <f>VLOOKUP('221.1'!A88,'221.1'!A88:N150,14,FALSE)</f>
        <v>9979.4506267930683</v>
      </c>
    </row>
    <row r="47" spans="1:4" ht="54" thickTop="1" thickBot="1">
      <c r="A47" s="131" t="s">
        <v>1018</v>
      </c>
      <c r="B47" s="132" t="s">
        <v>1197</v>
      </c>
      <c r="C47" s="133" t="s">
        <v>387</v>
      </c>
      <c r="D47" s="178">
        <f>VLOOKUP('221.2'!A88,'221.2'!A88:N151,14,FALSE)</f>
        <v>6197.4545541729785</v>
      </c>
    </row>
    <row r="48" spans="1:4" ht="64.5" thickTop="1" thickBot="1">
      <c r="A48" s="131" t="s">
        <v>1441</v>
      </c>
      <c r="B48" s="132" t="s">
        <v>1438</v>
      </c>
      <c r="C48" s="133" t="s">
        <v>233</v>
      </c>
      <c r="D48" s="178">
        <f>VLOOKUP('223.1'!A88,'223.1'!A88:N152,14,FALSE)</f>
        <v>10558.634126494373</v>
      </c>
    </row>
    <row r="49" spans="1:4" ht="54" thickTop="1" thickBot="1">
      <c r="A49" s="131" t="s">
        <v>1442</v>
      </c>
      <c r="B49" s="132" t="s">
        <v>1439</v>
      </c>
      <c r="C49" s="133" t="s">
        <v>233</v>
      </c>
      <c r="D49" s="178">
        <f>VLOOKUP('223.2'!A88,'223.2'!A88:N153,14,FALSE)</f>
        <v>15636.266756492285</v>
      </c>
    </row>
    <row r="50" spans="1:4" ht="54" thickTop="1" thickBot="1">
      <c r="A50" s="131" t="s">
        <v>1443</v>
      </c>
      <c r="B50" s="132" t="s">
        <v>1440</v>
      </c>
      <c r="C50" s="133" t="s">
        <v>387</v>
      </c>
      <c r="D50" s="178">
        <f>VLOOKUP('223.3.1'!A88,'223.3.1'!A88:N154,14,FALSE)</f>
        <v>36518</v>
      </c>
    </row>
    <row r="51" spans="1:4" ht="64.5" thickTop="1" thickBot="1">
      <c r="A51" s="131" t="s">
        <v>1444</v>
      </c>
      <c r="B51" s="132" t="s">
        <v>1446</v>
      </c>
      <c r="C51" s="133" t="s">
        <v>387</v>
      </c>
      <c r="D51" s="178">
        <f>VLOOKUP('223.3.2'!A88,'223.3.2'!A88:N155,14,FALSE)</f>
        <v>88301.275953122022</v>
      </c>
    </row>
    <row r="52" spans="1:4" ht="54" thickTop="1" thickBot="1">
      <c r="A52" s="131" t="s">
        <v>1445</v>
      </c>
      <c r="B52" s="132" t="s">
        <v>1447</v>
      </c>
      <c r="C52" s="133" t="s">
        <v>387</v>
      </c>
      <c r="D52" s="178">
        <f>VLOOKUP('223.3.3'!A88,'223.3.3'!A88:N156,14,FALSE)</f>
        <v>104956.94546523548</v>
      </c>
    </row>
    <row r="53" spans="1:4" ht="54" thickTop="1" thickBot="1">
      <c r="A53" s="137" t="s">
        <v>1019</v>
      </c>
      <c r="B53" s="138" t="s">
        <v>1956</v>
      </c>
      <c r="C53" s="133" t="s">
        <v>233</v>
      </c>
      <c r="D53" s="178">
        <f>VLOOKUP('230.1'!A88,'230.1'!A88:N157,14,FALSE)</f>
        <v>3138.7361471626837</v>
      </c>
    </row>
    <row r="54" spans="1:4" ht="54" thickTop="1" thickBot="1">
      <c r="A54" s="137" t="s">
        <v>1020</v>
      </c>
      <c r="B54" s="138" t="s">
        <v>1198</v>
      </c>
      <c r="C54" s="133" t="s">
        <v>233</v>
      </c>
      <c r="D54" s="178">
        <f>VLOOKUP('231.1'!A88,'231.1'!A88:N159,14,FALSE)</f>
        <v>11319.978147294614</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10208.324730424629</v>
      </c>
    </row>
    <row r="57" spans="1:4" ht="54" thickTop="1" thickBot="1">
      <c r="A57" s="137" t="s">
        <v>1451</v>
      </c>
      <c r="B57" s="138" t="s">
        <v>1452</v>
      </c>
      <c r="C57" s="133" t="s">
        <v>233</v>
      </c>
      <c r="D57" s="178">
        <f>VLOOKUP('233.10'!A88,'233.10'!A88:N162,14,FALSE)</f>
        <v>25382.270687556666</v>
      </c>
    </row>
    <row r="58" spans="1:4" ht="54" thickTop="1" thickBot="1">
      <c r="A58" s="137" t="s">
        <v>1022</v>
      </c>
      <c r="B58" s="138" t="s">
        <v>1453</v>
      </c>
      <c r="C58" s="133" t="s">
        <v>233</v>
      </c>
      <c r="D58" s="178">
        <f>VLOOKUP('234.1'!A88,'234.1'!A88:N163,14,FALSE)</f>
        <v>1087.3033387362752</v>
      </c>
    </row>
    <row r="59" spans="1:4" ht="54" thickTop="1" thickBot="1">
      <c r="A59" s="137" t="s">
        <v>1456</v>
      </c>
      <c r="B59" s="138" t="s">
        <v>1457</v>
      </c>
      <c r="C59" s="133" t="s">
        <v>387</v>
      </c>
      <c r="D59" s="178">
        <f>VLOOKUP('235.1'!A88,'235.1'!A88:N164,14,FALSE)</f>
        <v>66758.966703549057</v>
      </c>
    </row>
    <row r="60" spans="1:4" ht="54" thickTop="1" thickBot="1">
      <c r="A60" s="139" t="s">
        <v>1458</v>
      </c>
      <c r="B60" s="138" t="s">
        <v>1459</v>
      </c>
      <c r="C60" s="133" t="s">
        <v>387</v>
      </c>
      <c r="D60" s="178">
        <f>VLOOKUP('235.10'!A88,'235.10'!A88:N165,14,FALSE)</f>
        <v>16121.219183673134</v>
      </c>
    </row>
    <row r="61" spans="1:4" ht="54" thickTop="1" thickBot="1">
      <c r="A61" s="139" t="s">
        <v>1460</v>
      </c>
      <c r="B61" s="138" t="s">
        <v>1461</v>
      </c>
      <c r="C61" s="133" t="s">
        <v>377</v>
      </c>
      <c r="D61" s="178">
        <f>VLOOKUP('235.11'!A88,'235.11'!A88:N166,14,FALSE)</f>
        <v>632.97184399844889</v>
      </c>
    </row>
    <row r="62" spans="1:4" ht="54" thickTop="1" thickBot="1">
      <c r="A62" s="139" t="s">
        <v>1462</v>
      </c>
      <c r="B62" s="138" t="s">
        <v>1873</v>
      </c>
      <c r="C62" s="133" t="s">
        <v>387</v>
      </c>
      <c r="D62" s="178">
        <f>VLOOKUP('236.1'!A88,'236.1'!A88:N167,14,FALSE)</f>
        <v>109975.04264509128</v>
      </c>
    </row>
    <row r="63" spans="1:4" ht="54" thickTop="1" thickBot="1">
      <c r="A63" s="139" t="s">
        <v>1465</v>
      </c>
      <c r="B63" s="138" t="s">
        <v>1874</v>
      </c>
      <c r="C63" s="133" t="s">
        <v>387</v>
      </c>
      <c r="D63" s="178">
        <f>VLOOKUP('236.10'!A87,'236.10'!A87:N168,14,FALSE)</f>
        <v>16121.219183673134</v>
      </c>
    </row>
    <row r="64" spans="1:4" ht="54" thickTop="1" thickBot="1">
      <c r="A64" s="139" t="s">
        <v>1466</v>
      </c>
      <c r="B64" s="140" t="s">
        <v>1467</v>
      </c>
      <c r="C64" s="174" t="s">
        <v>377</v>
      </c>
      <c r="D64" s="178">
        <f>VLOOKUP('236.11'!A88,'236.11'!A88:N169,14,FALSE)</f>
        <v>1173.172793267727</v>
      </c>
    </row>
    <row r="65" spans="1:4" ht="54" thickTop="1" thickBot="1">
      <c r="A65" s="137" t="s">
        <v>1023</v>
      </c>
      <c r="B65" s="138" t="s">
        <v>1199</v>
      </c>
      <c r="C65" s="133" t="s">
        <v>233</v>
      </c>
      <c r="D65" s="178">
        <f>VLOOKUP('310.1'!A87,'310.1'!A87:N170,14,FALSE)</f>
        <v>1023.2980573318603</v>
      </c>
    </row>
    <row r="66" spans="1:4" ht="54" thickTop="1" thickBot="1">
      <c r="A66" s="137" t="s">
        <v>1024</v>
      </c>
      <c r="B66" s="138" t="s">
        <v>1200</v>
      </c>
      <c r="C66" s="133" t="s">
        <v>387</v>
      </c>
      <c r="D66" s="178">
        <f>VLOOKUP('311.1'!A87,'311.1'!A87:N171,14,FALSE)</f>
        <v>40709.712522930713</v>
      </c>
    </row>
    <row r="67" spans="1:4" ht="54" thickTop="1" thickBot="1">
      <c r="A67" s="137" t="s">
        <v>1025</v>
      </c>
      <c r="B67" s="138" t="s">
        <v>1201</v>
      </c>
      <c r="C67" s="133" t="s">
        <v>998</v>
      </c>
      <c r="D67" s="178">
        <f>VLOOKUP('312.1'!A88,'312.1'!A88:N172,14,FALSE)</f>
        <v>4600.9055289131929</v>
      </c>
    </row>
    <row r="68" spans="1:4" ht="54" thickTop="1" thickBot="1">
      <c r="A68" s="137" t="s">
        <v>1026</v>
      </c>
      <c r="B68" s="138" t="s">
        <v>1202</v>
      </c>
      <c r="C68" s="133" t="s">
        <v>998</v>
      </c>
      <c r="D68" s="178">
        <f>VLOOKUP('312.2'!A88,'312.2'!A88:N173,14,FALSE)</f>
        <v>5182.235200960542</v>
      </c>
    </row>
    <row r="69" spans="1:4" ht="54" thickTop="1" thickBot="1">
      <c r="A69" s="137" t="s">
        <v>1027</v>
      </c>
      <c r="B69" s="138" t="s">
        <v>1203</v>
      </c>
      <c r="C69" s="133" t="s">
        <v>1464</v>
      </c>
      <c r="D69" s="178">
        <f>VLOOKUP('312.3'!A87,'312.3'!A87:N174,14,FALSE)</f>
        <v>1919.7511089581517</v>
      </c>
    </row>
    <row r="70" spans="1:4" ht="54" thickTop="1" thickBot="1">
      <c r="A70" s="137" t="s">
        <v>1028</v>
      </c>
      <c r="B70" s="138" t="s">
        <v>1204</v>
      </c>
      <c r="C70" s="133" t="s">
        <v>387</v>
      </c>
      <c r="D70" s="179">
        <f>VLOOKUP('312.4'!A88,'312.4'!A88:N175,14,FALSE)</f>
        <v>40701.950503022417</v>
      </c>
    </row>
    <row r="71" spans="1:4" ht="54" thickTop="1" thickBot="1">
      <c r="A71" s="137" t="s">
        <v>1029</v>
      </c>
      <c r="B71" s="138" t="s">
        <v>1469</v>
      </c>
      <c r="C71" s="133" t="s">
        <v>387</v>
      </c>
      <c r="D71" s="179">
        <f>VLOOKUP('320.1'!A88,'320.1'!A88:N176,14,FALSE)</f>
        <v>87540.39996429137</v>
      </c>
    </row>
    <row r="72" spans="1:4" ht="54" thickTop="1" thickBot="1">
      <c r="A72" s="137" t="s">
        <v>1030</v>
      </c>
      <c r="B72" s="138" t="s">
        <v>1470</v>
      </c>
      <c r="C72" s="133" t="s">
        <v>387</v>
      </c>
      <c r="D72" s="179">
        <f>VLOOKUP('320.2'!A88,'320.2'!A88:N177,14,FALSE)</f>
        <v>87540.39996429137</v>
      </c>
    </row>
    <row r="73" spans="1:4" ht="54" thickTop="1" thickBot="1">
      <c r="A73" s="137" t="s">
        <v>1473</v>
      </c>
      <c r="B73" s="138" t="s">
        <v>1474</v>
      </c>
      <c r="C73" s="133" t="s">
        <v>387</v>
      </c>
      <c r="D73" s="179">
        <f>VLOOKUP('320.3'!A88,'320.3'!A88:N178,14,FALSE)</f>
        <v>87540.39996429137</v>
      </c>
    </row>
    <row r="74" spans="1:4" ht="54" thickTop="1" thickBot="1">
      <c r="A74" s="137" t="s">
        <v>1475</v>
      </c>
      <c r="B74" s="138" t="s">
        <v>1476</v>
      </c>
      <c r="C74" s="133" t="s">
        <v>387</v>
      </c>
      <c r="D74" s="179">
        <f>VLOOKUP('320.4'!A88,'320.4'!A88:N179,14,FALSE)</f>
        <v>102253.80823636043</v>
      </c>
    </row>
    <row r="75" spans="1:4" ht="54" thickTop="1" thickBot="1">
      <c r="A75" s="137" t="s">
        <v>1477</v>
      </c>
      <c r="B75" s="138" t="s">
        <v>1478</v>
      </c>
      <c r="C75" s="133" t="s">
        <v>387</v>
      </c>
      <c r="D75" s="179">
        <f>VLOOKUP('320.5'!A88,'320.5'!A88:N180,14,FALSE)</f>
        <v>102253.80823636043</v>
      </c>
    </row>
    <row r="76" spans="1:4" ht="54" thickTop="1" thickBot="1">
      <c r="A76" s="137" t="s">
        <v>1479</v>
      </c>
      <c r="B76" s="138" t="s">
        <v>1480</v>
      </c>
      <c r="C76" s="133" t="s">
        <v>387</v>
      </c>
      <c r="D76" s="179">
        <f>VLOOKUP('320.6'!A88,'320.6'!A88:N181,14,FALSE)</f>
        <v>102253.80823636043</v>
      </c>
    </row>
    <row r="77" spans="1:4" ht="54" thickTop="1" thickBot="1">
      <c r="A77" s="137" t="s">
        <v>1031</v>
      </c>
      <c r="B77" s="138" t="s">
        <v>1481</v>
      </c>
      <c r="C77" s="133" t="s">
        <v>387</v>
      </c>
      <c r="D77" s="179">
        <f>VLOOKUP('330.1'!A88,'330.1'!A88:N182,14,FALSE)</f>
        <v>104862.29625688936</v>
      </c>
    </row>
    <row r="78" spans="1:4" ht="54" thickTop="1" thickBot="1">
      <c r="A78" s="139" t="s">
        <v>1032</v>
      </c>
      <c r="B78" s="138" t="s">
        <v>1482</v>
      </c>
      <c r="C78" s="133" t="s">
        <v>387</v>
      </c>
      <c r="D78" s="179">
        <f>VLOOKUP('330.2'!A88,'330.1'!A88:N183,14,FALSE)</f>
        <v>104862.29625688936</v>
      </c>
    </row>
    <row r="79" spans="1:4" ht="54" thickTop="1" thickBot="1">
      <c r="A79" s="139" t="s">
        <v>1483</v>
      </c>
      <c r="B79" s="140" t="s">
        <v>1484</v>
      </c>
      <c r="C79" s="133" t="s">
        <v>387</v>
      </c>
      <c r="D79" s="179">
        <f>VLOOKUP('330.3'!A88,'330.3'!A88:N184,14,FALSE)</f>
        <v>104862.29625688936</v>
      </c>
    </row>
    <row r="80" spans="1:4" ht="54" thickTop="1" thickBot="1">
      <c r="A80" s="139" t="s">
        <v>1485</v>
      </c>
      <c r="B80" s="140" t="s">
        <v>1486</v>
      </c>
      <c r="C80" s="133" t="s">
        <v>387</v>
      </c>
      <c r="D80" s="179">
        <f>VLOOKUP('330.4'!A88,'330.4'!A88:N185,14,FALSE)</f>
        <v>119575.70452895842</v>
      </c>
    </row>
    <row r="81" spans="1:4" ht="54" thickTop="1" thickBot="1">
      <c r="A81" s="139" t="s">
        <v>1487</v>
      </c>
      <c r="B81" s="140" t="s">
        <v>1488</v>
      </c>
      <c r="C81" s="133" t="s">
        <v>387</v>
      </c>
      <c r="D81" s="179">
        <f>VLOOKUP('330.5'!A88,'330.5'!A88:N186,14,FALSE)</f>
        <v>119575.70452895842</v>
      </c>
    </row>
    <row r="82" spans="1:4" ht="54" thickTop="1" thickBot="1">
      <c r="A82" s="139" t="s">
        <v>1489</v>
      </c>
      <c r="B82" s="140" t="s">
        <v>1490</v>
      </c>
      <c r="C82" s="133" t="s">
        <v>387</v>
      </c>
      <c r="D82" s="179">
        <f>VLOOKUP('330.6'!A88,'330.6'!A88:N187,14,FALSE)</f>
        <v>119575.70452895842</v>
      </c>
    </row>
    <row r="83" spans="1:4" ht="54" thickTop="1" thickBot="1">
      <c r="A83" s="137" t="s">
        <v>1033</v>
      </c>
      <c r="B83" s="138" t="s">
        <v>1491</v>
      </c>
      <c r="C83" s="133" t="s">
        <v>387</v>
      </c>
      <c r="D83" s="179">
        <f>VLOOKUP('340.1'!A88,'340.1'!A88:N188,14,FALSE)</f>
        <v>104686.9486680112</v>
      </c>
    </row>
    <row r="84" spans="1:4" ht="54" thickTop="1" thickBot="1">
      <c r="A84" s="137" t="s">
        <v>1034</v>
      </c>
      <c r="B84" s="138" t="s">
        <v>1492</v>
      </c>
      <c r="C84" s="133" t="s">
        <v>387</v>
      </c>
      <c r="D84" s="179">
        <f>VLOOKUP('340.2'!A88,'340.2'!A88:N190,14,FALSE)</f>
        <v>104686.9486680112</v>
      </c>
    </row>
    <row r="85" spans="1:4" ht="54" thickTop="1" thickBot="1">
      <c r="A85" s="137" t="s">
        <v>1035</v>
      </c>
      <c r="B85" s="138" t="s">
        <v>1493</v>
      </c>
      <c r="C85" s="133" t="s">
        <v>387</v>
      </c>
      <c r="D85" s="179">
        <f>VLOOKUP('340.3'!A88,'340.3'!A88:N191,14,FALSE)</f>
        <v>104686.9486680112</v>
      </c>
    </row>
    <row r="86" spans="1:4" ht="54" thickTop="1" thickBot="1">
      <c r="A86" s="137" t="s">
        <v>1494</v>
      </c>
      <c r="B86" s="138" t="s">
        <v>2021</v>
      </c>
      <c r="C86" s="133" t="s">
        <v>387</v>
      </c>
      <c r="D86" s="179">
        <f>VLOOKUP('350.1'!A88,'350.1'!A88:N192,14,FALSE)</f>
        <v>159119.71307227417</v>
      </c>
    </row>
    <row r="87" spans="1:4" ht="54" thickTop="1" thickBot="1">
      <c r="A87" s="195" t="s">
        <v>1495</v>
      </c>
      <c r="B87" s="138" t="s">
        <v>2022</v>
      </c>
      <c r="C87" s="133" t="s">
        <v>387</v>
      </c>
      <c r="D87" s="179">
        <f>VLOOKUP('350.2'!A88,'350.2'!A88:N193,14,FALSE)</f>
        <v>159119.71307227417</v>
      </c>
    </row>
    <row r="88" spans="1:4" ht="54" thickTop="1" thickBot="1">
      <c r="A88" s="139" t="s">
        <v>1496</v>
      </c>
      <c r="B88" s="140" t="s">
        <v>1497</v>
      </c>
      <c r="C88" s="133" t="s">
        <v>387</v>
      </c>
      <c r="D88" s="179">
        <f>VLOOKUP('350.3'!A88,'350.3'!A88:N194,14,FALSE)</f>
        <v>159119.71307227417</v>
      </c>
    </row>
    <row r="89" spans="1:4" ht="54" thickTop="1" thickBot="1">
      <c r="A89" s="137" t="s">
        <v>1498</v>
      </c>
      <c r="B89" s="138" t="s">
        <v>1499</v>
      </c>
      <c r="C89" s="133" t="s">
        <v>387</v>
      </c>
      <c r="D89" s="179">
        <f>VLOOKUP('350.4'!A88,'350.4'!A88:N195,14,FALSE)</f>
        <v>159119.71307227417</v>
      </c>
    </row>
    <row r="90" spans="1:4" ht="54" thickTop="1" thickBot="1">
      <c r="A90" s="139" t="s">
        <v>1500</v>
      </c>
      <c r="B90" s="140" t="s">
        <v>1501</v>
      </c>
      <c r="C90" s="133" t="s">
        <v>387</v>
      </c>
      <c r="D90" s="179">
        <f>VLOOKUP('350.10'!A88,'350.10'!A88:N196,14,FALSE)</f>
        <v>102152.24711241375</v>
      </c>
    </row>
    <row r="91" spans="1:4" ht="54" thickTop="1" thickBot="1">
      <c r="A91" s="139" t="s">
        <v>1502</v>
      </c>
      <c r="B91" s="140" t="s">
        <v>1503</v>
      </c>
      <c r="C91" s="133" t="s">
        <v>387</v>
      </c>
      <c r="D91" s="179">
        <f>VLOOKUP('350.11'!A88,'350.11'!A88:N197,14,FALSE)</f>
        <v>102152.24711241375</v>
      </c>
    </row>
    <row r="92" spans="1:4" ht="54" thickTop="1" thickBot="1">
      <c r="A92" s="139" t="s">
        <v>1504</v>
      </c>
      <c r="B92" s="140" t="s">
        <v>1505</v>
      </c>
      <c r="C92" s="133" t="s">
        <v>387</v>
      </c>
      <c r="D92" s="179">
        <f>VLOOKUP('350.12'!A88,'350.12'!A88:N198,14,FALSE)</f>
        <v>102152.24711241375</v>
      </c>
    </row>
    <row r="93" spans="1:4" ht="54" thickTop="1" thickBot="1">
      <c r="A93" s="139" t="s">
        <v>1506</v>
      </c>
      <c r="B93" s="140" t="s">
        <v>1507</v>
      </c>
      <c r="C93" s="133" t="s">
        <v>387</v>
      </c>
      <c r="D93" s="179">
        <f>VLOOKUP('350.13'!A88,'350.13'!A88:N199,14,FALSE)</f>
        <v>102152.24711241375</v>
      </c>
    </row>
    <row r="94" spans="1:4" ht="54" thickTop="1" thickBot="1">
      <c r="A94" s="137" t="s">
        <v>1508</v>
      </c>
      <c r="B94" s="138" t="s">
        <v>1509</v>
      </c>
      <c r="C94" s="133" t="s">
        <v>998</v>
      </c>
      <c r="D94" s="179">
        <f>VLOOKUP('350.14'!A88,'350.14'!A88:N200,14,FALSE)</f>
        <v>632.97184399844889</v>
      </c>
    </row>
    <row r="95" spans="1:4" ht="54" thickTop="1" thickBot="1">
      <c r="A95" s="139" t="s">
        <v>1510</v>
      </c>
      <c r="B95" s="140" t="s">
        <v>1511</v>
      </c>
      <c r="C95" s="133" t="s">
        <v>387</v>
      </c>
      <c r="D95" s="179">
        <f>VLOOKUP('351.1'!A88,'351.1'!A88:N201,14,FALSE)</f>
        <v>159119.71307227417</v>
      </c>
    </row>
    <row r="96" spans="1:4" ht="54" thickTop="1" thickBot="1">
      <c r="A96" s="139" t="s">
        <v>1512</v>
      </c>
      <c r="B96" s="140" t="s">
        <v>1513</v>
      </c>
      <c r="C96" s="133" t="s">
        <v>387</v>
      </c>
      <c r="D96" s="179">
        <f>VLOOKUP('351.2'!A88,'351.2'!A88:N202,14,FALSE)</f>
        <v>159119.71307227417</v>
      </c>
    </row>
    <row r="97" spans="1:4" ht="54" thickTop="1" thickBot="1">
      <c r="A97" s="139" t="s">
        <v>1514</v>
      </c>
      <c r="B97" s="140" t="s">
        <v>1515</v>
      </c>
      <c r="C97" s="133" t="s">
        <v>387</v>
      </c>
      <c r="D97" s="179">
        <f>VLOOKUP('351.10'!A88,'351.10'!A88:N203,14,FALSE)</f>
        <v>102152.24711241375</v>
      </c>
    </row>
    <row r="98" spans="1:4" ht="54" thickTop="1" thickBot="1">
      <c r="A98" s="139" t="s">
        <v>1516</v>
      </c>
      <c r="B98" s="140" t="s">
        <v>1517</v>
      </c>
      <c r="C98" s="133" t="s">
        <v>387</v>
      </c>
      <c r="D98" s="179">
        <f>VLOOKUP('351.11'!A88,'351.11'!A88:N204,14,FALSE)</f>
        <v>102152.24711241375</v>
      </c>
    </row>
    <row r="99" spans="1:4" ht="54" thickTop="1" thickBot="1">
      <c r="A99" s="139" t="s">
        <v>1518</v>
      </c>
      <c r="B99" s="140" t="s">
        <v>1519</v>
      </c>
      <c r="C99" s="133" t="s">
        <v>998</v>
      </c>
      <c r="D99" s="179">
        <f>VLOOKUP('351.12'!A88,'351.12'!A88:N205,14,FALSE)</f>
        <v>632.97184399844889</v>
      </c>
    </row>
    <row r="100" spans="1:4" ht="54" thickTop="1" thickBot="1">
      <c r="A100" s="139" t="s">
        <v>1522</v>
      </c>
      <c r="B100" s="140" t="s">
        <v>1520</v>
      </c>
      <c r="C100" s="133" t="s">
        <v>998</v>
      </c>
      <c r="D100" s="179">
        <f>VLOOKUP('410.1'!A88,'410.1'!A88:N206,14,FALSE)</f>
        <v>2512.174190586747</v>
      </c>
    </row>
    <row r="101" spans="1:4" ht="54" thickTop="1" thickBot="1">
      <c r="A101" s="139" t="s">
        <v>1523</v>
      </c>
      <c r="B101" s="140" t="s">
        <v>1521</v>
      </c>
      <c r="C101" s="133" t="s">
        <v>998</v>
      </c>
      <c r="D101" s="179">
        <f>VLOOKUP('410.2'!A88,'410.2'!A88:N207,14,FALSE)</f>
        <v>2318.9300220800737</v>
      </c>
    </row>
    <row r="102" spans="1:4" ht="54" thickTop="1" thickBot="1">
      <c r="A102" s="139" t="s">
        <v>1525</v>
      </c>
      <c r="B102" s="140" t="s">
        <v>1524</v>
      </c>
      <c r="C102" s="133" t="s">
        <v>377</v>
      </c>
      <c r="D102" s="179">
        <f>VLOOKUP('410.3'!A88,'410.3'!A88:N208,14,FALSE)</f>
        <v>2318.9300220800737</v>
      </c>
    </row>
    <row r="103" spans="1:4" ht="54" thickTop="1" thickBot="1">
      <c r="A103" s="139" t="s">
        <v>1527</v>
      </c>
      <c r="B103" s="140" t="s">
        <v>1526</v>
      </c>
      <c r="C103" s="133" t="s">
        <v>1464</v>
      </c>
      <c r="D103" s="179">
        <f>VLOOKUP('411.1'!A88,'411.1'!A88:N209,14,FALSE)</f>
        <v>2000.2984159927353</v>
      </c>
    </row>
    <row r="104" spans="1:4" ht="54" thickTop="1" thickBot="1">
      <c r="A104" s="137" t="s">
        <v>1036</v>
      </c>
      <c r="B104" s="138" t="s">
        <v>1958</v>
      </c>
      <c r="C104" s="133" t="s">
        <v>1464</v>
      </c>
      <c r="D104" s="179">
        <f>VLOOKUP('411.2'!A88,'411.2'!A88:N210,14,FALSE)</f>
        <v>2397.1127772774303</v>
      </c>
    </row>
    <row r="105" spans="1:4" ht="54" thickTop="1" thickBot="1">
      <c r="A105" s="137" t="s">
        <v>1037</v>
      </c>
      <c r="B105" s="138" t="s">
        <v>2054</v>
      </c>
      <c r="C105" s="133" t="s">
        <v>1464</v>
      </c>
      <c r="D105" s="179">
        <f>VLOOKUP('411.3'!A88,'411.3'!A88:N211,14,FALSE)</f>
        <v>2335.7419093655335</v>
      </c>
    </row>
    <row r="106" spans="1:4" ht="54" thickTop="1" thickBot="1">
      <c r="A106" s="137" t="s">
        <v>1528</v>
      </c>
      <c r="B106" s="138" t="s">
        <v>2055</v>
      </c>
      <c r="C106" s="133" t="s">
        <v>1464</v>
      </c>
      <c r="D106" s="179">
        <f>VLOOKUP('411.4'!A88,'411.4'!A88:N212,14,FALSE)</f>
        <v>1933.0277870611317</v>
      </c>
    </row>
    <row r="107" spans="1:4" ht="54" thickTop="1" thickBot="1">
      <c r="A107" s="137" t="s">
        <v>1535</v>
      </c>
      <c r="B107" s="191" t="s">
        <v>1606</v>
      </c>
      <c r="C107" s="133" t="s">
        <v>998</v>
      </c>
      <c r="D107" s="179">
        <f>VLOOKUP('413.1'!A88,'413.1'!A88:N213,14,FALSE)</f>
        <v>3214.3438410384733</v>
      </c>
    </row>
    <row r="108" spans="1:4" ht="54" thickTop="1" thickBot="1">
      <c r="A108" s="137" t="s">
        <v>1537</v>
      </c>
      <c r="B108" s="138" t="s">
        <v>1607</v>
      </c>
      <c r="C108" s="133" t="s">
        <v>998</v>
      </c>
      <c r="D108" s="179">
        <f>VLOOKUP('413.2'!A88,'413.2'!A88:N214,14,FALSE)</f>
        <v>3214.3438410384733</v>
      </c>
    </row>
    <row r="109" spans="1:4" ht="54" thickTop="1" thickBot="1">
      <c r="A109" s="137" t="s">
        <v>1539</v>
      </c>
      <c r="B109" s="138" t="s">
        <v>1608</v>
      </c>
      <c r="C109" s="133" t="s">
        <v>998</v>
      </c>
      <c r="D109" s="179">
        <f>VLOOKUP('413.3'!A88,'413.3'!A88:N215,14,FALSE)</f>
        <v>3214.3438410384733</v>
      </c>
    </row>
    <row r="110" spans="1:4" ht="54" thickTop="1" thickBot="1">
      <c r="A110" s="137" t="s">
        <v>1038</v>
      </c>
      <c r="B110" s="138" t="s">
        <v>1205</v>
      </c>
      <c r="C110" s="133" t="s">
        <v>998</v>
      </c>
      <c r="D110" s="179">
        <f>VLOOKUP('414.1'!A88,'414.1'!A88:N216,14,FALSE)</f>
        <v>3962.2430275490324</v>
      </c>
    </row>
    <row r="111" spans="1:4" ht="54" thickTop="1" thickBot="1">
      <c r="A111" s="137" t="s">
        <v>1039</v>
      </c>
      <c r="B111" s="138" t="s">
        <v>1959</v>
      </c>
      <c r="C111" s="133" t="s">
        <v>998</v>
      </c>
      <c r="D111" s="179">
        <f>VLOOKUP('414.2'!A88,'414.2'!A88:N217,14,FALSE)</f>
        <v>4021.2488805281687</v>
      </c>
    </row>
    <row r="112" spans="1:4" ht="54" thickTop="1" thickBot="1">
      <c r="A112" s="137" t="s">
        <v>1040</v>
      </c>
      <c r="B112" s="138" t="s">
        <v>1960</v>
      </c>
      <c r="C112" s="133" t="s">
        <v>998</v>
      </c>
      <c r="D112" s="179">
        <f>VLOOKUP('414.3'!A88,'414.3'!A88:N218,14,FALSE)</f>
        <v>4021.2488805281687</v>
      </c>
    </row>
    <row r="113" spans="1:4" ht="54" thickTop="1" thickBot="1">
      <c r="A113" s="137" t="s">
        <v>1041</v>
      </c>
      <c r="B113" s="138" t="s">
        <v>1206</v>
      </c>
      <c r="C113" s="133" t="s">
        <v>998</v>
      </c>
      <c r="D113" s="179">
        <f>VLOOKUP('414.4'!A88,'414.4'!A88:N219,14,FALSE)</f>
        <v>4064.0281239380429</v>
      </c>
    </row>
    <row r="114" spans="1:4" ht="54" thickTop="1" thickBot="1">
      <c r="A114" s="137" t="s">
        <v>1042</v>
      </c>
      <c r="B114" s="138" t="s">
        <v>1207</v>
      </c>
      <c r="C114" s="133" t="s">
        <v>998</v>
      </c>
      <c r="D114" s="179">
        <f>VLOOKUP('414.5'!A88,'414.5'!A88:N220,14,FALSE)</f>
        <v>4064.0281239380429</v>
      </c>
    </row>
    <row r="115" spans="1:4" ht="54" thickTop="1" thickBot="1">
      <c r="A115" s="137" t="s">
        <v>1546</v>
      </c>
      <c r="B115" s="138" t="s">
        <v>2056</v>
      </c>
      <c r="C115" s="133" t="s">
        <v>998</v>
      </c>
      <c r="D115" s="179">
        <f>VLOOKUP('414.6'!A88,'414.6'!A88:N221,14,FALSE)</f>
        <v>4064.0281239380429</v>
      </c>
    </row>
    <row r="116" spans="1:4" ht="54" thickTop="1" thickBot="1">
      <c r="A116" s="137" t="s">
        <v>1043</v>
      </c>
      <c r="B116" s="138" t="s">
        <v>1961</v>
      </c>
      <c r="C116" s="133" t="s">
        <v>1464</v>
      </c>
      <c r="D116" s="179">
        <f>VLOOKUP('415.1'!A88,'415.1'!A88:N222,14,FALSE)</f>
        <v>4002.0719783099498</v>
      </c>
    </row>
    <row r="117" spans="1:4" ht="54" thickTop="1" thickBot="1">
      <c r="A117" s="137" t="s">
        <v>1044</v>
      </c>
      <c r="B117" s="138" t="s">
        <v>2058</v>
      </c>
      <c r="C117" s="133" t="s">
        <v>233</v>
      </c>
      <c r="D117" s="179">
        <f>VLOOKUP('420.1'!A87,'420.1'!A87:N223,14,FALSE)</f>
        <v>1990.3805610046543</v>
      </c>
    </row>
    <row r="118" spans="1:4" ht="54" thickTop="1" thickBot="1">
      <c r="A118" s="137" t="s">
        <v>1045</v>
      </c>
      <c r="B118" s="138" t="s">
        <v>2057</v>
      </c>
      <c r="C118" s="142" t="s">
        <v>233</v>
      </c>
      <c r="D118" s="179">
        <f>VLOOKUP('420.2 '!A88,'420.2 '!A59:N107,14,FALSE)</f>
        <v>2054.8148205733592</v>
      </c>
    </row>
    <row r="119" spans="1:4" ht="54" thickTop="1" thickBot="1">
      <c r="A119" s="137" t="s">
        <v>1551</v>
      </c>
      <c r="B119" s="138" t="s">
        <v>1552</v>
      </c>
      <c r="C119" s="133" t="s">
        <v>233</v>
      </c>
      <c r="D119" s="179">
        <f>VLOOKUP('420.3'!A88,'420.3'!A88:N225,14,FALSE)</f>
        <v>4457.3003616424567</v>
      </c>
    </row>
    <row r="120" spans="1:4" ht="54" thickTop="1" thickBot="1">
      <c r="A120" s="137" t="s">
        <v>1046</v>
      </c>
      <c r="B120" s="138" t="s">
        <v>1208</v>
      </c>
      <c r="C120" s="133" t="s">
        <v>233</v>
      </c>
      <c r="D120" s="179">
        <f>VLOOKUP('421.1'!A88,'421.1'!A88:N226,14,FALSE)</f>
        <v>1186.5631728850672</v>
      </c>
    </row>
    <row r="121" spans="1:4" ht="54" thickTop="1" thickBot="1">
      <c r="A121" s="137" t="s">
        <v>1047</v>
      </c>
      <c r="B121" s="138" t="s">
        <v>1209</v>
      </c>
      <c r="C121" s="133" t="s">
        <v>233</v>
      </c>
      <c r="D121" s="179">
        <f>VLOOKUP('421.2'!A88,'421.2'!A88:N227,14,FALSE)</f>
        <v>1273.549423302818</v>
      </c>
    </row>
    <row r="122" spans="1:4" ht="54" thickTop="1" thickBot="1">
      <c r="A122" s="137" t="s">
        <v>1048</v>
      </c>
      <c r="B122" s="138" t="s">
        <v>1962</v>
      </c>
      <c r="C122" s="133" t="s">
        <v>233</v>
      </c>
      <c r="D122" s="179">
        <f>VLOOKUP('421.3'!A88,'421.3'!A88:N228,14,FALSE)</f>
        <v>1563.5035913619881</v>
      </c>
    </row>
    <row r="123" spans="1:4" ht="54" thickTop="1" thickBot="1">
      <c r="A123" s="137" t="s">
        <v>1049</v>
      </c>
      <c r="B123" s="138" t="s">
        <v>1963</v>
      </c>
      <c r="C123" s="133" t="s">
        <v>233</v>
      </c>
      <c r="D123" s="179">
        <f>VLOOKUP('421.4'!A88,'421.4'!A88:N229,14,FALSE)</f>
        <v>1563.5035913619881</v>
      </c>
    </row>
    <row r="124" spans="1:4" ht="54" thickTop="1" thickBot="1">
      <c r="A124" s="137" t="s">
        <v>1556</v>
      </c>
      <c r="B124" s="140" t="s">
        <v>1557</v>
      </c>
      <c r="C124" s="133" t="s">
        <v>233</v>
      </c>
      <c r="D124" s="179">
        <f>VLOOKUP('430.1.1'!A87,'430.1.1'!A87:N230,14,FALSE)</f>
        <v>6011.1660178315633</v>
      </c>
    </row>
    <row r="125" spans="1:4" ht="54" thickTop="1" thickBot="1">
      <c r="A125" s="137" t="s">
        <v>1558</v>
      </c>
      <c r="B125" s="138" t="s">
        <v>1559</v>
      </c>
      <c r="C125" s="133" t="s">
        <v>233</v>
      </c>
      <c r="D125" s="179">
        <f>VLOOKUP('430.1.2'!A88,'430.1.2'!A88:N231,14,FALSE)</f>
        <v>4948.4393845194609</v>
      </c>
    </row>
    <row r="126" spans="1:4" ht="54" thickTop="1" thickBot="1">
      <c r="A126" s="137" t="s">
        <v>1560</v>
      </c>
      <c r="B126" s="138" t="s">
        <v>1609</v>
      </c>
      <c r="C126" s="133" t="s">
        <v>233</v>
      </c>
      <c r="D126" s="179">
        <f>VLOOKUP('430.2.1'!A88,'430.2.1'!A88:N232,14,FALSE)</f>
        <v>6011.1660178315633</v>
      </c>
    </row>
    <row r="127" spans="1:4" ht="54" thickTop="1" thickBot="1">
      <c r="A127" s="137" t="s">
        <v>1562</v>
      </c>
      <c r="B127" s="138" t="s">
        <v>1610</v>
      </c>
      <c r="C127" s="133" t="s">
        <v>233</v>
      </c>
      <c r="D127" s="179">
        <f>VLOOKUP('430.2.2'!A88,'430.2.2'!A88:N233,14,FALSE)</f>
        <v>4948.4393845194609</v>
      </c>
    </row>
    <row r="128" spans="1:4" ht="54" thickTop="1" thickBot="1">
      <c r="A128" s="137" t="s">
        <v>1563</v>
      </c>
      <c r="B128" s="138" t="s">
        <v>1611</v>
      </c>
      <c r="C128" s="133" t="s">
        <v>233</v>
      </c>
      <c r="D128" s="179">
        <f>VLOOKUP('431.1.1'!A88,'431.1.1'!A88:N234,14,FALSE)</f>
        <v>12365.572784563687</v>
      </c>
    </row>
    <row r="129" spans="1:4" ht="54" thickTop="1" thickBot="1">
      <c r="A129" s="137" t="s">
        <v>1565</v>
      </c>
      <c r="B129" s="138" t="s">
        <v>1612</v>
      </c>
      <c r="C129" s="133" t="s">
        <v>233</v>
      </c>
      <c r="D129" s="179">
        <f>VLOOKUP('431.1.2'!A88,'431.1.2'!A88:N235,14,FALSE)</f>
        <v>9876.6520548351527</v>
      </c>
    </row>
    <row r="130" spans="1:4" ht="54" thickTop="1" thickBot="1">
      <c r="A130" s="137" t="s">
        <v>1568</v>
      </c>
      <c r="B130" s="138" t="s">
        <v>1613</v>
      </c>
      <c r="C130" s="133" t="s">
        <v>233</v>
      </c>
      <c r="D130" s="179">
        <f>VLOOKUP('431.2.1'!A88,'431.2.1'!A88:N236,14,FALSE)</f>
        <v>15097.585390276756</v>
      </c>
    </row>
    <row r="131" spans="1:4" ht="54" thickTop="1" thickBot="1">
      <c r="A131" s="137" t="s">
        <v>1569</v>
      </c>
      <c r="B131" s="138" t="s">
        <v>1614</v>
      </c>
      <c r="C131" s="133" t="s">
        <v>233</v>
      </c>
      <c r="D131" s="179">
        <f>VLOOKUP('431.2.2'!A88,'431.2.2'!A88:N237,14,FALSE)</f>
        <v>11964.322064861179</v>
      </c>
    </row>
    <row r="132" spans="1:4" ht="54" thickTop="1" thickBot="1">
      <c r="A132" s="137" t="s">
        <v>1050</v>
      </c>
      <c r="B132" s="138" t="s">
        <v>1210</v>
      </c>
      <c r="C132" s="133" t="s">
        <v>233</v>
      </c>
      <c r="D132" s="179">
        <f>VLOOKUP('432.1'!A88,'432.1'!A88:N238,14,FALSE)</f>
        <v>3663.7862023445209</v>
      </c>
    </row>
    <row r="133" spans="1:4" ht="54" thickTop="1" thickBot="1">
      <c r="A133" s="137" t="s">
        <v>1051</v>
      </c>
      <c r="B133" s="138" t="s">
        <v>1964</v>
      </c>
      <c r="C133" s="133" t="s">
        <v>233</v>
      </c>
      <c r="D133" s="179">
        <f>VLOOKUP('432.2'!A88,'432.2'!A88:N239,14,FALSE)</f>
        <v>3422.1577289618799</v>
      </c>
    </row>
    <row r="134" spans="1:4" ht="54" thickTop="1" thickBot="1">
      <c r="A134" s="137" t="s">
        <v>1052</v>
      </c>
      <c r="B134" s="138" t="s">
        <v>1965</v>
      </c>
      <c r="C134" s="133" t="s">
        <v>233</v>
      </c>
      <c r="D134" s="179">
        <f>VLOOKUP('433.1'!A88,'433.1'!A88:N240,14,FALSE)</f>
        <v>4268.6042070140775</v>
      </c>
    </row>
    <row r="135" spans="1:4" ht="54" thickTop="1" thickBot="1">
      <c r="A135" s="137" t="s">
        <v>1053</v>
      </c>
      <c r="B135" s="138" t="s">
        <v>1966</v>
      </c>
      <c r="C135" s="133" t="s">
        <v>233</v>
      </c>
      <c r="D135" s="179">
        <f>VLOOKUP('433.2'!A88,'433.2'!A88:N241,14,FALSE)</f>
        <v>3929.5771551706093</v>
      </c>
    </row>
    <row r="136" spans="1:4" ht="54" thickTop="1" thickBot="1">
      <c r="A136" s="137" t="s">
        <v>1054</v>
      </c>
      <c r="B136" s="138" t="s">
        <v>1967</v>
      </c>
      <c r="C136" s="133" t="s">
        <v>233</v>
      </c>
      <c r="D136" s="179">
        <f>VLOOKUP('433.3'!A88,'433.3'!A88:N242,14,FALSE)</f>
        <v>4508.0357204486527</v>
      </c>
    </row>
    <row r="137" spans="1:4" ht="54" thickTop="1" thickBot="1">
      <c r="A137" s="137" t="s">
        <v>1055</v>
      </c>
      <c r="B137" s="138" t="s">
        <v>1211</v>
      </c>
      <c r="C137" s="133" t="s">
        <v>233</v>
      </c>
      <c r="D137" s="179">
        <f>VLOOKUP('433.4'!A88,'433.4'!A88:N243,14,FALSE)</f>
        <v>2890.0762842125314</v>
      </c>
    </row>
    <row r="138" spans="1:4" ht="54" thickTop="1" thickBot="1">
      <c r="A138" s="137" t="s">
        <v>1056</v>
      </c>
      <c r="B138" s="138" t="s">
        <v>1968</v>
      </c>
      <c r="C138" s="133" t="s">
        <v>233</v>
      </c>
      <c r="D138" s="179">
        <f>VLOOKUP('433.5'!A88,'433.5'!A88:N244,14,FALSE)</f>
        <v>4857.5736108842657</v>
      </c>
    </row>
    <row r="139" spans="1:4" ht="54" thickTop="1" thickBot="1">
      <c r="A139" s="137" t="s">
        <v>1057</v>
      </c>
      <c r="B139" s="138" t="s">
        <v>1969</v>
      </c>
      <c r="C139" s="133" t="s">
        <v>233</v>
      </c>
      <c r="D139" s="179">
        <f>VLOOKUP('433.6'!A88,'433.6'!A88:N245,14,FALSE)</f>
        <v>4497.7061032115444</v>
      </c>
    </row>
    <row r="140" spans="1:4" ht="54" thickTop="1" thickBot="1">
      <c r="A140" s="137" t="s">
        <v>1058</v>
      </c>
      <c r="B140" s="138" t="s">
        <v>1970</v>
      </c>
      <c r="C140" s="133" t="s">
        <v>233</v>
      </c>
      <c r="D140" s="179">
        <f>VLOOKUP('433.7'!A88,'433.7'!A88:N246,14,FALSE)</f>
        <v>5196.6768695891797</v>
      </c>
    </row>
    <row r="141" spans="1:4" ht="54" thickTop="1" thickBot="1">
      <c r="A141" s="137" t="s">
        <v>1059</v>
      </c>
      <c r="B141" s="138" t="s">
        <v>1212</v>
      </c>
      <c r="C141" s="133" t="s">
        <v>233</v>
      </c>
      <c r="D141" s="179">
        <f>VLOOKUP('433.8'!A88,'433.8'!A88:N247,14,FALSE)</f>
        <v>3320.4770024253612</v>
      </c>
    </row>
    <row r="142" spans="1:4" ht="54" thickTop="1" thickBot="1">
      <c r="A142" s="137" t="s">
        <v>1060</v>
      </c>
      <c r="B142" s="138" t="s">
        <v>1971</v>
      </c>
      <c r="C142" s="133" t="s">
        <v>387</v>
      </c>
      <c r="D142" s="179">
        <f>VLOOKUP('440.1'!A89,'440.1'!A89:N248,14,FALSE)</f>
        <v>229732.43462894496</v>
      </c>
    </row>
    <row r="143" spans="1:4" ht="54" thickTop="1" thickBot="1">
      <c r="A143" s="137" t="s">
        <v>1061</v>
      </c>
      <c r="B143" s="138" t="s">
        <v>1972</v>
      </c>
      <c r="C143" s="133" t="s">
        <v>387</v>
      </c>
      <c r="D143" s="179">
        <f>VLOOKUP('440.2'!A93,'440.2'!A93:N250,14,FALSE)</f>
        <v>229732.43462894487</v>
      </c>
    </row>
    <row r="144" spans="1:4" ht="54" thickTop="1" thickBot="1">
      <c r="A144" s="137" t="s">
        <v>1062</v>
      </c>
      <c r="B144" s="138" t="s">
        <v>1973</v>
      </c>
      <c r="C144" s="133" t="s">
        <v>387</v>
      </c>
      <c r="D144" s="179">
        <f>VLOOKUP('440.3'!A93,'440.3'!A93:N252,14,FALSE)</f>
        <v>229732.43462894487</v>
      </c>
    </row>
    <row r="145" spans="1:4" ht="54" thickTop="1" thickBot="1">
      <c r="A145" s="137" t="s">
        <v>1063</v>
      </c>
      <c r="B145" s="138" t="s">
        <v>1213</v>
      </c>
      <c r="C145" s="133" t="s">
        <v>387</v>
      </c>
      <c r="D145" s="179">
        <f>VLOOKUP('440.4'!A93,'440.4'!A93:N254,14,FALSE)</f>
        <v>254054.68220148832</v>
      </c>
    </row>
    <row r="146" spans="1:4" ht="54" thickTop="1" thickBot="1">
      <c r="A146" s="137" t="s">
        <v>1064</v>
      </c>
      <c r="B146" s="138" t="s">
        <v>1974</v>
      </c>
      <c r="C146" s="133" t="s">
        <v>387</v>
      </c>
      <c r="D146" s="179">
        <f>VLOOKUP('441.1'!A93,'441.1'!A93:N256,14,FALSE)</f>
        <v>229732.43462894487</v>
      </c>
    </row>
    <row r="147" spans="1:4" ht="54" thickTop="1" thickBot="1">
      <c r="A147" s="137" t="s">
        <v>1065</v>
      </c>
      <c r="B147" s="138" t="s">
        <v>1975</v>
      </c>
      <c r="C147" s="133" t="s">
        <v>387</v>
      </c>
      <c r="D147" s="179">
        <f>VLOOKUP('441.2'!A92,'441.2'!A92:N258,14,FALSE)</f>
        <v>229732.43462894487</v>
      </c>
    </row>
    <row r="148" spans="1:4" ht="54" thickTop="1" thickBot="1">
      <c r="A148" s="137" t="s">
        <v>1066</v>
      </c>
      <c r="B148" s="138" t="s">
        <v>1976</v>
      </c>
      <c r="C148" s="133" t="s">
        <v>387</v>
      </c>
      <c r="D148" s="179">
        <f>VLOOKUP('441.3'!A93,'441.3'!A93:N260,14,FALSE)</f>
        <v>229732.43462894487</v>
      </c>
    </row>
    <row r="149" spans="1:4" ht="54" thickTop="1" thickBot="1">
      <c r="A149" s="137" t="s">
        <v>1067</v>
      </c>
      <c r="B149" s="138" t="s">
        <v>1977</v>
      </c>
      <c r="C149" s="133" t="s">
        <v>387</v>
      </c>
      <c r="D149" s="179">
        <f>VLOOKUP('441.4'!A92,'441.4'!A92:N262,14,FALSE)</f>
        <v>254054.68220148832</v>
      </c>
    </row>
    <row r="150" spans="1:4" ht="54" thickTop="1" thickBot="1">
      <c r="A150" s="137" t="s">
        <v>1068</v>
      </c>
      <c r="B150" s="138" t="s">
        <v>1957</v>
      </c>
      <c r="C150" s="133" t="s">
        <v>387</v>
      </c>
      <c r="D150" s="179">
        <f>VLOOKUP('450.1'!A95,'450.1'!A95:N264,14,FALSE)</f>
        <v>273876.69528368145</v>
      </c>
    </row>
    <row r="151" spans="1:4" ht="54" thickTop="1" thickBot="1">
      <c r="A151" s="137" t="s">
        <v>1069</v>
      </c>
      <c r="B151" s="138" t="s">
        <v>1978</v>
      </c>
      <c r="C151" s="133" t="s">
        <v>387</v>
      </c>
      <c r="D151" s="179">
        <f>VLOOKUP('450.2'!A93,'450.2'!A93:N266,14,FALSE)</f>
        <v>273876.69528368145</v>
      </c>
    </row>
    <row r="152" spans="1:4" ht="54" thickTop="1" thickBot="1">
      <c r="A152" s="137" t="s">
        <v>1070</v>
      </c>
      <c r="B152" s="138" t="s">
        <v>1979</v>
      </c>
      <c r="C152" s="133" t="s">
        <v>387</v>
      </c>
      <c r="D152" s="179">
        <f>VLOOKUP('450.3'!A93,'450.3'!A93:N268,14,FALSE)</f>
        <v>273876.69528368145</v>
      </c>
    </row>
    <row r="153" spans="1:4" ht="54" thickTop="1" thickBot="1">
      <c r="A153" s="137" t="s">
        <v>1071</v>
      </c>
      <c r="B153" s="138" t="s">
        <v>1980</v>
      </c>
      <c r="C153" s="133" t="s">
        <v>387</v>
      </c>
      <c r="D153" s="179">
        <f>VLOOKUP('450.4'!A92,'450.4'!A92:N270,14,FALSE)</f>
        <v>273876.69528368145</v>
      </c>
    </row>
    <row r="154" spans="1:4" ht="63.75" customHeight="1" thickTop="1" thickBot="1">
      <c r="A154" s="137" t="s">
        <v>1072</v>
      </c>
      <c r="B154" s="138" t="s">
        <v>1981</v>
      </c>
      <c r="C154" s="133" t="s">
        <v>387</v>
      </c>
      <c r="D154" s="179">
        <f>VLOOKUP('450.5'!A92,'450.5'!A92:N272,14,FALSE)</f>
        <v>273876.69528368145</v>
      </c>
    </row>
    <row r="155" spans="1:4" ht="54" thickTop="1" thickBot="1">
      <c r="A155" s="137" t="s">
        <v>1073</v>
      </c>
      <c r="B155" s="138" t="s">
        <v>1982</v>
      </c>
      <c r="C155" s="133" t="s">
        <v>387</v>
      </c>
      <c r="D155" s="179">
        <f>VLOOKUP('450.6'!A93,'450.6'!A93:N274,14,FALSE)</f>
        <v>273876.69528368145</v>
      </c>
    </row>
    <row r="156" spans="1:4" ht="54" thickTop="1" thickBot="1">
      <c r="A156" s="137" t="s">
        <v>1074</v>
      </c>
      <c r="B156" s="138" t="s">
        <v>1983</v>
      </c>
      <c r="C156" s="133" t="s">
        <v>387</v>
      </c>
      <c r="D156" s="179">
        <f>VLOOKUP('450.7'!A93,'450.7'!A93:N275,14,FALSE)</f>
        <v>273876.69528368145</v>
      </c>
    </row>
    <row r="157" spans="1:4" ht="54" thickTop="1" thickBot="1">
      <c r="A157" s="137" t="s">
        <v>1075</v>
      </c>
      <c r="B157" s="138" t="s">
        <v>1984</v>
      </c>
      <c r="C157" s="133" t="s">
        <v>387</v>
      </c>
      <c r="D157" s="179">
        <f>VLOOKUP('450.8'!A93,'450.8'!A93:N276,14,FALSE)</f>
        <v>273876.69528368145</v>
      </c>
    </row>
    <row r="158" spans="1:4" ht="54" thickTop="1" thickBot="1">
      <c r="A158" s="137" t="s">
        <v>1584</v>
      </c>
      <c r="B158" s="138" t="s">
        <v>1615</v>
      </c>
      <c r="C158" s="133" t="s">
        <v>387</v>
      </c>
      <c r="D158" s="179">
        <f>VLOOKUP('450.10'!A92,'450.10'!A92:N277,14,FALSE)</f>
        <v>325326.69675768632</v>
      </c>
    </row>
    <row r="159" spans="1:4" ht="54" thickTop="1" thickBot="1">
      <c r="A159" s="137" t="s">
        <v>1586</v>
      </c>
      <c r="B159" s="138" t="s">
        <v>1616</v>
      </c>
      <c r="C159" s="133" t="s">
        <v>387</v>
      </c>
      <c r="D159" s="179">
        <f>VLOOKUP('450.11'!A92,'450.11'!A92:N278,14,FALSE)</f>
        <v>325326.69675768632</v>
      </c>
    </row>
    <row r="160" spans="1:4" ht="54" thickTop="1" thickBot="1">
      <c r="A160" s="137" t="s">
        <v>1588</v>
      </c>
      <c r="B160" s="138" t="s">
        <v>1617</v>
      </c>
      <c r="C160" s="133" t="s">
        <v>387</v>
      </c>
      <c r="D160" s="179">
        <f>VLOOKUP('450.12'!A92,'450.11'!A92:N279,14,FALSE)</f>
        <v>325326.69675768632</v>
      </c>
    </row>
    <row r="161" spans="1:4" ht="54" thickTop="1" thickBot="1">
      <c r="A161" s="137" t="s">
        <v>1076</v>
      </c>
      <c r="B161" s="138" t="s">
        <v>1985</v>
      </c>
      <c r="C161" s="133" t="s">
        <v>387</v>
      </c>
      <c r="D161" s="179">
        <f>VLOOKUP('451.1'!A92,'451.1'!A92:N280,14,FALSE)</f>
        <v>273876.69528368145</v>
      </c>
    </row>
    <row r="162" spans="1:4" ht="54" thickTop="1" thickBot="1">
      <c r="A162" s="137" t="s">
        <v>1077</v>
      </c>
      <c r="B162" s="138" t="s">
        <v>1986</v>
      </c>
      <c r="C162" s="133" t="s">
        <v>387</v>
      </c>
      <c r="D162" s="179">
        <f>VLOOKUP('451.2'!A93,'451.2'!A93:N281,14,FALSE)</f>
        <v>273876.69528368145</v>
      </c>
    </row>
    <row r="163" spans="1:4" ht="54" thickTop="1" thickBot="1">
      <c r="A163" s="137" t="s">
        <v>1078</v>
      </c>
      <c r="B163" s="138" t="s">
        <v>1987</v>
      </c>
      <c r="C163" s="133" t="s">
        <v>387</v>
      </c>
      <c r="D163" s="179">
        <f>VLOOKUP('451.3'!A92,'451.3'!A92:N282,14,FALSE)</f>
        <v>273876.69528368145</v>
      </c>
    </row>
    <row r="164" spans="1:4" ht="54" thickTop="1" thickBot="1">
      <c r="A164" s="137" t="s">
        <v>1079</v>
      </c>
      <c r="B164" s="138" t="s">
        <v>1988</v>
      </c>
      <c r="C164" s="133" t="s">
        <v>387</v>
      </c>
      <c r="D164" s="179">
        <f>VLOOKUP('451.4'!A92,'451.4'!A92:N283,14,FALSE)</f>
        <v>325326.69675768632</v>
      </c>
    </row>
    <row r="165" spans="1:4" ht="54" thickTop="1" thickBot="1">
      <c r="A165" s="137" t="s">
        <v>1080</v>
      </c>
      <c r="B165" s="138" t="s">
        <v>1989</v>
      </c>
      <c r="C165" s="133" t="s">
        <v>387</v>
      </c>
      <c r="D165" s="179">
        <f>VLOOKUP('452.1'!A93,'452.1'!A93:N284,14,FALSE)</f>
        <v>273876.69528368145</v>
      </c>
    </row>
    <row r="166" spans="1:4" ht="54" thickTop="1" thickBot="1">
      <c r="A166" s="137" t="s">
        <v>1081</v>
      </c>
      <c r="B166" s="138" t="s">
        <v>1990</v>
      </c>
      <c r="C166" s="133" t="s">
        <v>387</v>
      </c>
      <c r="D166" s="179">
        <f>VLOOKUP('452.2'!A93,'452.2'!A93:N285,14,FALSE)</f>
        <v>273876.69528368145</v>
      </c>
    </row>
    <row r="167" spans="1:4" ht="54" thickTop="1" thickBot="1">
      <c r="A167" s="137" t="s">
        <v>1082</v>
      </c>
      <c r="B167" s="138" t="s">
        <v>1991</v>
      </c>
      <c r="C167" s="133" t="s">
        <v>387</v>
      </c>
      <c r="D167" s="179">
        <f>VLOOKUP('452.3'!A92,'452.3'!A92:N286,14,FALSE)</f>
        <v>273876.69528368145</v>
      </c>
    </row>
    <row r="168" spans="1:4" ht="54" thickTop="1" thickBot="1">
      <c r="A168" s="137" t="s">
        <v>1083</v>
      </c>
      <c r="B168" s="138" t="s">
        <v>1992</v>
      </c>
      <c r="C168" s="133" t="s">
        <v>387</v>
      </c>
      <c r="D168" s="179">
        <f>VLOOKUP('452.4'!A93,'452.4'!A93:N287,14,FALSE)</f>
        <v>273876.69528368145</v>
      </c>
    </row>
    <row r="169" spans="1:4" ht="54" thickTop="1" thickBot="1">
      <c r="A169" s="137" t="s">
        <v>1084</v>
      </c>
      <c r="B169" s="138" t="s">
        <v>1214</v>
      </c>
      <c r="C169" s="133" t="s">
        <v>387</v>
      </c>
      <c r="D169" s="179">
        <f>VLOOKUP('453.1'!A92,'453.1'!A92:N288,14,FALSE)</f>
        <v>272995.05682293297</v>
      </c>
    </row>
    <row r="170" spans="1:4" ht="54" thickTop="1" thickBot="1">
      <c r="A170" s="137" t="s">
        <v>1085</v>
      </c>
      <c r="B170" s="138" t="s">
        <v>1993</v>
      </c>
      <c r="C170" s="133" t="s">
        <v>233</v>
      </c>
      <c r="D170" s="179">
        <f>VLOOKUP('460.1'!A87,'460.1'!A87:N289,14,FALSE)</f>
        <v>5899.9078528358496</v>
      </c>
    </row>
    <row r="171" spans="1:4" ht="54" thickTop="1" thickBot="1">
      <c r="A171" s="196" t="s">
        <v>2017</v>
      </c>
      <c r="B171" s="138" t="s">
        <v>2073</v>
      </c>
      <c r="C171" s="133" t="s">
        <v>233</v>
      </c>
      <c r="D171" s="179">
        <f>VLOOKUP('460.2'!A87,'460.2'!A87:N290,14,FALSE)</f>
        <v>2949.9539264179248</v>
      </c>
    </row>
    <row r="172" spans="1:4" ht="51.75" customHeight="1" thickTop="1" thickBot="1">
      <c r="A172" s="137" t="s">
        <v>1086</v>
      </c>
      <c r="B172" s="138" t="s">
        <v>1215</v>
      </c>
      <c r="C172" s="133" t="s">
        <v>387</v>
      </c>
      <c r="D172" s="179">
        <f>VLOOKUP('461.1'!A87,'461.1'!A87:N291,14,FALSE)</f>
        <v>89528.057118316079</v>
      </c>
    </row>
    <row r="173" spans="1:4" ht="54" thickTop="1" thickBot="1">
      <c r="A173" s="137" t="s">
        <v>1087</v>
      </c>
      <c r="B173" s="138" t="s">
        <v>1216</v>
      </c>
      <c r="C173" s="133" t="s">
        <v>387</v>
      </c>
      <c r="D173" s="179">
        <f>VLOOKUP('461.2'!A89,'461.2'!A89:N294,14,FALSE)</f>
        <v>110665.16516901122</v>
      </c>
    </row>
    <row r="174" spans="1:4" ht="54" thickTop="1" thickBot="1">
      <c r="A174" s="137" t="s">
        <v>1598</v>
      </c>
      <c r="B174" s="138" t="s">
        <v>2078</v>
      </c>
      <c r="C174" s="133" t="s">
        <v>387</v>
      </c>
      <c r="D174" s="179">
        <f>VLOOKUP('462.1.1'!A88,'462.1.1'!A88:N293,14,FALSE)</f>
        <v>145252.35342332695</v>
      </c>
    </row>
    <row r="175" spans="1:4" ht="54" thickTop="1" thickBot="1">
      <c r="A175" s="137" t="s">
        <v>1599</v>
      </c>
      <c r="B175" s="138" t="s">
        <v>2079</v>
      </c>
      <c r="C175" s="133" t="s">
        <v>387</v>
      </c>
      <c r="D175" s="179">
        <f>VLOOKUP('462.1.2'!A88,'462.1.2'!A88:N294,14,FALSE)</f>
        <v>145376.61949535229</v>
      </c>
    </row>
    <row r="176" spans="1:4" ht="54" thickTop="1" thickBot="1">
      <c r="A176" s="137" t="s">
        <v>1600</v>
      </c>
      <c r="B176" s="138" t="s">
        <v>2082</v>
      </c>
      <c r="C176" s="133" t="s">
        <v>387</v>
      </c>
      <c r="D176" s="179">
        <f>VLOOKUP('462.2.1'!A88,'462.2.1'!A88:N295,14,FALSE)</f>
        <v>158960.68664711583</v>
      </c>
    </row>
    <row r="177" spans="1:4" ht="54" thickTop="1" thickBot="1">
      <c r="A177" s="137" t="s">
        <v>1601</v>
      </c>
      <c r="B177" s="138" t="s">
        <v>2083</v>
      </c>
      <c r="C177" s="133" t="s">
        <v>387</v>
      </c>
      <c r="D177" s="179">
        <f>VLOOKUP('462.2.2'!A88,'462.2.2'!A88:N296,14,FALSE)</f>
        <v>159084.95271914118</v>
      </c>
    </row>
    <row r="178" spans="1:4" ht="54" thickTop="1" thickBot="1">
      <c r="A178" s="137" t="s">
        <v>1088</v>
      </c>
      <c r="B178" s="138" t="s">
        <v>1618</v>
      </c>
      <c r="C178" s="133" t="s">
        <v>233</v>
      </c>
      <c r="D178" s="179">
        <f>VLOOKUP('464.1'!A88,'464.1'!A88:N297,14,FALSE)</f>
        <v>8859.5709825005288</v>
      </c>
    </row>
    <row r="179" spans="1:4" ht="54" thickTop="1" thickBot="1">
      <c r="A179" s="137" t="s">
        <v>1089</v>
      </c>
      <c r="B179" s="138" t="s">
        <v>1619</v>
      </c>
      <c r="C179" s="133" t="s">
        <v>387</v>
      </c>
      <c r="D179" s="179">
        <f>VLOOKUP('465.1'!A92,'465.1'!A92:N298,14,FALSE)</f>
        <v>101112.91299718546</v>
      </c>
    </row>
    <row r="180" spans="1:4" ht="54" thickTop="1" thickBot="1">
      <c r="A180" s="137" t="s">
        <v>1602</v>
      </c>
      <c r="B180" s="138" t="s">
        <v>1620</v>
      </c>
      <c r="C180" s="133" t="s">
        <v>387</v>
      </c>
      <c r="D180" s="179">
        <f>VLOOKUP('465.2'!A92,'465.2'!A92:N299,14,FALSE)</f>
        <v>26744.598439757305</v>
      </c>
    </row>
    <row r="181" spans="1:4" ht="54" thickTop="1" thickBot="1">
      <c r="A181" s="137" t="s">
        <v>1090</v>
      </c>
      <c r="B181" s="138" t="s">
        <v>1621</v>
      </c>
      <c r="C181" s="133" t="s">
        <v>144</v>
      </c>
      <c r="D181" s="179">
        <f>VLOOKUP('466.1'!A92,'466.1'!A92:N300,14,FALSE)</f>
        <v>3183.2350582738181</v>
      </c>
    </row>
    <row r="182" spans="1:4" ht="54" thickTop="1" thickBot="1">
      <c r="A182" s="137" t="s">
        <v>1091</v>
      </c>
      <c r="B182" s="138" t="s">
        <v>1622</v>
      </c>
      <c r="C182" s="133" t="s">
        <v>144</v>
      </c>
      <c r="D182" s="179">
        <f>VLOOKUP('466.2'!A96,'466.2'!A96:N301,14,FALSE)</f>
        <v>3597.1935767387531</v>
      </c>
    </row>
    <row r="183" spans="1:4" ht="54" thickTop="1" thickBot="1">
      <c r="A183" s="139" t="s">
        <v>1092</v>
      </c>
      <c r="B183" s="140" t="s">
        <v>1735</v>
      </c>
      <c r="C183" s="133" t="s">
        <v>387</v>
      </c>
      <c r="D183" s="179">
        <f>VLOOKUP('500.1'!A95,'500.1'!A95:N302,14,FALSE)</f>
        <v>591611.72856374667</v>
      </c>
    </row>
    <row r="184" spans="1:4" ht="54" thickTop="1" thickBot="1">
      <c r="A184" s="137" t="s">
        <v>1624</v>
      </c>
      <c r="B184" s="138" t="s">
        <v>1736</v>
      </c>
      <c r="C184" s="133" t="s">
        <v>387</v>
      </c>
      <c r="D184" s="179">
        <f>VLOOKUP('500.2'!A95,'500.2'!A95:N303,14,FALSE)</f>
        <v>616539.448465597</v>
      </c>
    </row>
    <row r="185" spans="1:4" ht="57.75" thickTop="1" thickBot="1">
      <c r="A185" s="137" t="s">
        <v>1093</v>
      </c>
      <c r="B185" s="138" t="s">
        <v>1875</v>
      </c>
      <c r="C185" s="133" t="s">
        <v>377</v>
      </c>
      <c r="D185" s="179">
        <f>VLOOKUP('501.1'!A88,'501.1'!A88:N304,14,FALSE)</f>
        <v>632.97184399844889</v>
      </c>
    </row>
    <row r="186" spans="1:4" ht="57.75" thickTop="1" thickBot="1">
      <c r="A186" s="137" t="s">
        <v>1626</v>
      </c>
      <c r="B186" s="138" t="s">
        <v>1876</v>
      </c>
      <c r="C186" s="133" t="s">
        <v>377</v>
      </c>
      <c r="D186" s="179">
        <f>VLOOKUP('501.10'!A88,'501.10'!A88:N305,14,FALSE)</f>
        <v>632.97184399844889</v>
      </c>
    </row>
    <row r="187" spans="1:4" ht="57.75" thickTop="1" thickBot="1">
      <c r="A187" s="137" t="s">
        <v>1627</v>
      </c>
      <c r="B187" s="138" t="s">
        <v>1877</v>
      </c>
      <c r="C187" s="133" t="s">
        <v>377</v>
      </c>
      <c r="D187" s="179">
        <f>VLOOKUP('501.20'!A88,'501.20'!A88:N306,14,FALSE)</f>
        <v>632.97184399844889</v>
      </c>
    </row>
    <row r="188" spans="1:4" ht="54" thickTop="1" thickBot="1">
      <c r="A188" s="137" t="s">
        <v>1628</v>
      </c>
      <c r="B188" s="138" t="s">
        <v>1737</v>
      </c>
      <c r="C188" s="133" t="s">
        <v>387</v>
      </c>
      <c r="D188" s="179">
        <f>VLOOKUP('505.1'!A84,'505.1'!A84:N307,14,FALSE)</f>
        <v>536956.20021783863</v>
      </c>
    </row>
    <row r="189" spans="1:4" ht="54" thickTop="1" thickBot="1">
      <c r="A189" s="137" t="s">
        <v>1094</v>
      </c>
      <c r="B189" s="138" t="s">
        <v>1738</v>
      </c>
      <c r="C189" s="133" t="s">
        <v>233</v>
      </c>
      <c r="D189" s="179">
        <f>VLOOKUP('510.1'!A84,'510.1'!A84:N308,14,FALSE)</f>
        <v>114417.40506085742</v>
      </c>
    </row>
    <row r="190" spans="1:4" ht="54" thickTop="1" thickBot="1">
      <c r="A190" s="137" t="s">
        <v>1632</v>
      </c>
      <c r="B190" s="138" t="s">
        <v>1217</v>
      </c>
      <c r="C190" s="133" t="s">
        <v>387</v>
      </c>
      <c r="D190" s="179">
        <f>VLOOKUP('600.1.1'!A85,'600.1.1'!A85:N311,14,FALSE)</f>
        <v>22167.634293225612</v>
      </c>
    </row>
    <row r="191" spans="1:4" ht="54" thickTop="1" thickBot="1">
      <c r="A191" s="137" t="s">
        <v>1633</v>
      </c>
      <c r="B191" s="138" t="s">
        <v>1739</v>
      </c>
      <c r="C191" s="133" t="s">
        <v>387</v>
      </c>
      <c r="D191" s="179">
        <f>VLOOKUP('600.2.1'!A88,'600.2.1'!A88:N310,14,FALSE)</f>
        <v>95883.744323694613</v>
      </c>
    </row>
    <row r="192" spans="1:4" ht="54" thickTop="1" thickBot="1">
      <c r="A192" s="137" t="s">
        <v>1634</v>
      </c>
      <c r="B192" s="138" t="s">
        <v>1740</v>
      </c>
      <c r="C192" s="133" t="s">
        <v>387</v>
      </c>
      <c r="D192" s="179">
        <f>VLOOKUP('600.2.2'!A90,'600.2.2'!A90:N312,14,FALSE)</f>
        <v>137352.67276600178</v>
      </c>
    </row>
    <row r="193" spans="1:4" ht="54" thickTop="1" thickBot="1">
      <c r="A193" s="137" t="s">
        <v>1635</v>
      </c>
      <c r="B193" s="138" t="s">
        <v>1741</v>
      </c>
      <c r="C193" s="133" t="s">
        <v>387</v>
      </c>
      <c r="D193" s="179">
        <f>VLOOKUP('600.2.3'!A89,'600.2.3'!A89:N312,14,FALSE)</f>
        <v>21713.182101073944</v>
      </c>
    </row>
    <row r="194" spans="1:4" ht="54" thickTop="1" thickBot="1">
      <c r="A194" s="137" t="s">
        <v>1636</v>
      </c>
      <c r="B194" s="138" t="s">
        <v>1742</v>
      </c>
      <c r="C194" s="133" t="s">
        <v>387</v>
      </c>
      <c r="D194" s="179">
        <f>VLOOKUP('600.2.4'!A88,'600.2.4'!A88:N312,14,FALSE)</f>
        <v>27709.762705434259</v>
      </c>
    </row>
    <row r="195" spans="1:4" ht="54" thickTop="1" thickBot="1">
      <c r="A195" s="137" t="s">
        <v>1095</v>
      </c>
      <c r="B195" s="138" t="s">
        <v>2094</v>
      </c>
      <c r="C195" s="133" t="s">
        <v>387</v>
      </c>
      <c r="D195" s="179">
        <f>VLOOKUP('610.1'!A89,'610.1'!A89:N314,14,FALSE)</f>
        <v>37747.826317999577</v>
      </c>
    </row>
    <row r="196" spans="1:4" ht="54" thickTop="1" thickBot="1">
      <c r="A196" s="137" t="s">
        <v>1096</v>
      </c>
      <c r="B196" s="138" t="s">
        <v>1743</v>
      </c>
      <c r="C196" s="133" t="s">
        <v>387</v>
      </c>
      <c r="D196" s="179">
        <f>VLOOKUP('610.2'!A89,'610.2'!A89:N315,14,FALSE)</f>
        <v>37747.826317999577</v>
      </c>
    </row>
    <row r="197" spans="1:4" ht="54" thickTop="1" thickBot="1">
      <c r="A197" s="137" t="s">
        <v>1638</v>
      </c>
      <c r="B197" s="138" t="s">
        <v>1744</v>
      </c>
      <c r="C197" s="133" t="s">
        <v>387</v>
      </c>
      <c r="D197" s="179">
        <f>VLOOKUP('610.3'!A89,'610.3'!A89:N316,14,FALSE)</f>
        <v>101074.52052579823</v>
      </c>
    </row>
    <row r="198" spans="1:4" ht="54" thickTop="1" thickBot="1">
      <c r="A198" s="137" t="s">
        <v>1640</v>
      </c>
      <c r="B198" s="138" t="s">
        <v>1745</v>
      </c>
      <c r="C198" s="133" t="s">
        <v>387</v>
      </c>
      <c r="D198" s="179">
        <f>VLOOKUP('610.4'!A89,'610.4'!A89:N317,14,FALSE)</f>
        <v>95604.602377187432</v>
      </c>
    </row>
    <row r="199" spans="1:4" ht="54" thickTop="1" thickBot="1">
      <c r="A199" s="137" t="s">
        <v>1642</v>
      </c>
      <c r="B199" s="138" t="s">
        <v>1218</v>
      </c>
      <c r="C199" s="133" t="s">
        <v>387</v>
      </c>
      <c r="D199" s="179">
        <f>VLOOKUP('610.5'!A89,'610.5'!A89:N318,14,FALSE)</f>
        <v>125030.35569067132</v>
      </c>
    </row>
    <row r="200" spans="1:4" ht="54" thickTop="1" thickBot="1">
      <c r="A200" s="137" t="s">
        <v>1644</v>
      </c>
      <c r="B200" s="138" t="s">
        <v>1746</v>
      </c>
      <c r="C200" s="133" t="s">
        <v>387</v>
      </c>
      <c r="D200" s="179">
        <f>VLOOKUP('610.6'!A89,'610.6'!A89:N319,14,FALSE)</f>
        <v>125402.54475933552</v>
      </c>
    </row>
    <row r="201" spans="1:4" ht="54" thickTop="1" thickBot="1">
      <c r="A201" s="137" t="s">
        <v>1646</v>
      </c>
      <c r="B201" s="138" t="s">
        <v>1747</v>
      </c>
      <c r="C201" s="133" t="s">
        <v>387</v>
      </c>
      <c r="D201" s="179">
        <f>VLOOKUP('610.7'!A89,'610.7'!A89:N320,14,FALSE)</f>
        <v>47143.587614825345</v>
      </c>
    </row>
    <row r="202" spans="1:4" ht="54" thickTop="1" thickBot="1">
      <c r="A202" s="137" t="s">
        <v>1097</v>
      </c>
      <c r="B202" s="138" t="s">
        <v>1748</v>
      </c>
      <c r="C202" s="133" t="s">
        <v>144</v>
      </c>
      <c r="D202" s="179">
        <f>VLOOKUP('620.1'!A88,'620.1'!A88:N321,14,FALSE)</f>
        <v>325406.66778156382</v>
      </c>
    </row>
    <row r="203" spans="1:4" ht="54" thickTop="1" thickBot="1">
      <c r="A203" s="137" t="s">
        <v>1098</v>
      </c>
      <c r="B203" s="138" t="s">
        <v>1878</v>
      </c>
      <c r="C203" s="133" t="s">
        <v>144</v>
      </c>
      <c r="D203" s="179">
        <f>VLOOKUP('620.2'!A88,'620.2'!A88:N322,14,FALSE)</f>
        <v>325406.66778156382</v>
      </c>
    </row>
    <row r="204" spans="1:4" ht="54" thickTop="1" thickBot="1">
      <c r="A204" s="137" t="s">
        <v>1099</v>
      </c>
      <c r="B204" s="138" t="s">
        <v>1749</v>
      </c>
      <c r="C204" s="133" t="s">
        <v>1845</v>
      </c>
      <c r="D204" s="179">
        <f>VLOOKUP('620.3'!A91,'620.3'!A91:N321,14,FALSE)</f>
        <v>58712755.091056548</v>
      </c>
    </row>
    <row r="205" spans="1:4" ht="54" thickTop="1" thickBot="1">
      <c r="A205" s="137" t="s">
        <v>1650</v>
      </c>
      <c r="B205" s="138" t="s">
        <v>1750</v>
      </c>
      <c r="C205" s="133" t="s">
        <v>144</v>
      </c>
      <c r="D205" s="179">
        <f>VLOOKUP('621.1.1'!A95,'621.1.1'!A95:N325,14,FALSE)</f>
        <v>2197953.8808028512</v>
      </c>
    </row>
    <row r="206" spans="1:4" ht="54" thickTop="1" thickBot="1">
      <c r="A206" s="137" t="s">
        <v>1652</v>
      </c>
      <c r="B206" s="138" t="s">
        <v>1751</v>
      </c>
      <c r="C206" s="133" t="s">
        <v>144</v>
      </c>
      <c r="D206" s="179">
        <f>VLOOKUP('621.1.2'!A99,'621.1.2'!A99:N326,14,FALSE)</f>
        <v>3242015.6467981916</v>
      </c>
    </row>
    <row r="207" spans="1:4" ht="54" thickTop="1" thickBot="1">
      <c r="A207" s="137" t="s">
        <v>1100</v>
      </c>
      <c r="B207" s="138" t="s">
        <v>1752</v>
      </c>
      <c r="C207" s="133" t="s">
        <v>387</v>
      </c>
      <c r="D207" s="179">
        <f>VLOOKUP('621.2'!A89,'621.2'!A89:N326,14,FALSE)</f>
        <v>1971009.5772287075</v>
      </c>
    </row>
    <row r="208" spans="1:4" ht="54" thickTop="1" thickBot="1">
      <c r="A208" s="137" t="s">
        <v>1101</v>
      </c>
      <c r="B208" s="138" t="s">
        <v>1753</v>
      </c>
      <c r="C208" s="133" t="s">
        <v>144</v>
      </c>
      <c r="D208" s="179">
        <f>VLOOKUP('621.3'!A93,'621.3'!A93:N327,14,FALSE)</f>
        <v>59699084.713738233</v>
      </c>
    </row>
    <row r="209" spans="1:4" ht="54" thickTop="1" thickBot="1">
      <c r="A209" s="137" t="s">
        <v>1102</v>
      </c>
      <c r="B209" s="138" t="s">
        <v>1754</v>
      </c>
      <c r="C209" s="133" t="s">
        <v>387</v>
      </c>
      <c r="D209" s="179">
        <f>VLOOKUP('621.4'!A93,'621.4'!A93:N328,14,FALSE)</f>
        <v>44727140.820659675</v>
      </c>
    </row>
    <row r="210" spans="1:4" ht="54" thickTop="1" thickBot="1">
      <c r="A210" s="137" t="s">
        <v>1103</v>
      </c>
      <c r="B210" s="138" t="s">
        <v>1755</v>
      </c>
      <c r="C210" s="133" t="s">
        <v>144</v>
      </c>
      <c r="D210" s="179">
        <f>VLOOKUP('621.5'!A89,'621.5'!A89:N329,14,FALSE)</f>
        <v>4917542.8376094298</v>
      </c>
    </row>
    <row r="211" spans="1:4" ht="54" thickTop="1" thickBot="1">
      <c r="A211" s="137" t="s">
        <v>1656</v>
      </c>
      <c r="B211" s="138" t="s">
        <v>1756</v>
      </c>
      <c r="C211" s="133" t="s">
        <v>144</v>
      </c>
      <c r="D211" s="179">
        <f>VLOOKUP('621.5.1'!A89,'621.5.1'!A89:N330,14,FALSE)</f>
        <v>506752.59148865013</v>
      </c>
    </row>
    <row r="212" spans="1:4" ht="54" thickTop="1" thickBot="1">
      <c r="A212" s="137" t="s">
        <v>1104</v>
      </c>
      <c r="B212" s="138" t="s">
        <v>1757</v>
      </c>
      <c r="C212" s="133" t="s">
        <v>1845</v>
      </c>
      <c r="D212" s="179">
        <f>VLOOKUP('621.6'!A98,'621.6'!A98:N331,14,FALSE)</f>
        <v>50872347.745487936</v>
      </c>
    </row>
    <row r="213" spans="1:4" ht="54" thickTop="1" thickBot="1">
      <c r="A213" s="137" t="s">
        <v>1731</v>
      </c>
      <c r="B213" s="138" t="s">
        <v>1758</v>
      </c>
      <c r="C213" s="133" t="s">
        <v>1845</v>
      </c>
      <c r="D213" s="179">
        <f>VLOOKUP('621.7'!A89,'621.7'!A89:N332,14,FALSE)</f>
        <v>616177.06163693836</v>
      </c>
    </row>
    <row r="214" spans="1:4" ht="54" thickTop="1" thickBot="1">
      <c r="A214" s="137" t="s">
        <v>1105</v>
      </c>
      <c r="B214" s="138" t="s">
        <v>1994</v>
      </c>
      <c r="C214" s="133" t="s">
        <v>233</v>
      </c>
      <c r="D214" s="179">
        <f>VLOOKUP('622.1'!A89,'622.1'!A89:N333,14,FALSE)</f>
        <v>131579.77876379201</v>
      </c>
    </row>
    <row r="215" spans="1:4" ht="54" thickTop="1" thickBot="1">
      <c r="A215" s="137" t="s">
        <v>1106</v>
      </c>
      <c r="B215" s="138" t="s">
        <v>1759</v>
      </c>
      <c r="C215" s="133" t="s">
        <v>233</v>
      </c>
      <c r="D215" s="179">
        <f>VLOOKUP('622.2'!A89,'622.2'!A89:N335,14,FALSE)</f>
        <v>609899.89323755272</v>
      </c>
    </row>
    <row r="216" spans="1:4" ht="54" thickTop="1" thickBot="1">
      <c r="A216" s="137" t="s">
        <v>1107</v>
      </c>
      <c r="B216" s="138" t="s">
        <v>1760</v>
      </c>
      <c r="C216" s="133" t="s">
        <v>233</v>
      </c>
      <c r="D216" s="179">
        <f>VLOOKUP('622.3'!A89,'622.3'!A89:N336,14,FALSE)</f>
        <v>734953.23210919788</v>
      </c>
    </row>
    <row r="217" spans="1:4" ht="54" thickTop="1" thickBot="1">
      <c r="A217" s="137" t="s">
        <v>1108</v>
      </c>
      <c r="B217" s="138" t="s">
        <v>1761</v>
      </c>
      <c r="C217" s="133" t="s">
        <v>233</v>
      </c>
      <c r="D217" s="179">
        <f>VLOOKUP('622.4'!A89,'622.4'!A89:N337,14,FALSE)</f>
        <v>743937.37553594378</v>
      </c>
    </row>
    <row r="218" spans="1:4" ht="54" thickTop="1" thickBot="1">
      <c r="A218" s="137" t="s">
        <v>1109</v>
      </c>
      <c r="B218" s="138" t="s">
        <v>1762</v>
      </c>
      <c r="C218" s="133" t="s">
        <v>144</v>
      </c>
      <c r="D218" s="179">
        <f>VLOOKUP('622.5'!A89,'622.5'!A89:N338,14,FALSE)</f>
        <v>135481.89174477421</v>
      </c>
    </row>
    <row r="219" spans="1:4" ht="54" thickTop="1" thickBot="1">
      <c r="A219" s="137" t="s">
        <v>1110</v>
      </c>
      <c r="B219" s="138" t="s">
        <v>1763</v>
      </c>
      <c r="C219" s="133" t="s">
        <v>144</v>
      </c>
      <c r="D219" s="179">
        <f>VLOOKUP('623.1'!A103,'623.1'!A103:N339,14,FALSE)</f>
        <v>356549.32981102727</v>
      </c>
    </row>
    <row r="220" spans="1:4" ht="54" thickTop="1" thickBot="1">
      <c r="A220" s="137" t="s">
        <v>1111</v>
      </c>
      <c r="B220" s="138" t="s">
        <v>1219</v>
      </c>
      <c r="C220" s="133" t="s">
        <v>1995</v>
      </c>
      <c r="D220" s="179">
        <f>VLOOKUP('623.2'!A89,'623.2'!A89:N340,14,FALSE)</f>
        <v>2438407.3858748088</v>
      </c>
    </row>
    <row r="221" spans="1:4" ht="54" thickTop="1" thickBot="1">
      <c r="A221" s="137" t="s">
        <v>1112</v>
      </c>
      <c r="B221" s="138" t="s">
        <v>2114</v>
      </c>
      <c r="C221" s="133" t="s">
        <v>387</v>
      </c>
      <c r="D221" s="179">
        <f>VLOOKUP('630.1'!A89,'630.1'!A89:N341,14,FALSE)</f>
        <v>904408.322064501</v>
      </c>
    </row>
    <row r="222" spans="1:4" ht="54" thickTop="1" thickBot="1">
      <c r="A222" s="137" t="s">
        <v>1113</v>
      </c>
      <c r="B222" s="138" t="s">
        <v>2115</v>
      </c>
      <c r="C222" s="133" t="s">
        <v>387</v>
      </c>
      <c r="D222" s="179">
        <f>VLOOKUP('630.2'!A89,'630.2'!A89:N342,14,FALSE)</f>
        <v>850667.42712230969</v>
      </c>
    </row>
    <row r="223" spans="1:4" ht="54" thickTop="1" thickBot="1">
      <c r="A223" s="137" t="s">
        <v>1114</v>
      </c>
      <c r="B223" s="138" t="s">
        <v>2116</v>
      </c>
      <c r="C223" s="133" t="s">
        <v>387</v>
      </c>
      <c r="D223" s="179">
        <f>VLOOKUP('630.3'!A89,'630.3'!A89:N343,14,FALSE)</f>
        <v>616650.92904438335</v>
      </c>
    </row>
    <row r="224" spans="1:4" ht="54" thickTop="1" thickBot="1">
      <c r="A224" s="137" t="s">
        <v>1115</v>
      </c>
      <c r="B224" s="138" t="s">
        <v>2117</v>
      </c>
      <c r="C224" s="133" t="s">
        <v>387</v>
      </c>
      <c r="D224" s="179">
        <f>VLOOKUP('630.4'!A89,'630.4'!A89:N344,14,FALSE)</f>
        <v>541281.58033107431</v>
      </c>
    </row>
    <row r="225" spans="1:4" ht="54" thickTop="1" thickBot="1">
      <c r="A225" s="137" t="s">
        <v>1116</v>
      </c>
      <c r="B225" s="138" t="s">
        <v>2118</v>
      </c>
      <c r="C225" s="133" t="s">
        <v>387</v>
      </c>
      <c r="D225" s="179">
        <f>VLOOKUP('630.5'!A93,'630.5'!A93:N345,14,FALSE)</f>
        <v>439744.96435362019</v>
      </c>
    </row>
    <row r="226" spans="1:4" ht="54" thickTop="1" thickBot="1">
      <c r="A226" s="137" t="s">
        <v>1117</v>
      </c>
      <c r="B226" s="138" t="s">
        <v>2119</v>
      </c>
      <c r="C226" s="133" t="s">
        <v>387</v>
      </c>
      <c r="D226" s="179">
        <f>VLOOKUP('630.6'!A93,'630.6'!A89:N346,14,FALSE)</f>
        <v>364667.87762917724</v>
      </c>
    </row>
    <row r="227" spans="1:4" ht="54" thickTop="1" thickBot="1">
      <c r="A227" s="137" t="s">
        <v>1118</v>
      </c>
      <c r="B227" s="138" t="s">
        <v>2120</v>
      </c>
      <c r="C227" s="133" t="s">
        <v>387</v>
      </c>
      <c r="D227" s="179">
        <f>VLOOKUP('630.7'!A93,'630.7'!A90:N347,14,FALSE)</f>
        <v>256110.70054719973</v>
      </c>
    </row>
    <row r="228" spans="1:4" ht="54" thickTop="1" thickBot="1">
      <c r="A228" s="137" t="s">
        <v>1119</v>
      </c>
      <c r="B228" s="138" t="s">
        <v>1764</v>
      </c>
      <c r="C228" s="133" t="s">
        <v>144</v>
      </c>
      <c r="D228" s="179">
        <f>VLOOKUP('632.1'!A90,'632.1'!A90:N349,14,FALSE)</f>
        <v>331251.55799827556</v>
      </c>
    </row>
    <row r="229" spans="1:4" ht="54" thickTop="1" thickBot="1">
      <c r="A229" s="137" t="s">
        <v>1659</v>
      </c>
      <c r="B229" s="138" t="s">
        <v>1765</v>
      </c>
      <c r="C229" s="133" t="s">
        <v>144</v>
      </c>
      <c r="D229" s="179">
        <f>VLOOKUP('632.2'!A90,'632.2'!A90:N350,14,FALSE)</f>
        <v>335989.75022691314</v>
      </c>
    </row>
    <row r="230" spans="1:4" ht="54" thickTop="1" thickBot="1">
      <c r="A230" s="137" t="s">
        <v>1662</v>
      </c>
      <c r="B230" s="138" t="s">
        <v>1766</v>
      </c>
      <c r="C230" s="133" t="s">
        <v>377</v>
      </c>
      <c r="D230" s="179">
        <f>VLOOKUP('640.1'!A90,'640.1'!A90:N351,14,FALSE)</f>
        <v>13698.818516594372</v>
      </c>
    </row>
    <row r="231" spans="1:4" ht="54" thickTop="1" thickBot="1">
      <c r="A231" s="137" t="s">
        <v>1663</v>
      </c>
      <c r="B231" s="138" t="s">
        <v>1767</v>
      </c>
      <c r="C231" s="133" t="s">
        <v>377</v>
      </c>
      <c r="D231" s="179">
        <f>VLOOKUP('640.2'!A90,'640.2'!A90:N352,14,FALSE)</f>
        <v>12898.435117148241</v>
      </c>
    </row>
    <row r="232" spans="1:4" ht="54" thickTop="1" thickBot="1">
      <c r="A232" s="137" t="s">
        <v>1120</v>
      </c>
      <c r="B232" s="138" t="s">
        <v>1768</v>
      </c>
      <c r="C232" s="133" t="s">
        <v>1664</v>
      </c>
      <c r="D232" s="179">
        <f>VLOOKUP('641.1'!A90,'641.1'!A90:N353,14,FALSE)</f>
        <v>1800.5865357408195</v>
      </c>
    </row>
    <row r="233" spans="1:4" ht="54" thickTop="1" thickBot="1">
      <c r="A233" s="137" t="s">
        <v>1121</v>
      </c>
      <c r="B233" s="138" t="s">
        <v>1768</v>
      </c>
      <c r="C233" s="133" t="s">
        <v>377</v>
      </c>
      <c r="D233" s="179">
        <f>VLOOKUP('641.2'!A90,'641.2'!A90:N354,14,FALSE)</f>
        <v>40658.830917035157</v>
      </c>
    </row>
    <row r="234" spans="1:4" ht="54" thickTop="1" thickBot="1">
      <c r="A234" s="137" t="s">
        <v>1122</v>
      </c>
      <c r="B234" s="138" t="s">
        <v>1769</v>
      </c>
      <c r="C234" s="133" t="s">
        <v>1845</v>
      </c>
      <c r="D234" s="179">
        <f>VLOOKUP('642.1'!A90,'642.1'!A90:N355,14,FALSE)</f>
        <v>799595.02475646662</v>
      </c>
    </row>
    <row r="235" spans="1:4" ht="54" thickTop="1" thickBot="1">
      <c r="A235" s="137" t="s">
        <v>1123</v>
      </c>
      <c r="B235" s="138" t="s">
        <v>1770</v>
      </c>
      <c r="C235" s="133" t="s">
        <v>144</v>
      </c>
      <c r="D235" s="179">
        <f>VLOOKUP('642.2'!A90,'642.2'!A90:N356,14,FALSE)</f>
        <v>52008.543997739071</v>
      </c>
    </row>
    <row r="236" spans="1:4" ht="54" thickTop="1" thickBot="1">
      <c r="A236" s="137" t="s">
        <v>1124</v>
      </c>
      <c r="B236" s="138" t="s">
        <v>1771</v>
      </c>
      <c r="C236" s="133" t="s">
        <v>377</v>
      </c>
      <c r="D236" s="179">
        <f>VLOOKUP('650.1'!A95,'650.1'!A95:N358,14,FALSE)</f>
        <v>9694.2229915082062</v>
      </c>
    </row>
    <row r="237" spans="1:4" ht="54" thickTop="1" thickBot="1">
      <c r="A237" s="137" t="s">
        <v>1125</v>
      </c>
      <c r="B237" s="138" t="s">
        <v>2127</v>
      </c>
      <c r="C237" s="133" t="s">
        <v>377</v>
      </c>
      <c r="D237" s="179">
        <f>VLOOKUP('650.2'!A93,'650.2'!A93:N359,14,FALSE)</f>
        <v>9519.3337721658754</v>
      </c>
    </row>
    <row r="238" spans="1:4" ht="54" thickTop="1" thickBot="1">
      <c r="A238" s="137" t="s">
        <v>1126</v>
      </c>
      <c r="B238" s="138" t="s">
        <v>1772</v>
      </c>
      <c r="C238" s="133" t="s">
        <v>377</v>
      </c>
      <c r="D238" s="201">
        <f>VLOOKUP('650.3'!A90,'650.3'!A90:N360,14,FALSE)</f>
        <v>471.57509190165382</v>
      </c>
    </row>
    <row r="239" spans="1:4" ht="54" thickTop="1" thickBot="1">
      <c r="A239" s="137" t="s">
        <v>1127</v>
      </c>
      <c r="B239" s="138" t="s">
        <v>2131</v>
      </c>
      <c r="C239" s="133" t="s">
        <v>377</v>
      </c>
      <c r="D239" s="179">
        <f>VLOOKUP('650.4'!A93,'650.4'!A93:N361,14,FALSE)</f>
        <v>4426.1842300361168</v>
      </c>
    </row>
    <row r="240" spans="1:4" ht="57.75" thickTop="1" thickBot="1">
      <c r="A240" s="137" t="s">
        <v>1128</v>
      </c>
      <c r="B240" s="138" t="s">
        <v>1773</v>
      </c>
      <c r="C240" s="133" t="s">
        <v>233</v>
      </c>
      <c r="D240" s="179">
        <f>VLOOKUP('660.1'!A87,'660.1'!A87:N362,14,FALSE)</f>
        <v>320566.86475676944</v>
      </c>
    </row>
    <row r="241" spans="1:4" ht="76.5" thickTop="1" thickBot="1">
      <c r="A241" s="137" t="s">
        <v>1129</v>
      </c>
      <c r="B241" s="138" t="s">
        <v>1880</v>
      </c>
      <c r="C241" s="133" t="s">
        <v>144</v>
      </c>
      <c r="D241" s="179">
        <f>VLOOKUP('660.2'!A87,'660.2'!A87:N363,14,FALSE)</f>
        <v>364496.76880864683</v>
      </c>
    </row>
    <row r="242" spans="1:4" ht="54" thickTop="1" thickBot="1">
      <c r="A242" s="137" t="s">
        <v>1677</v>
      </c>
      <c r="B242" s="138" t="s">
        <v>1774</v>
      </c>
      <c r="C242" s="133" t="s">
        <v>144</v>
      </c>
      <c r="D242" s="179">
        <f>VLOOKUP('661.1'!A87,'661.1'!A87:N364,14,FALSE)</f>
        <v>426452.92730996478</v>
      </c>
    </row>
    <row r="243" spans="1:4" ht="54" thickTop="1" thickBot="1">
      <c r="A243" s="137" t="s">
        <v>1130</v>
      </c>
      <c r="B243" s="138" t="s">
        <v>1775</v>
      </c>
      <c r="C243" s="133" t="s">
        <v>144</v>
      </c>
      <c r="D243" s="179">
        <f>VLOOKUP('662.1'!A87,'662.1'!A87:N365,14,FALSE)</f>
        <v>550178.32012327446</v>
      </c>
    </row>
    <row r="244" spans="1:4" ht="54" thickTop="1" thickBot="1">
      <c r="A244" s="137" t="s">
        <v>1131</v>
      </c>
      <c r="B244" s="138" t="s">
        <v>1776</v>
      </c>
      <c r="C244" s="133" t="s">
        <v>144</v>
      </c>
      <c r="D244" s="179">
        <f>VLOOKUP('662.2'!A87,'662.2'!A87:N366,14,FALSE)</f>
        <v>505150.5649118321</v>
      </c>
    </row>
    <row r="245" spans="1:4" ht="54" thickTop="1" thickBot="1">
      <c r="A245" s="137" t="s">
        <v>1678</v>
      </c>
      <c r="B245" s="138" t="s">
        <v>1777</v>
      </c>
      <c r="C245" s="133" t="s">
        <v>144</v>
      </c>
      <c r="D245" s="179">
        <f>VLOOKUP('663.1'!A87,'663.1'!A87:N367,14,FALSE)</f>
        <v>17884.129689830585</v>
      </c>
    </row>
    <row r="246" spans="1:4" ht="54" thickTop="1" thickBot="1">
      <c r="A246" s="137" t="s">
        <v>1132</v>
      </c>
      <c r="B246" s="138" t="s">
        <v>1778</v>
      </c>
      <c r="C246" s="133" t="s">
        <v>387</v>
      </c>
      <c r="D246" s="179">
        <f>VLOOKUP('670.1'!A87,'670.1'!A87:N368,14,FALSE)</f>
        <v>344109.97843752248</v>
      </c>
    </row>
    <row r="247" spans="1:4" ht="54" thickTop="1" thickBot="1">
      <c r="A247" s="137" t="s">
        <v>1133</v>
      </c>
      <c r="B247" s="138" t="s">
        <v>1779</v>
      </c>
      <c r="C247" s="133" t="s">
        <v>387</v>
      </c>
      <c r="D247" s="179">
        <f>VLOOKUP('670.2'!A87,'670.2'!A87:N369,14,FALSE)</f>
        <v>350399.76388050534</v>
      </c>
    </row>
    <row r="248" spans="1:4" ht="54" thickTop="1" thickBot="1">
      <c r="A248" s="137" t="s">
        <v>1680</v>
      </c>
      <c r="B248" s="138" t="s">
        <v>1780</v>
      </c>
      <c r="C248" s="133" t="s">
        <v>387</v>
      </c>
      <c r="D248" s="179">
        <f>VLOOKUP('670.3'!A87,'670.3'!A87:N370,14,FALSE)</f>
        <v>329815.31917186041</v>
      </c>
    </row>
    <row r="249" spans="1:4" ht="54" thickTop="1" thickBot="1">
      <c r="A249" s="137" t="s">
        <v>1681</v>
      </c>
      <c r="B249" s="138" t="s">
        <v>1781</v>
      </c>
      <c r="C249" s="133" t="s">
        <v>387</v>
      </c>
      <c r="D249" s="179">
        <f>VLOOKUP('670.4'!A87,'670.4'!A87:N371,14,FALSE)</f>
        <v>329815.31917186041</v>
      </c>
    </row>
    <row r="250" spans="1:4" ht="54" thickTop="1" thickBot="1">
      <c r="A250" s="137" t="s">
        <v>1682</v>
      </c>
      <c r="B250" s="138" t="s">
        <v>1782</v>
      </c>
      <c r="C250" s="133" t="s">
        <v>387</v>
      </c>
      <c r="D250" s="179">
        <f>VLOOKUP('670.5'!A89,'670.5'!A89:N372,14,FALSE)</f>
        <v>289785.38464354072</v>
      </c>
    </row>
    <row r="251" spans="1:4" ht="54" thickTop="1" thickBot="1">
      <c r="A251" s="137" t="s">
        <v>1134</v>
      </c>
      <c r="B251" s="138" t="s">
        <v>1783</v>
      </c>
      <c r="C251" s="133" t="s">
        <v>387</v>
      </c>
      <c r="D251" s="179">
        <f>VLOOKUP('671.1'!A89,'671.1'!A89:N373,14,FALSE)</f>
        <v>461514.67333974107</v>
      </c>
    </row>
    <row r="252" spans="1:4" ht="54" thickTop="1" thickBot="1">
      <c r="A252" s="137" t="s">
        <v>1135</v>
      </c>
      <c r="B252" s="138" t="s">
        <v>1784</v>
      </c>
      <c r="C252" s="133" t="s">
        <v>144</v>
      </c>
      <c r="D252" s="179">
        <f>VLOOKUP('671.2'!A89,'671.2'!A89:N374,14,FALSE)</f>
        <v>46446.33398273668</v>
      </c>
    </row>
    <row r="253" spans="1:4" ht="54" thickTop="1" thickBot="1">
      <c r="A253" s="137" t="s">
        <v>1683</v>
      </c>
      <c r="B253" s="138" t="s">
        <v>1785</v>
      </c>
      <c r="C253" s="133" t="s">
        <v>387</v>
      </c>
      <c r="D253" s="179">
        <f>VLOOKUP('671.3'!A87,'671.3'!A87:N375,14,FALSE)</f>
        <v>490945.73496672622</v>
      </c>
    </row>
    <row r="254" spans="1:4" ht="54" thickTop="1" thickBot="1">
      <c r="A254" s="137" t="s">
        <v>1684</v>
      </c>
      <c r="B254" s="138" t="s">
        <v>1786</v>
      </c>
      <c r="C254" s="133" t="s">
        <v>144</v>
      </c>
      <c r="D254" s="179">
        <f>VLOOKUP('671.4'!A87,'671.4'!A87:N376,14,FALSE)</f>
        <v>48676.452003907209</v>
      </c>
    </row>
    <row r="255" spans="1:4" ht="54" thickTop="1" thickBot="1">
      <c r="A255" s="137" t="s">
        <v>1136</v>
      </c>
      <c r="B255" s="138" t="s">
        <v>1787</v>
      </c>
      <c r="C255" s="133" t="s">
        <v>144</v>
      </c>
      <c r="D255" s="179">
        <f>VLOOKUP('672.1'!A87,'672.1'!A87:N377,14,FALSE)</f>
        <v>35162.975326748856</v>
      </c>
    </row>
    <row r="256" spans="1:4" ht="54" thickTop="1" thickBot="1">
      <c r="A256" s="137" t="s">
        <v>1685</v>
      </c>
      <c r="B256" s="138" t="s">
        <v>1788</v>
      </c>
      <c r="C256" s="133" t="s">
        <v>144</v>
      </c>
      <c r="D256" s="179">
        <f>VLOOKUP('672.2'!A87,'672.2'!A87:N378,14,FALSE)</f>
        <v>43191.924649488959</v>
      </c>
    </row>
    <row r="257" spans="1:4" ht="54" thickTop="1" thickBot="1">
      <c r="A257" s="137" t="s">
        <v>1686</v>
      </c>
      <c r="B257" s="138" t="s">
        <v>1789</v>
      </c>
      <c r="C257" s="133" t="s">
        <v>144</v>
      </c>
      <c r="D257" s="179">
        <f>VLOOKUP('672.3'!A87,'672.3'!A87:N379,14,FALSE)</f>
        <v>36794.981823059148</v>
      </c>
    </row>
    <row r="258" spans="1:4" ht="54" thickTop="1" thickBot="1">
      <c r="A258" s="137" t="s">
        <v>1687</v>
      </c>
      <c r="B258" s="138" t="s">
        <v>1790</v>
      </c>
      <c r="C258" s="133" t="s">
        <v>144</v>
      </c>
      <c r="D258" s="179">
        <f>VLOOKUP('672.4'!A87,'672.3'!A87:N380,14,FALSE)</f>
        <v>36794.981823059148</v>
      </c>
    </row>
    <row r="259" spans="1:4" ht="54" thickTop="1" thickBot="1">
      <c r="A259" s="137" t="s">
        <v>1732</v>
      </c>
      <c r="B259" s="138" t="s">
        <v>1791</v>
      </c>
      <c r="C259" s="133" t="s">
        <v>233</v>
      </c>
      <c r="D259" s="179">
        <f>VLOOKUP('673.1.1'!A87,'673.1.1'!A87:N381,14,FALSE)</f>
        <v>9311.1615026088621</v>
      </c>
    </row>
    <row r="260" spans="1:4" ht="54" thickTop="1" thickBot="1">
      <c r="A260" s="137" t="s">
        <v>1733</v>
      </c>
      <c r="B260" s="138" t="s">
        <v>2046</v>
      </c>
      <c r="C260" s="133" t="s">
        <v>233</v>
      </c>
      <c r="D260" s="179">
        <f>VLOOKUP('673.1.2'!A87,'673.1.2'!A87:N382,14,FALSE)</f>
        <v>10733.678636476488</v>
      </c>
    </row>
    <row r="261" spans="1:4" ht="54" thickTop="1" thickBot="1">
      <c r="A261" s="137" t="s">
        <v>1137</v>
      </c>
      <c r="B261" s="138" t="s">
        <v>1792</v>
      </c>
      <c r="C261" s="133" t="s">
        <v>387</v>
      </c>
      <c r="D261" s="179">
        <f>VLOOKUP('673.2'!A87,'673.2'!A87:N383,14,FALSE)</f>
        <v>105283.37840364499</v>
      </c>
    </row>
    <row r="262" spans="1:4" ht="54" thickTop="1" thickBot="1">
      <c r="A262" s="137" t="s">
        <v>1138</v>
      </c>
      <c r="B262" s="138" t="s">
        <v>1793</v>
      </c>
      <c r="C262" s="133" t="s">
        <v>387</v>
      </c>
      <c r="D262" s="179">
        <f>VLOOKUP('673.3'!A89,'673.3'!A89:N384,14,FALSE)</f>
        <v>81092.839095058953</v>
      </c>
    </row>
    <row r="263" spans="1:4" ht="54" thickTop="1" thickBot="1">
      <c r="A263" s="137" t="s">
        <v>1139</v>
      </c>
      <c r="B263" s="138" t="s">
        <v>1996</v>
      </c>
      <c r="C263" s="133" t="s">
        <v>144</v>
      </c>
      <c r="D263" s="179">
        <f>VLOOKUP('674.1'!A89,'674.1'!A89:N385,14,FALSE)</f>
        <v>51565.44255928749</v>
      </c>
    </row>
    <row r="264" spans="1:4" ht="54" thickTop="1" thickBot="1">
      <c r="A264" s="137" t="s">
        <v>1140</v>
      </c>
      <c r="B264" s="138" t="s">
        <v>1794</v>
      </c>
      <c r="C264" s="133" t="s">
        <v>144</v>
      </c>
      <c r="D264" s="179">
        <f>VLOOKUP('674.2'!A89,'674.2'!A89:N386,14,FALSE)</f>
        <v>104025.57837738044</v>
      </c>
    </row>
    <row r="265" spans="1:4" ht="54" thickTop="1" thickBot="1">
      <c r="A265" s="137" t="s">
        <v>1141</v>
      </c>
      <c r="B265" s="138" t="s">
        <v>1795</v>
      </c>
      <c r="C265" s="133" t="s">
        <v>233</v>
      </c>
      <c r="D265" s="179">
        <f>VLOOKUP('680.1'!A87,'680.1'!A87:N387,14,FALSE)</f>
        <v>147755.34851097979</v>
      </c>
    </row>
    <row r="266" spans="1:4" ht="54" thickTop="1" thickBot="1">
      <c r="A266" s="137" t="s">
        <v>1142</v>
      </c>
      <c r="B266" s="138" t="s">
        <v>1796</v>
      </c>
      <c r="C266" s="133" t="s">
        <v>144</v>
      </c>
      <c r="D266" s="179">
        <f>VLOOKUP('680.2'!A87,'680.2'!A87:N388,14,FALSE)</f>
        <v>22714.644949686368</v>
      </c>
    </row>
    <row r="267" spans="1:4" ht="54" thickTop="1" thickBot="1">
      <c r="A267" s="137" t="s">
        <v>1143</v>
      </c>
      <c r="B267" s="138" t="s">
        <v>1797</v>
      </c>
      <c r="C267" s="133" t="s">
        <v>387</v>
      </c>
      <c r="D267" s="179">
        <f>VLOOKUP('680.3'!A89,'680.3'!A89:N389,14,FALSE)</f>
        <v>47525.983845225557</v>
      </c>
    </row>
    <row r="268" spans="1:4" ht="54" thickTop="1" thickBot="1">
      <c r="A268" s="137" t="s">
        <v>1144</v>
      </c>
      <c r="B268" s="138" t="s">
        <v>1798</v>
      </c>
      <c r="C268" s="133" t="s">
        <v>387</v>
      </c>
      <c r="D268" s="179">
        <f>VLOOKUP('681.1'!A89,'681.1'!A89:N390,14,FALSE)</f>
        <v>257624.44413199986</v>
      </c>
    </row>
    <row r="269" spans="1:4" ht="54" thickTop="1" thickBot="1">
      <c r="A269" s="137" t="s">
        <v>1692</v>
      </c>
      <c r="B269" s="138" t="s">
        <v>1799</v>
      </c>
      <c r="C269" s="133" t="s">
        <v>387</v>
      </c>
      <c r="D269" s="179">
        <f>VLOOKUP('681.2'!A89,'681.2'!A89:N391,14,FALSE)</f>
        <v>263914.22957498272</v>
      </c>
    </row>
    <row r="270" spans="1:4" ht="54" thickTop="1" thickBot="1">
      <c r="A270" s="137" t="s">
        <v>1693</v>
      </c>
      <c r="B270" s="138" t="s">
        <v>1800</v>
      </c>
      <c r="C270" s="133" t="s">
        <v>387</v>
      </c>
      <c r="D270" s="179">
        <f>VLOOKUP('681.3'!A89,'681.3'!A89:N392,14,FALSE)</f>
        <v>243329.78486633769</v>
      </c>
    </row>
    <row r="271" spans="1:4" ht="54" thickTop="1" thickBot="1">
      <c r="A271" s="137" t="s">
        <v>1694</v>
      </c>
      <c r="B271" s="138" t="s">
        <v>1801</v>
      </c>
      <c r="C271" s="133" t="s">
        <v>387</v>
      </c>
      <c r="D271" s="179">
        <f>VLOOKUP('681.4'!A89,'681.4'!A89:N393,14,FALSE)</f>
        <v>243329.78486633769</v>
      </c>
    </row>
    <row r="272" spans="1:4" ht="54" thickTop="1" thickBot="1">
      <c r="A272" s="137" t="s">
        <v>1145</v>
      </c>
      <c r="B272" s="138" t="s">
        <v>1802</v>
      </c>
      <c r="C272" s="133" t="s">
        <v>387</v>
      </c>
      <c r="D272" s="179">
        <f>VLOOKUP('682.1'!A89,'682.1'!A89:N394,14,FALSE)</f>
        <v>391619.95489857509</v>
      </c>
    </row>
    <row r="273" spans="1:4" ht="54" thickTop="1" thickBot="1">
      <c r="A273" s="137" t="s">
        <v>1695</v>
      </c>
      <c r="B273" s="138" t="s">
        <v>1803</v>
      </c>
      <c r="C273" s="133" t="s">
        <v>387</v>
      </c>
      <c r="D273" s="179">
        <f>VLOOKUP('682.2'!A89,'682.2'!A89:N395,14,FALSE)</f>
        <v>391619.95489857509</v>
      </c>
    </row>
    <row r="274" spans="1:4" ht="54" thickTop="1" thickBot="1">
      <c r="A274" s="137" t="s">
        <v>1697</v>
      </c>
      <c r="B274" s="138" t="s">
        <v>1804</v>
      </c>
      <c r="C274" s="133" t="s">
        <v>387</v>
      </c>
      <c r="D274" s="179">
        <f>VLOOKUP('682.3'!A89,'682.3'!A89:N396,14,FALSE)</f>
        <v>391619.95489857509</v>
      </c>
    </row>
    <row r="275" spans="1:4" ht="54" thickTop="1" thickBot="1">
      <c r="A275" s="137" t="s">
        <v>1699</v>
      </c>
      <c r="B275" s="138" t="s">
        <v>1997</v>
      </c>
      <c r="C275" s="133" t="s">
        <v>387</v>
      </c>
      <c r="D275" s="179">
        <f>VLOOKUP('682.4'!A89,'682.4'!A89:N397,14,FALSE)</f>
        <v>391619.95489857509</v>
      </c>
    </row>
    <row r="276" spans="1:4" ht="54" thickTop="1" thickBot="1">
      <c r="A276" s="137" t="s">
        <v>1701</v>
      </c>
      <c r="B276" s="138" t="s">
        <v>1805</v>
      </c>
      <c r="C276" s="133" t="s">
        <v>233</v>
      </c>
      <c r="D276" s="179">
        <f>VLOOKUP('683.1'!A89,'683.1'!A89:N398,14,FALSE)</f>
        <v>14326.793555334953</v>
      </c>
    </row>
    <row r="277" spans="1:4" ht="54" thickTop="1" thickBot="1">
      <c r="A277" s="137" t="s">
        <v>1703</v>
      </c>
      <c r="B277" s="138" t="s">
        <v>1806</v>
      </c>
      <c r="C277" s="133" t="s">
        <v>233</v>
      </c>
      <c r="D277" s="179">
        <f>VLOOKUP('683.2'!A89,'683.2'!A89:N399,14,FALSE)</f>
        <v>27200.910227184606</v>
      </c>
    </row>
    <row r="278" spans="1:4" ht="54" thickTop="1" thickBot="1">
      <c r="A278" s="137" t="s">
        <v>1705</v>
      </c>
      <c r="B278" s="138" t="s">
        <v>1807</v>
      </c>
      <c r="C278" s="133" t="s">
        <v>233</v>
      </c>
      <c r="D278" s="179">
        <f>VLOOKUP('683.3'!A89,'683.3'!A89:N400,14,FALSE)</f>
        <v>14326.793555334953</v>
      </c>
    </row>
    <row r="279" spans="1:4" ht="54" thickTop="1" thickBot="1">
      <c r="A279" s="137" t="s">
        <v>1706</v>
      </c>
      <c r="B279" s="138" t="s">
        <v>1808</v>
      </c>
      <c r="C279" s="133" t="s">
        <v>233</v>
      </c>
      <c r="D279" s="179">
        <f>VLOOKUP('683.4'!A89,'683.4'!A89:N401,14,FALSE)</f>
        <v>27200.910227184606</v>
      </c>
    </row>
    <row r="280" spans="1:4" ht="54" thickTop="1" thickBot="1">
      <c r="A280" s="137" t="s">
        <v>1707</v>
      </c>
      <c r="B280" s="138" t="s">
        <v>1809</v>
      </c>
      <c r="C280" s="133" t="s">
        <v>233</v>
      </c>
      <c r="D280" s="179">
        <f>VLOOKUP('683.5'!A87,'683.5'!A87:N402,14,FALSE)</f>
        <v>54086.948831629699</v>
      </c>
    </row>
    <row r="281" spans="1:4" ht="54" thickTop="1" thickBot="1">
      <c r="A281" s="137" t="s">
        <v>2047</v>
      </c>
      <c r="B281" s="138" t="s">
        <v>1810</v>
      </c>
      <c r="C281" s="133" t="s">
        <v>233</v>
      </c>
      <c r="D281" s="179">
        <f>VLOOKUP('690.1.1'!A89,'690.1.1'!A89:N403,14,FALSE)</f>
        <v>17857.492420049894</v>
      </c>
    </row>
    <row r="282" spans="1:4" ht="54" thickTop="1" thickBot="1">
      <c r="A282" s="137" t="s">
        <v>1710</v>
      </c>
      <c r="B282" s="138" t="s">
        <v>1811</v>
      </c>
      <c r="C282" s="133" t="s">
        <v>233</v>
      </c>
      <c r="D282" s="179">
        <f>VLOOKUP('690.1.2'!A89,'690.1.2'!A89:N404,14,FALSE)</f>
        <v>41804.4006075363</v>
      </c>
    </row>
    <row r="283" spans="1:4" ht="54" thickTop="1" thickBot="1">
      <c r="A283" s="137" t="s">
        <v>1146</v>
      </c>
      <c r="B283" s="138" t="s">
        <v>1812</v>
      </c>
      <c r="C283" s="133" t="s">
        <v>144</v>
      </c>
      <c r="D283" s="179">
        <f>VLOOKUP('700.1'!A89,'700.1'!A89:N405,14,FALSE)</f>
        <v>2157.0303056298912</v>
      </c>
    </row>
    <row r="284" spans="1:4" ht="54" thickTop="1" thickBot="1">
      <c r="A284" s="137" t="s">
        <v>1147</v>
      </c>
      <c r="B284" s="138" t="s">
        <v>1813</v>
      </c>
      <c r="C284" s="133" t="s">
        <v>144</v>
      </c>
      <c r="D284" s="179">
        <f>VLOOKUP('700.2'!A89,'700.2'!A89:N406,14,FALSE)</f>
        <v>1743.9120741422676</v>
      </c>
    </row>
    <row r="285" spans="1:4" ht="54" thickTop="1" thickBot="1">
      <c r="A285" s="137" t="s">
        <v>1148</v>
      </c>
      <c r="B285" s="138" t="s">
        <v>1814</v>
      </c>
      <c r="C285" s="133" t="s">
        <v>233</v>
      </c>
      <c r="D285" s="179">
        <f>VLOOKUP('700.3'!A89,'700.3'!A89:N407,14,FALSE)</f>
        <v>43471.067378529959</v>
      </c>
    </row>
    <row r="286" spans="1:4" ht="54" thickTop="1" thickBot="1">
      <c r="A286" s="137" t="s">
        <v>1149</v>
      </c>
      <c r="B286" s="138" t="s">
        <v>1815</v>
      </c>
      <c r="C286" s="133" t="s">
        <v>233</v>
      </c>
      <c r="D286" s="179">
        <f>VLOOKUP('700.4'!A89,'700.4'!A89:N408,14,FALSE)</f>
        <v>46673.359230379923</v>
      </c>
    </row>
    <row r="287" spans="1:4" ht="54" thickTop="1" thickBot="1">
      <c r="A287" s="137" t="s">
        <v>1150</v>
      </c>
      <c r="B287" s="138" t="s">
        <v>1816</v>
      </c>
      <c r="C287" s="133" t="s">
        <v>1845</v>
      </c>
      <c r="D287" s="179">
        <f>VLOOKUP('701.1'!A89,'701.1'!A89:N409,14,FALSE)</f>
        <v>14331.940045944501</v>
      </c>
    </row>
    <row r="288" spans="1:4" ht="54" thickTop="1" thickBot="1">
      <c r="A288" s="137" t="s">
        <v>1713</v>
      </c>
      <c r="B288" s="138" t="s">
        <v>1817</v>
      </c>
      <c r="C288" s="133" t="s">
        <v>1845</v>
      </c>
      <c r="D288" s="179">
        <f>VLOOKUP('710.1'!A89,'710.1'!A89:N410,14,FALSE)</f>
        <v>795617.31675122352</v>
      </c>
    </row>
    <row r="289" spans="1:4" ht="54" thickTop="1" thickBot="1">
      <c r="A289" s="137" t="s">
        <v>1151</v>
      </c>
      <c r="B289" s="138" t="s">
        <v>1818</v>
      </c>
      <c r="C289" s="133" t="s">
        <v>233</v>
      </c>
      <c r="D289" s="179">
        <f>VLOOKUP('710.2'!A89,'710.2'!A89:N411,14,FALSE)</f>
        <v>871898.58191622037</v>
      </c>
    </row>
    <row r="290" spans="1:4" ht="54" thickTop="1" thickBot="1">
      <c r="A290" s="137" t="s">
        <v>1152</v>
      </c>
      <c r="B290" s="138" t="s">
        <v>1819</v>
      </c>
      <c r="C290" s="133" t="s">
        <v>1845</v>
      </c>
      <c r="D290" s="179">
        <f>VLOOKUP('720.1'!A89,'720.1'!A89:N412,14,FALSE)</f>
        <v>217885.05022219801</v>
      </c>
    </row>
    <row r="291" spans="1:4" ht="54" thickTop="1" thickBot="1">
      <c r="A291" s="137" t="s">
        <v>1153</v>
      </c>
      <c r="B291" s="138" t="s">
        <v>1820</v>
      </c>
      <c r="C291" s="133" t="s">
        <v>144</v>
      </c>
      <c r="D291" s="179">
        <f>VLOOKUP('730.1'!A89,'730.1'!A89:N413,14,FALSE)</f>
        <v>191818.10333200952</v>
      </c>
    </row>
    <row r="292" spans="1:4" ht="54" thickTop="1" thickBot="1">
      <c r="A292" s="137" t="s">
        <v>1154</v>
      </c>
      <c r="B292" s="138" t="s">
        <v>1821</v>
      </c>
      <c r="C292" s="133" t="s">
        <v>1845</v>
      </c>
      <c r="D292" s="179">
        <f>VLOOKUP('730.2'!A89,'730.2'!A89:N414,14,FALSE)</f>
        <v>97540.747017194895</v>
      </c>
    </row>
    <row r="293" spans="1:4" ht="54" thickTop="1" thickBot="1">
      <c r="A293" s="137" t="s">
        <v>1155</v>
      </c>
      <c r="B293" s="138" t="s">
        <v>1822</v>
      </c>
      <c r="C293" s="133" t="s">
        <v>1845</v>
      </c>
      <c r="D293" s="179">
        <f>VLOOKUP('730.3'!A89,'730.3'!A89:N415,14,FALSE)</f>
        <v>97704.135529838575</v>
      </c>
    </row>
    <row r="294" spans="1:4" ht="54" thickTop="1" thickBot="1">
      <c r="A294" s="137" t="s">
        <v>1714</v>
      </c>
      <c r="B294" s="138" t="s">
        <v>1823</v>
      </c>
      <c r="C294" s="133" t="s">
        <v>1845</v>
      </c>
      <c r="D294" s="179">
        <f>VLOOKUP('730.4'!A89,'730.4'!A89:N416,14,FALSE)</f>
        <v>57564.379163189893</v>
      </c>
    </row>
    <row r="295" spans="1:4" ht="54" thickTop="1" thickBot="1">
      <c r="A295" s="137" t="s">
        <v>1156</v>
      </c>
      <c r="B295" s="138" t="s">
        <v>1824</v>
      </c>
      <c r="C295" s="133" t="s">
        <v>144</v>
      </c>
      <c r="D295" s="179">
        <f>VLOOKUP('731.1'!A89,'731.1'!A89:N417,14,FALSE)</f>
        <v>148209.04531016271</v>
      </c>
    </row>
    <row r="296" spans="1:4" ht="54" thickTop="1" thickBot="1">
      <c r="A296" s="137" t="s">
        <v>1157</v>
      </c>
      <c r="B296" s="138" t="s">
        <v>1825</v>
      </c>
      <c r="C296" s="133" t="s">
        <v>1995</v>
      </c>
      <c r="D296" s="179">
        <f>VLOOKUP('740.1'!A89,'740.1'!A89:N418,14,FALSE)</f>
        <v>14181.023845969887</v>
      </c>
    </row>
    <row r="297" spans="1:4" ht="54" thickTop="1" thickBot="1">
      <c r="A297" s="137" t="s">
        <v>1717</v>
      </c>
      <c r="B297" s="138" t="s">
        <v>1826</v>
      </c>
      <c r="C297" s="133" t="s">
        <v>1845</v>
      </c>
      <c r="D297" s="179">
        <f>VLOOKUP('741.1'!A89,'741.1'!A89:N419,14,FALSE)</f>
        <v>91760.29050694959</v>
      </c>
    </row>
    <row r="298" spans="1:4" ht="54" thickTop="1" thickBot="1">
      <c r="A298" s="137" t="s">
        <v>1158</v>
      </c>
      <c r="B298" s="138" t="s">
        <v>1827</v>
      </c>
      <c r="C298" s="133" t="s">
        <v>144</v>
      </c>
      <c r="D298" s="179">
        <f>VLOOKUP('800.1'!A89,'800.1'!A89:N420,14,FALSE)</f>
        <v>7526.2679257156515</v>
      </c>
    </row>
    <row r="299" spans="1:4" ht="54" thickTop="1" thickBot="1">
      <c r="A299" s="137" t="s">
        <v>1159</v>
      </c>
      <c r="B299" s="138" t="s">
        <v>1828</v>
      </c>
      <c r="C299" s="133" t="s">
        <v>144</v>
      </c>
      <c r="D299" s="179">
        <f>VLOOKUP('800.2'!A89,'800.2'!A89:N421,14,FALSE)</f>
        <v>16031.337505413772</v>
      </c>
    </row>
    <row r="300" spans="1:4" ht="54" thickTop="1" thickBot="1">
      <c r="A300" s="137" t="s">
        <v>1160</v>
      </c>
      <c r="B300" s="138" t="s">
        <v>1829</v>
      </c>
      <c r="C300" s="133" t="s">
        <v>144</v>
      </c>
      <c r="D300" s="179">
        <f>VLOOKUP('800.3'!A89,'800.3'!A89:N422,14,FALSE)</f>
        <v>36046.512896467786</v>
      </c>
    </row>
    <row r="301" spans="1:4" ht="54" thickTop="1" thickBot="1">
      <c r="A301" s="137" t="s">
        <v>1161</v>
      </c>
      <c r="B301" s="138" t="s">
        <v>1830</v>
      </c>
      <c r="C301" s="133" t="s">
        <v>144</v>
      </c>
      <c r="D301" s="179">
        <f>VLOOKUP('800.4'!A89,'800.4'!A89:N423,14,FALSE)</f>
        <v>44334.563558223585</v>
      </c>
    </row>
    <row r="302" spans="1:4" ht="54" thickTop="1" thickBot="1">
      <c r="A302" s="137" t="s">
        <v>1718</v>
      </c>
      <c r="B302" s="138" t="s">
        <v>1831</v>
      </c>
      <c r="C302" s="133" t="s">
        <v>1845</v>
      </c>
      <c r="D302" s="179">
        <f>VLOOKUP('802.1'!A89,'802.1'!A89:N424,14,FALSE)</f>
        <v>416782.0634957992</v>
      </c>
    </row>
    <row r="303" spans="1:4" ht="54" thickTop="1" thickBot="1">
      <c r="A303" s="137" t="s">
        <v>1719</v>
      </c>
      <c r="B303" s="138" t="s">
        <v>1881</v>
      </c>
      <c r="C303" s="133" t="s">
        <v>1845</v>
      </c>
      <c r="D303" s="179">
        <f>VLOOKUP('802.2'!A89,'802.2'!A89:N425,14,FALSE)</f>
        <v>93558.523853252613</v>
      </c>
    </row>
    <row r="304" spans="1:4" ht="54" thickTop="1" thickBot="1">
      <c r="A304" s="137" t="s">
        <v>1720</v>
      </c>
      <c r="B304" s="138" t="s">
        <v>1832</v>
      </c>
      <c r="C304" s="133" t="s">
        <v>1845</v>
      </c>
      <c r="D304" s="179">
        <f>VLOOKUP('802.3'!A89,'802.3'!A89:N426,14,FALSE)</f>
        <v>67867.040032071382</v>
      </c>
    </row>
    <row r="305" spans="1:4" ht="54" thickTop="1" thickBot="1">
      <c r="A305" s="137" t="s">
        <v>1721</v>
      </c>
      <c r="B305" s="138" t="s">
        <v>1833</v>
      </c>
      <c r="C305" s="133" t="s">
        <v>1845</v>
      </c>
      <c r="D305" s="179">
        <f>VLOOKUP('802.4'!A89,'802.4'!A89:N427,14,FALSE)</f>
        <v>61172.29786116429</v>
      </c>
    </row>
    <row r="306" spans="1:4" ht="54" thickTop="1" thickBot="1">
      <c r="A306" s="137" t="s">
        <v>1722</v>
      </c>
      <c r="B306" s="138" t="s">
        <v>1834</v>
      </c>
      <c r="C306" s="133" t="s">
        <v>1845</v>
      </c>
      <c r="D306" s="179">
        <f>VLOOKUP('802.5'!A89,'802.5'!A89:N428,14,FALSE)</f>
        <v>239050.35304750979</v>
      </c>
    </row>
    <row r="307" spans="1:4" ht="54" thickTop="1" thickBot="1">
      <c r="A307" s="137" t="s">
        <v>1723</v>
      </c>
      <c r="B307" s="138" t="s">
        <v>1835</v>
      </c>
      <c r="C307" s="133" t="s">
        <v>1845</v>
      </c>
      <c r="D307" s="179">
        <f>VLOOKUP('802.6'!A89,'802.6'!A89:N429,14,FALSE)</f>
        <v>234989.37030158303</v>
      </c>
    </row>
    <row r="308" spans="1:4" ht="54" thickTop="1" thickBot="1">
      <c r="A308" s="137" t="s">
        <v>1724</v>
      </c>
      <c r="B308" s="138" t="s">
        <v>1836</v>
      </c>
      <c r="C308" s="133" t="s">
        <v>1845</v>
      </c>
      <c r="D308" s="179">
        <f>VLOOKUP('802.7'!A89,'802.7'!A89:N430,14,FALSE)</f>
        <v>161792.79064790861</v>
      </c>
    </row>
    <row r="309" spans="1:4" ht="54" thickTop="1" thickBot="1">
      <c r="A309" s="137" t="s">
        <v>1725</v>
      </c>
      <c r="B309" s="138" t="s">
        <v>1837</v>
      </c>
      <c r="C309" s="133" t="s">
        <v>1845</v>
      </c>
      <c r="D309" s="179">
        <f>VLOOKUP('802.8'!A89,'802.8'!A89:N431,14,FALSE)</f>
        <v>142344.66366666718</v>
      </c>
    </row>
    <row r="310" spans="1:4" ht="54" thickTop="1" thickBot="1">
      <c r="A310" s="137" t="s">
        <v>1162</v>
      </c>
      <c r="B310" s="138" t="s">
        <v>1838</v>
      </c>
      <c r="C310" s="133" t="s">
        <v>233</v>
      </c>
      <c r="D310" s="179">
        <f>VLOOKUP('810.1'!A89,'810.1'!A89:N432,14,FALSE)</f>
        <v>36606.427334161795</v>
      </c>
    </row>
    <row r="311" spans="1:4" ht="54" thickTop="1" thickBot="1">
      <c r="A311" s="137" t="s">
        <v>1163</v>
      </c>
      <c r="B311" s="138" t="s">
        <v>1839</v>
      </c>
      <c r="C311" s="133" t="s">
        <v>233</v>
      </c>
      <c r="D311" s="179">
        <f>VLOOKUP('810.2'!A89,'810.2'!A89:N433,14,FALSE)</f>
        <v>9157.2129791783118</v>
      </c>
    </row>
    <row r="312" spans="1:4" ht="54" thickTop="1" thickBot="1">
      <c r="A312" s="137" t="s">
        <v>1164</v>
      </c>
      <c r="B312" s="138" t="s">
        <v>1840</v>
      </c>
      <c r="C312" s="133" t="s">
        <v>233</v>
      </c>
      <c r="D312" s="179">
        <f>VLOOKUP('810.3'!A89,'810.3'!A89:N435,14,FALSE)</f>
        <v>5923.4951985357748</v>
      </c>
    </row>
    <row r="313" spans="1:4" ht="57.75" thickTop="1" thickBot="1">
      <c r="A313" s="137" t="s">
        <v>1726</v>
      </c>
      <c r="B313" s="138" t="s">
        <v>2050</v>
      </c>
      <c r="C313" s="133" t="s">
        <v>233</v>
      </c>
      <c r="D313" s="179">
        <f>VLOOKUP('811.1'!A89,'811.1'!A89:N436,14,FALSE)</f>
        <v>29969.255426183699</v>
      </c>
    </row>
    <row r="314" spans="1:4" ht="57.75" thickTop="1" thickBot="1">
      <c r="A314" s="137" t="s">
        <v>1727</v>
      </c>
      <c r="B314" s="138" t="s">
        <v>2051</v>
      </c>
      <c r="C314" s="133" t="s">
        <v>233</v>
      </c>
      <c r="D314" s="179">
        <f>VLOOKUP('811.2'!A89,'811.2'!A89:N437,14,FALSE)</f>
        <v>39006.160330694489</v>
      </c>
    </row>
    <row r="315" spans="1:4" ht="54" thickTop="1" thickBot="1">
      <c r="A315" s="137" t="s">
        <v>1165</v>
      </c>
      <c r="B315" s="138" t="s">
        <v>2053</v>
      </c>
      <c r="C315" s="133" t="s">
        <v>233</v>
      </c>
      <c r="D315" s="179">
        <f>VLOOKUP('812.1'!A89,'812.1'!A89:N438,14,FALSE)</f>
        <v>114855.01149173258</v>
      </c>
    </row>
    <row r="316" spans="1:4" ht="54" thickTop="1" thickBot="1">
      <c r="A316" s="137" t="s">
        <v>1728</v>
      </c>
      <c r="B316" s="138" t="s">
        <v>1841</v>
      </c>
      <c r="C316" s="133" t="s">
        <v>1995</v>
      </c>
      <c r="D316" s="179">
        <f>VLOOKUP('820.1'!A89,'820.1'!A89:N439,14,FALSE)</f>
        <v>57196.721719202091</v>
      </c>
    </row>
    <row r="317" spans="1:4" ht="54" thickTop="1" thickBot="1">
      <c r="A317" s="137" t="s">
        <v>1729</v>
      </c>
      <c r="B317" s="138" t="s">
        <v>1842</v>
      </c>
      <c r="C317" s="133" t="s">
        <v>984</v>
      </c>
      <c r="D317" s="179">
        <f>VLOOKUP('820.1.2'!A88,'820.1.2'!A88:N440,14,FALSE)</f>
        <v>3951987.5068398071</v>
      </c>
    </row>
    <row r="318" spans="1:4" ht="57.75" thickTop="1" thickBot="1">
      <c r="A318" s="137" t="s">
        <v>1166</v>
      </c>
      <c r="B318" s="138" t="s">
        <v>1843</v>
      </c>
      <c r="C318" s="133" t="s">
        <v>1998</v>
      </c>
      <c r="D318" s="179">
        <f>VLOOKUP('900.1'!A88,'900.1'!A88:N441,14,FALSE)</f>
        <v>1020.3520441110061</v>
      </c>
    </row>
    <row r="319" spans="1:4" ht="57.75" thickTop="1" thickBot="1">
      <c r="A319" s="137" t="s">
        <v>1167</v>
      </c>
      <c r="B319" s="138" t="s">
        <v>2195</v>
      </c>
      <c r="C319" s="133" t="s">
        <v>1999</v>
      </c>
      <c r="D319" s="179">
        <f>VLOOKUP('900.2'!A88,'900.2'!A88:N442,14,FALSE)</f>
        <v>1252.2502359544164</v>
      </c>
    </row>
    <row r="320" spans="1:4" ht="54" thickTop="1" thickBot="1">
      <c r="A320" s="137" t="s">
        <v>1168</v>
      </c>
      <c r="B320" s="138" t="s">
        <v>1844</v>
      </c>
      <c r="C320" s="133" t="s">
        <v>1999</v>
      </c>
      <c r="D320" s="179">
        <f>VLOOKUP('900.3'!A88,'900.3'!A88:N443,14,FALSE)</f>
        <v>1252.2502359544164</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5703125" style="183"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51" t="s">
        <v>2237</v>
      </c>
      <c r="B6" s="652" t="s">
        <v>1882</v>
      </c>
      <c r="C6" s="653" t="s">
        <v>2238</v>
      </c>
      <c r="D6" s="654">
        <v>29260</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54131</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4" ht="16.5" thickTop="1" thickBot="1">
      <c r="A17" s="659" t="s">
        <v>106</v>
      </c>
      <c r="B17" s="660" t="s">
        <v>1882</v>
      </c>
      <c r="C17" s="661" t="s">
        <v>107</v>
      </c>
      <c r="D17" s="662">
        <v>106686.24361440798</v>
      </c>
    </row>
    <row r="18" spans="1:4" ht="16.5" thickTop="1" thickBot="1">
      <c r="A18" s="659" t="s">
        <v>1675</v>
      </c>
      <c r="B18" s="660" t="s">
        <v>1882</v>
      </c>
      <c r="C18" s="661" t="s">
        <v>2000</v>
      </c>
      <c r="D18" s="662">
        <v>96017.619252967183</v>
      </c>
    </row>
    <row r="19" spans="1:4" ht="16.5" thickTop="1" thickBot="1">
      <c r="A19" s="659" t="s">
        <v>96</v>
      </c>
      <c r="B19" s="660" t="s">
        <v>92</v>
      </c>
      <c r="C19" s="661" t="s">
        <v>97</v>
      </c>
      <c r="D19" s="662">
        <v>2133724.8722881596</v>
      </c>
    </row>
    <row r="20" spans="1:4" ht="16.5" thickTop="1" thickBot="1">
      <c r="A20" s="659" t="s">
        <v>76</v>
      </c>
      <c r="B20" s="660" t="s">
        <v>1882</v>
      </c>
      <c r="C20" s="661" t="s">
        <v>77</v>
      </c>
      <c r="D20" s="662">
        <v>485912.31941843667</v>
      </c>
    </row>
    <row r="21" spans="1:4" ht="16.5" thickTop="1" thickBot="1">
      <c r="A21" s="659" t="s">
        <v>74</v>
      </c>
      <c r="B21" s="660" t="s">
        <v>1882</v>
      </c>
      <c r="C21" s="661" t="s">
        <v>75</v>
      </c>
      <c r="D21" s="662">
        <v>477235.31371453602</v>
      </c>
    </row>
    <row r="22" spans="1:4" ht="16.5" thickTop="1" thickBot="1">
      <c r="A22" s="659" t="s">
        <v>84</v>
      </c>
      <c r="B22" s="660" t="s">
        <v>1882</v>
      </c>
      <c r="C22" s="661" t="s">
        <v>85</v>
      </c>
      <c r="D22" s="662">
        <v>544482.10791976599</v>
      </c>
    </row>
    <row r="23" spans="1:4" ht="16.5" thickTop="1" thickBot="1">
      <c r="A23" s="659" t="s">
        <v>78</v>
      </c>
      <c r="B23" s="660" t="s">
        <v>1882</v>
      </c>
      <c r="C23" s="661" t="s">
        <v>79</v>
      </c>
      <c r="D23" s="662">
        <v>605221.14784707059</v>
      </c>
    </row>
    <row r="24" spans="1:4" ht="16.5" thickTop="1" thickBot="1">
      <c r="A24" s="659" t="s">
        <v>64</v>
      </c>
      <c r="B24" s="660" t="s">
        <v>1882</v>
      </c>
      <c r="C24" s="661" t="s">
        <v>65</v>
      </c>
      <c r="D24" s="662">
        <v>468558.30801063532</v>
      </c>
    </row>
    <row r="25" spans="1:4" ht="16.5" thickTop="1" thickBot="1">
      <c r="A25" s="659" t="s">
        <v>80</v>
      </c>
      <c r="B25" s="660" t="s">
        <v>1882</v>
      </c>
      <c r="C25" s="661" t="s">
        <v>81</v>
      </c>
      <c r="D25" s="662">
        <v>557497.61647561705</v>
      </c>
    </row>
    <row r="26" spans="1:4" ht="16.5" thickTop="1" thickBot="1">
      <c r="A26" s="659" t="s">
        <v>82</v>
      </c>
      <c r="B26" s="660" t="s">
        <v>1882</v>
      </c>
      <c r="C26" s="661" t="s">
        <v>83</v>
      </c>
      <c r="D26" s="662">
        <v>577020.87930939358</v>
      </c>
    </row>
    <row r="27" spans="1:4" ht="16.5" thickTop="1" thickBot="1">
      <c r="A27" s="659" t="s">
        <v>104</v>
      </c>
      <c r="B27" s="660" t="s">
        <v>1882</v>
      </c>
      <c r="C27" s="661" t="s">
        <v>105</v>
      </c>
      <c r="D27" s="662">
        <v>145339.84554033595</v>
      </c>
    </row>
    <row r="28" spans="1:4" ht="16.5" thickTop="1" thickBot="1">
      <c r="A28" s="659" t="s">
        <v>4</v>
      </c>
      <c r="B28" s="660" t="s">
        <v>1882</v>
      </c>
      <c r="C28" s="661" t="s">
        <v>5</v>
      </c>
      <c r="D28" s="662">
        <v>162693.85694813728</v>
      </c>
    </row>
    <row r="29" spans="1:4" ht="16.5" customHeight="1" thickTop="1" thickBot="1">
      <c r="A29" s="659" t="s">
        <v>45</v>
      </c>
      <c r="B29" s="660" t="s">
        <v>1882</v>
      </c>
      <c r="C29" s="661" t="s">
        <v>2226</v>
      </c>
      <c r="D29" s="662">
        <f>$D$43+$D$64</f>
        <v>160817.24361440798</v>
      </c>
    </row>
    <row r="30" spans="1:4" ht="16.5" thickTop="1" thickBot="1">
      <c r="A30" s="659" t="s">
        <v>66</v>
      </c>
      <c r="B30" s="660" t="s">
        <v>1882</v>
      </c>
      <c r="C30" s="661" t="s">
        <v>67</v>
      </c>
      <c r="D30" s="662">
        <v>160029.36542161196</v>
      </c>
    </row>
    <row r="31" spans="1:4" ht="16.5" thickTop="1" thickBot="1">
      <c r="A31" s="659" t="s">
        <v>23</v>
      </c>
      <c r="B31" s="660" t="s">
        <v>1882</v>
      </c>
      <c r="C31" s="661" t="s">
        <v>24</v>
      </c>
      <c r="D31" s="662">
        <f>$D$64*10</f>
        <v>541310</v>
      </c>
    </row>
    <row r="32" spans="1:4" ht="16.5" thickTop="1" thickBot="1">
      <c r="A32" s="659" t="s">
        <v>7</v>
      </c>
      <c r="B32" s="660" t="s">
        <v>1882</v>
      </c>
      <c r="C32" s="661" t="s">
        <v>8</v>
      </c>
      <c r="D32" s="662">
        <f>$D$64*2</f>
        <v>108262</v>
      </c>
    </row>
    <row r="33" spans="1:4" ht="16.5" thickTop="1" thickBot="1">
      <c r="A33" s="659" t="s">
        <v>9</v>
      </c>
      <c r="B33" s="660" t="s">
        <v>1882</v>
      </c>
      <c r="C33" s="661" t="s">
        <v>10</v>
      </c>
      <c r="D33" s="662">
        <f>$D$64*3</f>
        <v>162393</v>
      </c>
    </row>
    <row r="34" spans="1:4" ht="16.5" thickTop="1" thickBot="1">
      <c r="A34" s="659" t="s">
        <v>11</v>
      </c>
      <c r="B34" s="660" t="s">
        <v>1882</v>
      </c>
      <c r="C34" s="661" t="s">
        <v>12</v>
      </c>
      <c r="D34" s="662">
        <f>$D$64*4</f>
        <v>216524</v>
      </c>
    </row>
    <row r="35" spans="1:4" ht="16.5" thickTop="1" thickBot="1">
      <c r="A35" s="659" t="s">
        <v>13</v>
      </c>
      <c r="B35" s="660" t="s">
        <v>1882</v>
      </c>
      <c r="C35" s="661" t="s">
        <v>14</v>
      </c>
      <c r="D35" s="662">
        <f>$D$64*5</f>
        <v>270655</v>
      </c>
    </row>
    <row r="36" spans="1:4" ht="16.5" thickTop="1" thickBot="1">
      <c r="A36" s="659" t="s">
        <v>15</v>
      </c>
      <c r="B36" s="660" t="s">
        <v>1882</v>
      </c>
      <c r="C36" s="661" t="s">
        <v>16</v>
      </c>
      <c r="D36" s="662">
        <f>$D$64*6</f>
        <v>324786</v>
      </c>
    </row>
    <row r="37" spans="1:4" ht="16.5" thickTop="1" thickBot="1">
      <c r="A37" s="659" t="s">
        <v>17</v>
      </c>
      <c r="B37" s="660" t="s">
        <v>1882</v>
      </c>
      <c r="C37" s="661" t="s">
        <v>18</v>
      </c>
      <c r="D37" s="662">
        <f>$D$64*7</f>
        <v>378917</v>
      </c>
    </row>
    <row r="38" spans="1:4" ht="16.5" thickTop="1" thickBot="1">
      <c r="A38" s="659" t="s">
        <v>19</v>
      </c>
      <c r="B38" s="660" t="s">
        <v>1882</v>
      </c>
      <c r="C38" s="661" t="s">
        <v>20</v>
      </c>
      <c r="D38" s="662">
        <f>$D$64*8</f>
        <v>433048</v>
      </c>
    </row>
    <row r="39" spans="1:4" ht="16.5" thickTop="1" thickBot="1">
      <c r="A39" s="659" t="s">
        <v>21</v>
      </c>
      <c r="B39" s="660" t="s">
        <v>1882</v>
      </c>
      <c r="C39" s="661" t="s">
        <v>22</v>
      </c>
      <c r="D39" s="662">
        <f>$D$64*9</f>
        <v>487179</v>
      </c>
    </row>
    <row r="40" spans="1:4" ht="16.5" thickTop="1" thickBot="1">
      <c r="A40" s="659" t="s">
        <v>72</v>
      </c>
      <c r="B40" s="660" t="s">
        <v>1882</v>
      </c>
      <c r="C40" s="661" t="s">
        <v>73</v>
      </c>
      <c r="D40" s="662">
        <v>58677.433987924393</v>
      </c>
    </row>
    <row r="41" spans="1:4" ht="16.5" thickTop="1" thickBot="1">
      <c r="A41" s="659" t="s">
        <v>27</v>
      </c>
      <c r="B41" s="660" t="s">
        <v>1882</v>
      </c>
      <c r="C41" s="661" t="s">
        <v>28</v>
      </c>
      <c r="D41" s="662">
        <v>117354.86797584879</v>
      </c>
    </row>
    <row r="42" spans="1:4" ht="16.5" thickTop="1" thickBot="1">
      <c r="A42" s="659" t="s">
        <v>25</v>
      </c>
      <c r="B42" s="660" t="s">
        <v>1882</v>
      </c>
      <c r="C42" s="661" t="s">
        <v>26</v>
      </c>
      <c r="D42" s="662">
        <v>117354.86797584879</v>
      </c>
    </row>
    <row r="43" spans="1:4" ht="16.5" thickTop="1" thickBot="1">
      <c r="A43" s="659" t="s">
        <v>30</v>
      </c>
      <c r="B43" s="660" t="s">
        <v>1882</v>
      </c>
      <c r="C43" s="661" t="s">
        <v>31</v>
      </c>
      <c r="D43" s="662">
        <v>106686.24361440798</v>
      </c>
    </row>
    <row r="44" spans="1:4" ht="17.25" customHeight="1" thickTop="1" thickBot="1">
      <c r="A44" s="659" t="s">
        <v>40</v>
      </c>
      <c r="B44" s="660" t="s">
        <v>1882</v>
      </c>
      <c r="C44" s="661" t="s">
        <v>2225</v>
      </c>
      <c r="D44" s="662">
        <v>266715.60903601995</v>
      </c>
    </row>
    <row r="45" spans="1:4" ht="16.5" thickTop="1" thickBot="1">
      <c r="A45" s="659" t="s">
        <v>32</v>
      </c>
      <c r="B45" s="660" t="s">
        <v>1882</v>
      </c>
      <c r="C45" s="661" t="s">
        <v>33</v>
      </c>
      <c r="D45" s="662">
        <f>D43*2</f>
        <v>213372.48722881597</v>
      </c>
    </row>
    <row r="46" spans="1:4" ht="16.5" thickTop="1" thickBot="1">
      <c r="A46" s="659" t="s">
        <v>34</v>
      </c>
      <c r="B46" s="660" t="s">
        <v>1882</v>
      </c>
      <c r="C46" s="661" t="s">
        <v>35</v>
      </c>
      <c r="D46" s="662">
        <f>D43*3</f>
        <v>320058.73084322398</v>
      </c>
    </row>
    <row r="47" spans="1:4" ht="16.5" thickTop="1" thickBot="1">
      <c r="A47" s="659" t="s">
        <v>70</v>
      </c>
      <c r="B47" s="660" t="s">
        <v>1882</v>
      </c>
      <c r="C47" s="661" t="s">
        <v>71</v>
      </c>
      <c r="D47" s="662">
        <f>D43+(3*D8)</f>
        <v>282718.54557818116</v>
      </c>
    </row>
    <row r="48" spans="1:4"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54131</v>
      </c>
    </row>
    <row r="52" spans="1:4" ht="16.5" thickTop="1" thickBot="1">
      <c r="A52" s="659" t="s">
        <v>48</v>
      </c>
      <c r="B52" s="660" t="s">
        <v>1882</v>
      </c>
      <c r="C52" s="661" t="s">
        <v>49</v>
      </c>
      <c r="D52" s="662">
        <f>D51*2</f>
        <v>108262</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59" t="s">
        <v>29</v>
      </c>
      <c r="B55" s="660" t="s">
        <v>1882</v>
      </c>
      <c r="C55" s="661"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54131</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1" t="s">
        <v>1850</v>
      </c>
      <c r="B1" s="682"/>
      <c r="C1" s="682"/>
      <c r="D1" s="683"/>
    </row>
    <row r="2" spans="1:4" ht="89.25" customHeight="1" thickBot="1">
      <c r="A2" s="684"/>
      <c r="B2" s="685"/>
      <c r="C2" s="685"/>
      <c r="D2" s="686"/>
    </row>
    <row r="3" spans="1:4" ht="39.75" customHeight="1" thickTop="1" thickBot="1">
      <c r="A3" s="678" t="s">
        <v>110</v>
      </c>
      <c r="B3" s="679"/>
      <c r="C3" s="679"/>
      <c r="D3" s="680"/>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42452.532587958376</v>
      </c>
    </row>
    <row r="8" spans="1:4" ht="30" customHeight="1" thickTop="1" thickBot="1">
      <c r="A8" s="10" t="s">
        <v>112</v>
      </c>
      <c r="B8" s="8" t="s">
        <v>113</v>
      </c>
      <c r="C8" s="11" t="s">
        <v>114</v>
      </c>
      <c r="D8" s="648">
        <v>1855.8346735672976</v>
      </c>
    </row>
    <row r="9" spans="1:4" ht="30" customHeight="1" thickTop="1" thickBot="1">
      <c r="A9" s="10" t="s">
        <v>117</v>
      </c>
      <c r="B9" s="8" t="s">
        <v>113</v>
      </c>
      <c r="C9" s="11" t="s">
        <v>118</v>
      </c>
      <c r="D9" s="648">
        <v>49941.895211357783</v>
      </c>
    </row>
    <row r="10" spans="1:4" ht="30" customHeight="1" thickTop="1" thickBot="1">
      <c r="A10" s="10" t="s">
        <v>119</v>
      </c>
      <c r="B10" s="8" t="s">
        <v>113</v>
      </c>
      <c r="C10" s="11" t="s">
        <v>120</v>
      </c>
      <c r="D10" s="648">
        <v>50286.298967066752</v>
      </c>
    </row>
    <row r="11" spans="1:4" ht="30" customHeight="1" thickTop="1" thickBot="1">
      <c r="A11" s="10" t="s">
        <v>123</v>
      </c>
      <c r="B11" s="8" t="s">
        <v>113</v>
      </c>
      <c r="C11" s="11" t="s">
        <v>124</v>
      </c>
      <c r="D11" s="648">
        <v>15077.613933755909</v>
      </c>
    </row>
    <row r="12" spans="1:4" ht="30" customHeight="1" thickTop="1" thickBot="1">
      <c r="A12" s="10" t="s">
        <v>121</v>
      </c>
      <c r="B12" s="8" t="s">
        <v>113</v>
      </c>
      <c r="C12" s="11" t="s">
        <v>122</v>
      </c>
      <c r="D12" s="648">
        <v>42659.641212603281</v>
      </c>
    </row>
    <row r="13" spans="1:4" ht="30" customHeight="1" thickTop="1" thickBot="1">
      <c r="A13" s="10" t="s">
        <v>125</v>
      </c>
      <c r="B13" s="8" t="s">
        <v>113</v>
      </c>
      <c r="C13" s="11" t="s">
        <v>126</v>
      </c>
      <c r="D13" s="648">
        <v>34804.246304306282</v>
      </c>
    </row>
    <row r="14" spans="1:4" ht="30" customHeight="1" thickTop="1" thickBot="1">
      <c r="A14" s="10" t="s">
        <v>131</v>
      </c>
      <c r="B14" s="8" t="s">
        <v>113</v>
      </c>
      <c r="C14" s="11" t="s">
        <v>132</v>
      </c>
      <c r="D14" s="648">
        <v>210610.89211132305</v>
      </c>
    </row>
    <row r="15" spans="1:4" ht="30" customHeight="1" thickTop="1" thickBot="1">
      <c r="A15" s="10" t="s">
        <v>129</v>
      </c>
      <c r="B15" s="8" t="s">
        <v>113</v>
      </c>
      <c r="C15" s="11" t="s">
        <v>130</v>
      </c>
      <c r="D15" s="648">
        <v>170588.75390736759</v>
      </c>
    </row>
    <row r="16" spans="1:4" ht="30" customHeight="1" thickTop="1" thickBot="1">
      <c r="A16" s="10" t="s">
        <v>127</v>
      </c>
      <c r="B16" s="8" t="s">
        <v>113</v>
      </c>
      <c r="C16" s="11" t="s">
        <v>128</v>
      </c>
      <c r="D16" s="648">
        <v>131546.09144846449</v>
      </c>
    </row>
    <row r="17" spans="1:4" ht="30" customHeight="1" thickTop="1" thickBot="1">
      <c r="A17" s="10" t="s">
        <v>1711</v>
      </c>
      <c r="B17" s="8" t="s">
        <v>113</v>
      </c>
      <c r="C17" s="11" t="s">
        <v>1712</v>
      </c>
      <c r="D17" s="648">
        <v>56818.201009426281</v>
      </c>
    </row>
    <row r="18" spans="1:4" ht="30" customHeight="1" thickTop="1" thickBot="1">
      <c r="A18" s="10" t="s">
        <v>133</v>
      </c>
      <c r="B18" s="8" t="s">
        <v>113</v>
      </c>
      <c r="C18" s="11" t="s">
        <v>134</v>
      </c>
      <c r="D18" s="648">
        <v>66200.392460048723</v>
      </c>
    </row>
    <row r="19" spans="1:4" ht="30" customHeight="1" thickTop="1" thickBot="1">
      <c r="A19" s="10" t="s">
        <v>146</v>
      </c>
      <c r="B19" s="8" t="s">
        <v>113</v>
      </c>
      <c r="C19" s="11" t="s">
        <v>147</v>
      </c>
      <c r="D19" s="648">
        <v>254303.12483997381</v>
      </c>
    </row>
    <row r="20" spans="1:4" ht="30" customHeight="1" thickTop="1" thickBot="1">
      <c r="A20" s="10" t="s">
        <v>135</v>
      </c>
      <c r="B20" s="8" t="s">
        <v>113</v>
      </c>
      <c r="C20" s="11" t="s">
        <v>1884</v>
      </c>
      <c r="D20" s="648">
        <v>254303.12483997381</v>
      </c>
    </row>
    <row r="21" spans="1:4" ht="30" customHeight="1" thickTop="1" thickBot="1">
      <c r="A21" s="10" t="s">
        <v>136</v>
      </c>
      <c r="B21" s="8" t="s">
        <v>113</v>
      </c>
      <c r="C21" s="11" t="s">
        <v>137</v>
      </c>
      <c r="D21" s="648">
        <v>103891.55786259999</v>
      </c>
    </row>
    <row r="22" spans="1:4" ht="30" customHeight="1" thickTop="1" thickBot="1">
      <c r="A22" s="10" t="s">
        <v>138</v>
      </c>
      <c r="B22" s="8" t="s">
        <v>113</v>
      </c>
      <c r="C22" s="11" t="s">
        <v>139</v>
      </c>
      <c r="D22" s="648">
        <v>45808.277169112589</v>
      </c>
    </row>
    <row r="23" spans="1:4" ht="30" customHeight="1" thickTop="1" thickBot="1">
      <c r="A23" s="10" t="s">
        <v>143</v>
      </c>
      <c r="B23" s="8" t="s">
        <v>144</v>
      </c>
      <c r="C23" s="11" t="s">
        <v>145</v>
      </c>
      <c r="D23" s="648">
        <v>23172.078870219004</v>
      </c>
    </row>
    <row r="24" spans="1:4" ht="30" customHeight="1" thickTop="1" thickBot="1">
      <c r="A24" s="10" t="s">
        <v>140</v>
      </c>
      <c r="B24" s="8" t="s">
        <v>998</v>
      </c>
      <c r="C24" s="11" t="s">
        <v>142</v>
      </c>
      <c r="D24" s="648">
        <v>23978.853877400921</v>
      </c>
    </row>
    <row r="25" spans="1:4" ht="30" customHeight="1" thickTop="1" thickBot="1">
      <c r="A25" s="10" t="s">
        <v>148</v>
      </c>
      <c r="B25" s="8" t="s">
        <v>113</v>
      </c>
      <c r="C25" s="11" t="s">
        <v>149</v>
      </c>
      <c r="D25" s="648">
        <v>145353.91557610413</v>
      </c>
    </row>
    <row r="26" spans="1:4" ht="30" customHeight="1" thickTop="1" thickBot="1">
      <c r="A26" s="10" t="s">
        <v>150</v>
      </c>
      <c r="B26" s="8" t="s">
        <v>113</v>
      </c>
      <c r="C26" s="11" t="s">
        <v>151</v>
      </c>
      <c r="D26" s="648">
        <v>200912.4729802162</v>
      </c>
    </row>
    <row r="27" spans="1:4" ht="30" customHeight="1" thickTop="1" thickBot="1">
      <c r="A27" s="10" t="s">
        <v>152</v>
      </c>
      <c r="B27" s="8" t="s">
        <v>113</v>
      </c>
      <c r="C27" s="11" t="s">
        <v>153</v>
      </c>
      <c r="D27" s="648">
        <v>70714.846352800421</v>
      </c>
    </row>
    <row r="28" spans="1:4" ht="30" customHeight="1" thickTop="1" thickBot="1">
      <c r="A28" s="10" t="s">
        <v>154</v>
      </c>
      <c r="B28" s="8" t="s">
        <v>113</v>
      </c>
      <c r="C28" s="11" t="s">
        <v>155</v>
      </c>
      <c r="D28" s="648">
        <v>94775.503169214484</v>
      </c>
    </row>
    <row r="29" spans="1:4" ht="30" customHeight="1" thickTop="1" thickBot="1">
      <c r="A29" s="10" t="s">
        <v>156</v>
      </c>
      <c r="B29" s="8" t="s">
        <v>113</v>
      </c>
      <c r="C29" s="11" t="s">
        <v>157</v>
      </c>
      <c r="D29" s="648">
        <v>807.46866148106415</v>
      </c>
    </row>
    <row r="30" spans="1:4" ht="30" customHeight="1" thickTop="1" thickBot="1">
      <c r="A30" s="10" t="s">
        <v>166</v>
      </c>
      <c r="B30" s="8" t="s">
        <v>113</v>
      </c>
      <c r="C30" s="11" t="s">
        <v>167</v>
      </c>
      <c r="D30" s="648">
        <v>115106.1043115822</v>
      </c>
    </row>
    <row r="31" spans="1:4" ht="30" customHeight="1" thickTop="1" thickBot="1">
      <c r="A31" s="10" t="s">
        <v>162</v>
      </c>
      <c r="B31" s="8" t="s">
        <v>113</v>
      </c>
      <c r="C31" s="11" t="s">
        <v>163</v>
      </c>
      <c r="D31" s="648">
        <v>7946.9726512491816</v>
      </c>
    </row>
    <row r="32" spans="1:4" ht="30" customHeight="1" thickTop="1" thickBot="1">
      <c r="A32" s="10" t="s">
        <v>164</v>
      </c>
      <c r="B32" s="8" t="s">
        <v>113</v>
      </c>
      <c r="C32" s="11" t="s">
        <v>165</v>
      </c>
      <c r="D32" s="648">
        <v>45774.562471195284</v>
      </c>
    </row>
    <row r="33" spans="1:4" ht="30" customHeight="1" thickTop="1" thickBot="1">
      <c r="A33" s="10" t="s">
        <v>171</v>
      </c>
      <c r="B33" s="8" t="s">
        <v>113</v>
      </c>
      <c r="C33" s="11" t="s">
        <v>172</v>
      </c>
      <c r="D33" s="648">
        <v>7946.9726512491816</v>
      </c>
    </row>
    <row r="34" spans="1:4" ht="30" customHeight="1" thickTop="1" thickBot="1">
      <c r="A34" s="10" t="s">
        <v>160</v>
      </c>
      <c r="B34" s="8" t="s">
        <v>113</v>
      </c>
      <c r="C34" s="11" t="s">
        <v>161</v>
      </c>
      <c r="D34" s="648">
        <v>6357.5781209993447</v>
      </c>
    </row>
    <row r="35" spans="1:4" ht="30" customHeight="1" thickTop="1" thickBot="1">
      <c r="A35" s="10" t="s">
        <v>173</v>
      </c>
      <c r="B35" s="8" t="s">
        <v>113</v>
      </c>
      <c r="C35" s="11" t="s">
        <v>1886</v>
      </c>
      <c r="D35" s="648">
        <v>132954.25133483211</v>
      </c>
    </row>
    <row r="36" spans="1:4" ht="30" customHeight="1" thickTop="1" thickBot="1">
      <c r="A36" s="10" t="s">
        <v>170</v>
      </c>
      <c r="B36" s="8" t="s">
        <v>113</v>
      </c>
      <c r="C36" s="11" t="s">
        <v>1885</v>
      </c>
      <c r="D36" s="648">
        <v>112071.48883427684</v>
      </c>
    </row>
    <row r="37" spans="1:4" ht="30" customHeight="1" thickTop="1" thickBot="1">
      <c r="A37" s="10" t="s">
        <v>168</v>
      </c>
      <c r="B37" s="8" t="s">
        <v>113</v>
      </c>
      <c r="C37" s="11" t="s">
        <v>169</v>
      </c>
      <c r="D37" s="648">
        <v>112071.48883427684</v>
      </c>
    </row>
    <row r="38" spans="1:4" ht="30" customHeight="1" thickTop="1" thickBot="1">
      <c r="A38" s="10" t="s">
        <v>174</v>
      </c>
      <c r="B38" s="8" t="s">
        <v>113</v>
      </c>
      <c r="C38" s="11" t="s">
        <v>175</v>
      </c>
      <c r="D38" s="648">
        <v>75973.960304808657</v>
      </c>
    </row>
    <row r="39" spans="1:4" ht="30" customHeight="1" thickTop="1" thickBot="1">
      <c r="A39" s="10" t="s">
        <v>176</v>
      </c>
      <c r="B39" s="8" t="s">
        <v>113</v>
      </c>
      <c r="C39" s="11" t="s">
        <v>177</v>
      </c>
      <c r="D39" s="648">
        <v>61032.749961593712</v>
      </c>
    </row>
    <row r="40" spans="1:4" ht="30" customHeight="1" thickTop="1" thickBot="1">
      <c r="A40" s="10" t="s">
        <v>180</v>
      </c>
      <c r="B40" s="8" t="s">
        <v>113</v>
      </c>
      <c r="C40" s="11" t="s">
        <v>181</v>
      </c>
      <c r="D40" s="648">
        <v>71941.315194738869</v>
      </c>
    </row>
    <row r="41" spans="1:4" ht="30" customHeight="1" thickTop="1" thickBot="1">
      <c r="A41" s="10" t="s">
        <v>178</v>
      </c>
      <c r="B41" s="8" t="s">
        <v>113</v>
      </c>
      <c r="C41" s="11" t="s">
        <v>179</v>
      </c>
      <c r="D41" s="648">
        <v>66761.540500717674</v>
      </c>
    </row>
    <row r="42" spans="1:4" ht="30" customHeight="1" thickTop="1" thickBot="1">
      <c r="A42" s="10" t="s">
        <v>182</v>
      </c>
      <c r="B42" s="8" t="s">
        <v>113</v>
      </c>
      <c r="C42" s="11" t="s">
        <v>183</v>
      </c>
      <c r="D42" s="648">
        <v>71941.315194738869</v>
      </c>
    </row>
    <row r="43" spans="1:4" ht="30" customHeight="1" thickTop="1" thickBot="1">
      <c r="A43" s="10" t="s">
        <v>1672</v>
      </c>
      <c r="B43" s="8" t="s">
        <v>113</v>
      </c>
      <c r="C43" s="11" t="s">
        <v>1671</v>
      </c>
      <c r="D43" s="648">
        <v>6278.5147806317564</v>
      </c>
    </row>
    <row r="44" spans="1:4" ht="30" customHeight="1" thickTop="1" thickBot="1">
      <c r="A44" s="10" t="s">
        <v>184</v>
      </c>
      <c r="B44" s="8" t="s">
        <v>113</v>
      </c>
      <c r="C44" s="11" t="s">
        <v>185</v>
      </c>
      <c r="D44" s="648">
        <v>14767.340709648874</v>
      </c>
    </row>
    <row r="45" spans="1:4" ht="30" customHeight="1" thickTop="1" thickBot="1">
      <c r="A45" s="10" t="s">
        <v>1603</v>
      </c>
      <c r="B45" s="8" t="s">
        <v>113</v>
      </c>
      <c r="C45" s="11" t="s">
        <v>1604</v>
      </c>
      <c r="D45" s="648">
        <v>2051.7236655377374</v>
      </c>
    </row>
    <row r="46" spans="1:4" ht="30" customHeight="1" thickTop="1" thickBot="1">
      <c r="A46" s="10" t="s">
        <v>188</v>
      </c>
      <c r="B46" s="8" t="s">
        <v>113</v>
      </c>
      <c r="C46" s="11" t="s">
        <v>189</v>
      </c>
      <c r="D46" s="648">
        <v>3332.129168089024</v>
      </c>
    </row>
    <row r="47" spans="1:4" ht="30" customHeight="1" thickTop="1" thickBot="1">
      <c r="A47" s="10" t="s">
        <v>186</v>
      </c>
      <c r="B47" s="8" t="s">
        <v>113</v>
      </c>
      <c r="C47" s="11" t="s">
        <v>187</v>
      </c>
      <c r="D47" s="648">
        <v>4394.9603464422307</v>
      </c>
    </row>
    <row r="48" spans="1:4" ht="30" customHeight="1" thickTop="1" thickBot="1">
      <c r="A48" s="10" t="s">
        <v>190</v>
      </c>
      <c r="B48" s="8" t="s">
        <v>113</v>
      </c>
      <c r="C48" s="11" t="s">
        <v>191</v>
      </c>
      <c r="D48" s="648">
        <v>5224.3287523110666</v>
      </c>
    </row>
    <row r="49" spans="1:4" ht="30" customHeight="1" thickTop="1" thickBot="1">
      <c r="A49" s="10" t="s">
        <v>201</v>
      </c>
      <c r="B49" s="8" t="s">
        <v>113</v>
      </c>
      <c r="C49" s="11" t="s">
        <v>1888</v>
      </c>
      <c r="D49" s="648">
        <v>116741.65741193677</v>
      </c>
    </row>
    <row r="50" spans="1:4" ht="30" customHeight="1" thickTop="1" thickBot="1">
      <c r="A50" s="10" t="s">
        <v>192</v>
      </c>
      <c r="B50" s="8" t="s">
        <v>113</v>
      </c>
      <c r="C50" s="11" t="s">
        <v>193</v>
      </c>
      <c r="D50" s="648">
        <v>40688.499974395811</v>
      </c>
    </row>
    <row r="51" spans="1:4" ht="30" customHeight="1" thickTop="1" thickBot="1">
      <c r="A51" s="10" t="s">
        <v>194</v>
      </c>
      <c r="B51" s="8" t="s">
        <v>113</v>
      </c>
      <c r="C51" s="11" t="s">
        <v>1887</v>
      </c>
      <c r="D51" s="648">
        <v>3026.2071855956883</v>
      </c>
    </row>
    <row r="52" spans="1:4" ht="30" customHeight="1" thickTop="1" thickBot="1">
      <c r="A52" s="10" t="s">
        <v>224</v>
      </c>
      <c r="B52" s="8" t="s">
        <v>92</v>
      </c>
      <c r="C52" s="11" t="s">
        <v>1891</v>
      </c>
      <c r="D52" s="648">
        <v>116644.04554128382</v>
      </c>
    </row>
    <row r="53" spans="1:4" ht="30" customHeight="1" thickTop="1" thickBot="1">
      <c r="A53" s="10" t="s">
        <v>195</v>
      </c>
      <c r="B53" s="8" t="s">
        <v>113</v>
      </c>
      <c r="C53" s="11" t="s">
        <v>196</v>
      </c>
      <c r="D53" s="648">
        <v>3782.7589819946102</v>
      </c>
    </row>
    <row r="54" spans="1:4" ht="30" customHeight="1" thickTop="1" thickBot="1">
      <c r="A54" s="10" t="s">
        <v>214</v>
      </c>
      <c r="B54" s="8" t="s">
        <v>113</v>
      </c>
      <c r="C54" s="11" t="s">
        <v>215</v>
      </c>
      <c r="D54" s="648">
        <v>4539.310778393532</v>
      </c>
    </row>
    <row r="55" spans="1:4" ht="30" customHeight="1" thickTop="1" thickBot="1">
      <c r="A55" s="10" t="s">
        <v>197</v>
      </c>
      <c r="B55" s="8" t="s">
        <v>113</v>
      </c>
      <c r="C55" s="11" t="s">
        <v>198</v>
      </c>
      <c r="D55" s="648">
        <v>65568.225848864648</v>
      </c>
    </row>
    <row r="56" spans="1:4" ht="30" customHeight="1" thickTop="1" thickBot="1">
      <c r="A56" s="10" t="s">
        <v>199</v>
      </c>
      <c r="B56" s="8" t="s">
        <v>113</v>
      </c>
      <c r="C56" s="11" t="s">
        <v>200</v>
      </c>
      <c r="D56" s="648">
        <v>21183.450299169817</v>
      </c>
    </row>
    <row r="57" spans="1:4" ht="30" customHeight="1" thickTop="1" thickBot="1">
      <c r="A57" s="10" t="s">
        <v>202</v>
      </c>
      <c r="B57" s="8" t="s">
        <v>113</v>
      </c>
      <c r="C57" s="11" t="s">
        <v>203</v>
      </c>
      <c r="D57" s="648">
        <v>84027.020336711299</v>
      </c>
    </row>
    <row r="58" spans="1:4" ht="30" customHeight="1" thickTop="1" thickBot="1">
      <c r="A58" s="10" t="s">
        <v>212</v>
      </c>
      <c r="B58" s="8" t="s">
        <v>113</v>
      </c>
      <c r="C58" s="11" t="s">
        <v>213</v>
      </c>
      <c r="D58" s="648">
        <v>125587.59820222107</v>
      </c>
    </row>
    <row r="59" spans="1:4" ht="30" customHeight="1" thickTop="1" thickBot="1">
      <c r="A59" s="10" t="s">
        <v>206</v>
      </c>
      <c r="B59" s="8" t="s">
        <v>113</v>
      </c>
      <c r="C59" s="11" t="s">
        <v>207</v>
      </c>
      <c r="D59" s="648">
        <v>4539.310778393532</v>
      </c>
    </row>
    <row r="60" spans="1:4" ht="30" customHeight="1" thickTop="1" thickBot="1">
      <c r="A60" s="10" t="s">
        <v>204</v>
      </c>
      <c r="B60" s="8" t="s">
        <v>113</v>
      </c>
      <c r="C60" s="11" t="s">
        <v>205</v>
      </c>
      <c r="D60" s="648">
        <v>24209.657484765507</v>
      </c>
    </row>
    <row r="61" spans="1:4" ht="30" customHeight="1" thickTop="1" thickBot="1">
      <c r="A61" s="10" t="s">
        <v>208</v>
      </c>
      <c r="B61" s="8" t="s">
        <v>113</v>
      </c>
      <c r="C61" s="11" t="s">
        <v>209</v>
      </c>
      <c r="D61" s="648">
        <v>24209.657484765507</v>
      </c>
    </row>
    <row r="62" spans="1:4" ht="30" customHeight="1" thickTop="1" thickBot="1">
      <c r="A62" s="10" t="s">
        <v>210</v>
      </c>
      <c r="B62" s="8" t="s">
        <v>113</v>
      </c>
      <c r="C62" s="11" t="s">
        <v>211</v>
      </c>
      <c r="D62" s="648">
        <v>27235.864670361196</v>
      </c>
    </row>
    <row r="63" spans="1:4" ht="30" customHeight="1" thickTop="1" thickBot="1">
      <c r="A63" s="10" t="s">
        <v>217</v>
      </c>
      <c r="B63" s="8" t="s">
        <v>113</v>
      </c>
      <c r="C63" s="11" t="s">
        <v>218</v>
      </c>
      <c r="D63" s="648">
        <v>20880.829580610251</v>
      </c>
    </row>
    <row r="64" spans="1:4" ht="30" customHeight="1" thickTop="1" thickBot="1">
      <c r="A64" s="10" t="s">
        <v>219</v>
      </c>
      <c r="B64" s="8" t="s">
        <v>113</v>
      </c>
      <c r="C64" s="11" t="s">
        <v>220</v>
      </c>
      <c r="D64" s="648">
        <v>8070.2893225465814</v>
      </c>
    </row>
    <row r="65" spans="1:4" ht="30" customHeight="1" thickTop="1" thickBot="1">
      <c r="A65" s="10" t="s">
        <v>216</v>
      </c>
      <c r="B65" s="8" t="s">
        <v>113</v>
      </c>
      <c r="C65" s="11" t="s">
        <v>1889</v>
      </c>
      <c r="D65" s="648">
        <v>5044.0821369508931</v>
      </c>
    </row>
    <row r="66" spans="1:4" ht="30" customHeight="1" thickTop="1" thickBot="1">
      <c r="A66" s="10" t="s">
        <v>221</v>
      </c>
      <c r="B66" s="8" t="s">
        <v>113</v>
      </c>
      <c r="C66" s="11" t="s">
        <v>1890</v>
      </c>
      <c r="D66" s="648">
        <v>66576.558083105148</v>
      </c>
    </row>
    <row r="67" spans="1:4" ht="30" customHeight="1" thickTop="1" thickBot="1">
      <c r="A67" s="10" t="s">
        <v>222</v>
      </c>
      <c r="B67" s="8" t="s">
        <v>113</v>
      </c>
      <c r="C67" s="11" t="s">
        <v>223</v>
      </c>
      <c r="D67" s="648">
        <v>45393.107783935324</v>
      </c>
    </row>
    <row r="68" spans="1:4" ht="30" customHeight="1" thickTop="1" thickBot="1">
      <c r="A68" s="10" t="s">
        <v>225</v>
      </c>
      <c r="B68" s="8" t="s">
        <v>113</v>
      </c>
      <c r="C68" s="11" t="s">
        <v>226</v>
      </c>
      <c r="D68" s="648">
        <v>56552.335786913121</v>
      </c>
    </row>
    <row r="69" spans="1:4" ht="30" customHeight="1" thickTop="1" thickBot="1">
      <c r="A69" s="10" t="s">
        <v>227</v>
      </c>
      <c r="B69" s="8" t="s">
        <v>113</v>
      </c>
      <c r="C69" s="11" t="s">
        <v>1892</v>
      </c>
      <c r="D69" s="648">
        <v>6052.4143711913766</v>
      </c>
    </row>
    <row r="70" spans="1:4" ht="30" customHeight="1" thickTop="1" thickBot="1">
      <c r="A70" s="10" t="s">
        <v>232</v>
      </c>
      <c r="B70" s="8" t="s">
        <v>233</v>
      </c>
      <c r="C70" s="11" t="s">
        <v>1895</v>
      </c>
      <c r="D70" s="648">
        <v>4421.3923176435064</v>
      </c>
    </row>
    <row r="71" spans="1:4" ht="30" customHeight="1" thickTop="1" thickBot="1">
      <c r="A71" s="10" t="s">
        <v>228</v>
      </c>
      <c r="B71" s="8" t="s">
        <v>113</v>
      </c>
      <c r="C71" s="11" t="s">
        <v>1893</v>
      </c>
      <c r="D71" s="648">
        <v>1474.958124071848</v>
      </c>
    </row>
    <row r="72" spans="1:4" ht="30" customHeight="1" thickTop="1" thickBot="1">
      <c r="A72" s="10" t="s">
        <v>229</v>
      </c>
      <c r="B72" s="8" t="s">
        <v>113</v>
      </c>
      <c r="C72" s="11" t="s">
        <v>1894</v>
      </c>
      <c r="D72" s="648">
        <v>10375.567493470931</v>
      </c>
    </row>
    <row r="73" spans="1:4" ht="30" customHeight="1" thickTop="1" thickBot="1">
      <c r="A73" s="10" t="s">
        <v>230</v>
      </c>
      <c r="B73" s="8" t="s">
        <v>113</v>
      </c>
      <c r="C73" s="11" t="s">
        <v>231</v>
      </c>
      <c r="D73" s="648">
        <v>10375.567493470931</v>
      </c>
    </row>
    <row r="74" spans="1:4" ht="30" customHeight="1" thickTop="1" thickBot="1">
      <c r="A74" s="10" t="s">
        <v>234</v>
      </c>
      <c r="B74" s="8" t="s">
        <v>113</v>
      </c>
      <c r="C74" s="11" t="s">
        <v>235</v>
      </c>
      <c r="D74" s="648">
        <v>14037.532491166554</v>
      </c>
    </row>
    <row r="75" spans="1:4" ht="30" customHeight="1" thickTop="1" thickBot="1">
      <c r="A75" s="10" t="s">
        <v>236</v>
      </c>
      <c r="B75" s="8" t="s">
        <v>113</v>
      </c>
      <c r="C75" s="11" t="s">
        <v>237</v>
      </c>
      <c r="D75" s="648">
        <v>434349.73722667526</v>
      </c>
    </row>
    <row r="76" spans="1:4" ht="30" customHeight="1" thickTop="1" thickBot="1">
      <c r="A76" s="10" t="s">
        <v>238</v>
      </c>
      <c r="B76" s="8" t="s">
        <v>113</v>
      </c>
      <c r="C76" s="11" t="s">
        <v>239</v>
      </c>
      <c r="D76" s="648">
        <v>434349.73722667526</v>
      </c>
    </row>
    <row r="77" spans="1:4" ht="30" customHeight="1" thickTop="1" thickBot="1">
      <c r="A77" s="10" t="s">
        <v>240</v>
      </c>
      <c r="B77" s="8" t="s">
        <v>113</v>
      </c>
      <c r="C77" s="11" t="s">
        <v>1896</v>
      </c>
      <c r="D77" s="648">
        <v>143020.07741000128</v>
      </c>
    </row>
    <row r="78" spans="1:4" ht="30" customHeight="1" thickTop="1" thickBot="1">
      <c r="A78" s="10" t="s">
        <v>241</v>
      </c>
      <c r="B78" s="8" t="s">
        <v>113</v>
      </c>
      <c r="C78" s="11" t="s">
        <v>1897</v>
      </c>
      <c r="D78" s="648">
        <v>176384.64738900584</v>
      </c>
    </row>
    <row r="79" spans="1:4" ht="30" customHeight="1" thickTop="1" thickBot="1">
      <c r="A79" s="10" t="s">
        <v>246</v>
      </c>
      <c r="B79" s="8" t="s">
        <v>113</v>
      </c>
      <c r="C79" s="11" t="s">
        <v>1902</v>
      </c>
      <c r="D79" s="648">
        <v>176384.64738900584</v>
      </c>
    </row>
    <row r="80" spans="1:4" ht="30" customHeight="1" thickTop="1" thickBot="1">
      <c r="A80" s="10" t="s">
        <v>243</v>
      </c>
      <c r="B80" s="8" t="s">
        <v>113</v>
      </c>
      <c r="C80" s="11" t="s">
        <v>1899</v>
      </c>
      <c r="D80" s="648">
        <v>176384.64738900584</v>
      </c>
    </row>
    <row r="81" spans="1:4" ht="30" customHeight="1" thickTop="1" thickBot="1">
      <c r="A81" s="10" t="s">
        <v>244</v>
      </c>
      <c r="B81" s="8" t="s">
        <v>113</v>
      </c>
      <c r="C81" s="11" t="s">
        <v>1900</v>
      </c>
      <c r="D81" s="648">
        <v>539839.7594727932</v>
      </c>
    </row>
    <row r="82" spans="1:4" ht="30" customHeight="1" thickTop="1" thickBot="1">
      <c r="A82" s="10" t="s">
        <v>245</v>
      </c>
      <c r="B82" s="8" t="s">
        <v>113</v>
      </c>
      <c r="C82" s="11" t="s">
        <v>1901</v>
      </c>
      <c r="D82" s="648">
        <v>394271.56475189538</v>
      </c>
    </row>
    <row r="83" spans="1:4" ht="30" customHeight="1" thickTop="1" thickBot="1">
      <c r="A83" s="10" t="s">
        <v>247</v>
      </c>
      <c r="B83" s="8" t="s">
        <v>113</v>
      </c>
      <c r="C83" s="11" t="s">
        <v>1903</v>
      </c>
      <c r="D83" s="648">
        <v>394271.56475189538</v>
      </c>
    </row>
    <row r="84" spans="1:4" ht="30" customHeight="1" thickTop="1" thickBot="1">
      <c r="A84" s="10" t="s">
        <v>242</v>
      </c>
      <c r="B84" s="8" t="s">
        <v>113</v>
      </c>
      <c r="C84" s="11" t="s">
        <v>1898</v>
      </c>
      <c r="D84" s="648">
        <v>394271.56475189538</v>
      </c>
    </row>
    <row r="85" spans="1:4" ht="30" customHeight="1" thickTop="1" thickBot="1">
      <c r="A85" s="10" t="s">
        <v>248</v>
      </c>
      <c r="B85" s="8" t="s">
        <v>113</v>
      </c>
      <c r="C85" s="11" t="s">
        <v>1904</v>
      </c>
      <c r="D85" s="648">
        <v>219107.57236212143</v>
      </c>
    </row>
    <row r="86" spans="1:4" ht="30" customHeight="1" thickTop="1" thickBot="1">
      <c r="A86" s="10" t="s">
        <v>249</v>
      </c>
      <c r="B86" s="8" t="s">
        <v>113</v>
      </c>
      <c r="C86" s="11" t="s">
        <v>250</v>
      </c>
      <c r="D86" s="648">
        <v>4026.1270724664651</v>
      </c>
    </row>
    <row r="87" spans="1:4" ht="30" customHeight="1" thickTop="1" thickBot="1">
      <c r="A87" s="10" t="s">
        <v>255</v>
      </c>
      <c r="B87" s="8" t="s">
        <v>113</v>
      </c>
      <c r="C87" s="11" t="s">
        <v>256</v>
      </c>
      <c r="D87" s="648">
        <v>1729261.248911822</v>
      </c>
    </row>
    <row r="88" spans="1:4" ht="30" customHeight="1" thickTop="1" thickBot="1">
      <c r="A88" s="10" t="s">
        <v>253</v>
      </c>
      <c r="B88" s="8" t="s">
        <v>113</v>
      </c>
      <c r="C88" s="11" t="s">
        <v>254</v>
      </c>
      <c r="D88" s="648">
        <v>16711.78415198372</v>
      </c>
    </row>
    <row r="89" spans="1:4" ht="30" customHeight="1" thickTop="1" thickBot="1">
      <c r="A89" s="10" t="s">
        <v>251</v>
      </c>
      <c r="B89" s="8" t="s">
        <v>113</v>
      </c>
      <c r="C89" s="11" t="s">
        <v>252</v>
      </c>
      <c r="D89" s="648">
        <v>66118.812458393193</v>
      </c>
    </row>
    <row r="90" spans="1:4" ht="30" customHeight="1" thickTop="1" thickBot="1">
      <c r="A90" s="10" t="s">
        <v>257</v>
      </c>
      <c r="B90" s="8" t="s">
        <v>113</v>
      </c>
      <c r="C90" s="11" t="s">
        <v>258</v>
      </c>
      <c r="D90" s="648">
        <v>9078.621556787064</v>
      </c>
    </row>
    <row r="91" spans="1:4" ht="30" customHeight="1" thickTop="1" thickBot="1">
      <c r="A91" s="10" t="s">
        <v>259</v>
      </c>
      <c r="B91" s="8" t="s">
        <v>113</v>
      </c>
      <c r="C91" s="11" t="s">
        <v>260</v>
      </c>
      <c r="D91" s="648">
        <v>44503.046846995414</v>
      </c>
    </row>
    <row r="92" spans="1:4" ht="30" customHeight="1" thickTop="1" thickBot="1">
      <c r="A92" s="10" t="s">
        <v>261</v>
      </c>
      <c r="B92" s="8" t="s">
        <v>113</v>
      </c>
      <c r="C92" s="11" t="s">
        <v>262</v>
      </c>
      <c r="D92" s="648">
        <v>7004.7296569248292</v>
      </c>
    </row>
    <row r="93" spans="1:4" ht="30" customHeight="1" thickTop="1" thickBot="1">
      <c r="A93" s="10" t="s">
        <v>263</v>
      </c>
      <c r="B93" s="8" t="s">
        <v>113</v>
      </c>
      <c r="C93" s="11" t="s">
        <v>264</v>
      </c>
      <c r="D93" s="648">
        <v>10591.725149584909</v>
      </c>
    </row>
    <row r="94" spans="1:4" ht="30" customHeight="1" thickTop="1" thickBot="1">
      <c r="A94" s="10" t="s">
        <v>265</v>
      </c>
      <c r="B94" s="8" t="s">
        <v>113</v>
      </c>
      <c r="C94" s="11" t="s">
        <v>266</v>
      </c>
      <c r="D94" s="648">
        <v>21757.521802277319</v>
      </c>
    </row>
    <row r="95" spans="1:4" ht="30" customHeight="1" thickTop="1" thickBot="1">
      <c r="A95" s="10" t="s">
        <v>267</v>
      </c>
      <c r="B95" s="8" t="s">
        <v>113</v>
      </c>
      <c r="C95" s="11" t="s">
        <v>268</v>
      </c>
      <c r="D95" s="648">
        <v>54093.870115499303</v>
      </c>
    </row>
    <row r="96" spans="1:4" ht="30" customHeight="1" thickTop="1" thickBot="1">
      <c r="A96" s="10" t="s">
        <v>269</v>
      </c>
      <c r="B96" s="8" t="s">
        <v>113</v>
      </c>
      <c r="C96" s="11" t="s">
        <v>270</v>
      </c>
      <c r="D96" s="648">
        <v>183098.24988478114</v>
      </c>
    </row>
    <row r="97" spans="1:4" ht="30" customHeight="1" thickTop="1" thickBot="1">
      <c r="A97" s="10" t="s">
        <v>271</v>
      </c>
      <c r="B97" s="8" t="s">
        <v>113</v>
      </c>
      <c r="C97" s="11" t="s">
        <v>272</v>
      </c>
      <c r="D97" s="648">
        <v>134272.04991550616</v>
      </c>
    </row>
    <row r="98" spans="1:4" ht="30" customHeight="1" thickTop="1" thickBot="1">
      <c r="A98" s="10" t="s">
        <v>273</v>
      </c>
      <c r="B98" s="8" t="s">
        <v>113</v>
      </c>
      <c r="C98" s="11" t="s">
        <v>274</v>
      </c>
      <c r="D98" s="648">
        <v>4679.177497055518</v>
      </c>
    </row>
    <row r="99" spans="1:4" ht="30" customHeight="1" thickTop="1" thickBot="1">
      <c r="A99" s="10" t="s">
        <v>275</v>
      </c>
      <c r="B99" s="8" t="s">
        <v>113</v>
      </c>
      <c r="C99" s="11" t="s">
        <v>276</v>
      </c>
      <c r="D99" s="648">
        <v>18157.243113574128</v>
      </c>
    </row>
    <row r="100" spans="1:4" ht="30" customHeight="1" thickTop="1" thickBot="1">
      <c r="A100" s="10" t="s">
        <v>277</v>
      </c>
      <c r="B100" s="8" t="s">
        <v>113</v>
      </c>
      <c r="C100" s="11" t="s">
        <v>278</v>
      </c>
      <c r="D100" s="648">
        <v>246802.41124116711</v>
      </c>
    </row>
    <row r="101" spans="1:4" ht="30" customHeight="1" thickTop="1" thickBot="1">
      <c r="A101" s="10" t="s">
        <v>279</v>
      </c>
      <c r="B101" s="8" t="s">
        <v>113</v>
      </c>
      <c r="C101" s="11" t="s">
        <v>1905</v>
      </c>
      <c r="D101" s="648">
        <v>249525.63776924121</v>
      </c>
    </row>
    <row r="102" spans="1:4" ht="30" customHeight="1" thickTop="1" thickBot="1">
      <c r="A102" s="10" t="s">
        <v>280</v>
      </c>
      <c r="B102" s="8" t="s">
        <v>113</v>
      </c>
      <c r="C102" s="11" t="s">
        <v>281</v>
      </c>
      <c r="D102" s="648">
        <v>553732.84778905066</v>
      </c>
    </row>
    <row r="103" spans="1:4" ht="30" customHeight="1" thickTop="1" thickBot="1">
      <c r="A103" s="10" t="s">
        <v>282</v>
      </c>
      <c r="B103" s="8" t="s">
        <v>113</v>
      </c>
      <c r="C103" s="11" t="s">
        <v>283</v>
      </c>
      <c r="D103" s="648">
        <v>553732.84778905066</v>
      </c>
    </row>
    <row r="104" spans="1:4" ht="30" customHeight="1" thickTop="1" thickBot="1">
      <c r="A104" s="10" t="s">
        <v>284</v>
      </c>
      <c r="B104" s="8" t="s">
        <v>113</v>
      </c>
      <c r="C104" s="11" t="s">
        <v>285</v>
      </c>
      <c r="D104" s="648">
        <v>932465.22009759932</v>
      </c>
    </row>
    <row r="105" spans="1:4" ht="30" customHeight="1" thickTop="1" thickBot="1">
      <c r="A105" s="10" t="s">
        <v>286</v>
      </c>
      <c r="B105" s="8" t="s">
        <v>113</v>
      </c>
      <c r="C105" s="11" t="s">
        <v>287</v>
      </c>
      <c r="D105" s="648">
        <v>466232.61004879966</v>
      </c>
    </row>
    <row r="106" spans="1:4" ht="30" customHeight="1" thickTop="1" thickBot="1">
      <c r="A106" s="10" t="s">
        <v>288</v>
      </c>
      <c r="B106" s="8" t="s">
        <v>113</v>
      </c>
      <c r="C106" s="11" t="s">
        <v>289</v>
      </c>
      <c r="D106" s="648">
        <v>15541.087001626656</v>
      </c>
    </row>
    <row r="107" spans="1:4" ht="30" customHeight="1" thickTop="1" thickBot="1">
      <c r="A107" s="10" t="s">
        <v>290</v>
      </c>
      <c r="B107" s="8" t="s">
        <v>113</v>
      </c>
      <c r="C107" s="11" t="s">
        <v>291</v>
      </c>
      <c r="D107" s="648">
        <v>16455.268589957635</v>
      </c>
    </row>
    <row r="108" spans="1:4" ht="30" customHeight="1" thickTop="1" thickBot="1">
      <c r="A108" s="10" t="s">
        <v>292</v>
      </c>
      <c r="B108" s="8" t="s">
        <v>113</v>
      </c>
      <c r="C108" s="11" t="s">
        <v>293</v>
      </c>
      <c r="D108" s="648">
        <v>9324.6522009759919</v>
      </c>
    </row>
    <row r="109" spans="1:4" ht="30" customHeight="1" thickTop="1" thickBot="1">
      <c r="A109" s="10" t="s">
        <v>294</v>
      </c>
      <c r="B109" s="8" t="s">
        <v>113</v>
      </c>
      <c r="C109" s="11" t="s">
        <v>1906</v>
      </c>
      <c r="D109" s="648">
        <v>508776.62193164689</v>
      </c>
    </row>
    <row r="110" spans="1:4" ht="30" customHeight="1" thickTop="1" thickBot="1">
      <c r="A110" s="10" t="s">
        <v>295</v>
      </c>
      <c r="B110" s="8" t="s">
        <v>113</v>
      </c>
      <c r="C110" s="11" t="s">
        <v>296</v>
      </c>
      <c r="D110" s="648">
        <v>5295.8625747924543</v>
      </c>
    </row>
    <row r="111" spans="1:4" ht="30" customHeight="1" thickTop="1" thickBot="1">
      <c r="A111" s="10" t="s">
        <v>297</v>
      </c>
      <c r="B111" s="8" t="s">
        <v>113</v>
      </c>
      <c r="C111" s="11" t="s">
        <v>298</v>
      </c>
      <c r="D111" s="648">
        <v>91794.506569148522</v>
      </c>
    </row>
    <row r="112" spans="1:4" ht="30" customHeight="1" thickTop="1" thickBot="1">
      <c r="A112" s="10" t="s">
        <v>299</v>
      </c>
      <c r="B112" s="8" t="s">
        <v>113</v>
      </c>
      <c r="C112" s="11" t="s">
        <v>300</v>
      </c>
      <c r="D112" s="648">
        <v>429607.37386472797</v>
      </c>
    </row>
    <row r="113" spans="1:4" ht="30" customHeight="1" thickTop="1" thickBot="1">
      <c r="A113" s="10" t="s">
        <v>301</v>
      </c>
      <c r="B113" s="8" t="s">
        <v>113</v>
      </c>
      <c r="C113" s="11" t="s">
        <v>302</v>
      </c>
      <c r="D113" s="648">
        <v>8560.7549033914001</v>
      </c>
    </row>
    <row r="114" spans="1:4" ht="30" customHeight="1" thickTop="1" thickBot="1">
      <c r="A114" s="10" t="s">
        <v>305</v>
      </c>
      <c r="B114" s="8" t="s">
        <v>113</v>
      </c>
      <c r="C114" s="11" t="s">
        <v>306</v>
      </c>
      <c r="D114" s="648">
        <v>152119.81629827502</v>
      </c>
    </row>
    <row r="115" spans="1:4" ht="30" customHeight="1" thickTop="1" thickBot="1">
      <c r="A115" s="10" t="s">
        <v>303</v>
      </c>
      <c r="B115" s="8" t="s">
        <v>113</v>
      </c>
      <c r="C115" s="11" t="s">
        <v>304</v>
      </c>
      <c r="D115" s="648">
        <v>117309.05772643763</v>
      </c>
    </row>
    <row r="116" spans="1:4" ht="30" customHeight="1" thickTop="1" thickBot="1">
      <c r="A116" s="10" t="s">
        <v>309</v>
      </c>
      <c r="B116" s="8" t="s">
        <v>113</v>
      </c>
      <c r="C116" s="11" t="s">
        <v>1907</v>
      </c>
      <c r="D116" s="648">
        <v>136034.48691368804</v>
      </c>
    </row>
    <row r="117" spans="1:4" ht="30" customHeight="1" thickTop="1" thickBot="1">
      <c r="A117" s="10" t="s">
        <v>310</v>
      </c>
      <c r="B117" s="8" t="s">
        <v>113</v>
      </c>
      <c r="C117" s="11" t="s">
        <v>311</v>
      </c>
      <c r="D117" s="648">
        <v>115129.75530149095</v>
      </c>
    </row>
    <row r="118" spans="1:4" ht="30" customHeight="1" thickTop="1" thickBot="1">
      <c r="A118" s="10" t="s">
        <v>313</v>
      </c>
      <c r="B118" s="8" t="s">
        <v>113</v>
      </c>
      <c r="C118" s="11" t="s">
        <v>1909</v>
      </c>
      <c r="D118" s="648">
        <v>264475.24983357277</v>
      </c>
    </row>
    <row r="119" spans="1:4" ht="30" customHeight="1" thickTop="1" thickBot="1">
      <c r="A119" s="10" t="s">
        <v>318</v>
      </c>
      <c r="B119" s="8" t="s">
        <v>113</v>
      </c>
      <c r="C119" s="11" t="s">
        <v>319</v>
      </c>
      <c r="D119" s="648">
        <v>190422.17988017239</v>
      </c>
    </row>
    <row r="120" spans="1:4" ht="30" customHeight="1" thickTop="1" thickBot="1">
      <c r="A120" s="10" t="s">
        <v>314</v>
      </c>
      <c r="B120" s="8" t="s">
        <v>113</v>
      </c>
      <c r="C120" s="11" t="s">
        <v>315</v>
      </c>
      <c r="D120" s="648">
        <v>190422.17988017239</v>
      </c>
    </row>
    <row r="121" spans="1:4" ht="30" customHeight="1" thickTop="1" thickBot="1">
      <c r="A121" s="10" t="s">
        <v>1648</v>
      </c>
      <c r="B121" s="8" t="s">
        <v>113</v>
      </c>
      <c r="C121" s="11" t="s">
        <v>1649</v>
      </c>
      <c r="D121" s="648">
        <v>14810.613990680074</v>
      </c>
    </row>
    <row r="122" spans="1:4" ht="30" customHeight="1" thickTop="1" thickBot="1">
      <c r="A122" s="10" t="s">
        <v>322</v>
      </c>
      <c r="B122" s="8" t="s">
        <v>113</v>
      </c>
      <c r="C122" s="11" t="s">
        <v>323</v>
      </c>
      <c r="D122" s="648">
        <v>148106.13990680073</v>
      </c>
    </row>
    <row r="123" spans="1:4" ht="30" customHeight="1" thickTop="1" thickBot="1">
      <c r="A123" s="10" t="s">
        <v>320</v>
      </c>
      <c r="B123" s="8" t="s">
        <v>113</v>
      </c>
      <c r="C123" s="11" t="s">
        <v>321</v>
      </c>
      <c r="D123" s="648">
        <v>169264.15989348656</v>
      </c>
    </row>
    <row r="124" spans="1:4" ht="30" customHeight="1" thickTop="1" thickBot="1">
      <c r="A124" s="10" t="s">
        <v>312</v>
      </c>
      <c r="B124" s="8" t="s">
        <v>113</v>
      </c>
      <c r="C124" s="11" t="s">
        <v>1908</v>
      </c>
      <c r="D124" s="648">
        <v>188553.07269965447</v>
      </c>
    </row>
    <row r="125" spans="1:4" ht="30" customHeight="1" thickTop="1" thickBot="1">
      <c r="A125" s="10" t="s">
        <v>316</v>
      </c>
      <c r="B125" s="8" t="s">
        <v>113</v>
      </c>
      <c r="C125" s="11" t="s">
        <v>317</v>
      </c>
      <c r="D125" s="648">
        <v>168857.41217687019</v>
      </c>
    </row>
    <row r="126" spans="1:4" ht="30" customHeight="1" thickTop="1" thickBot="1">
      <c r="A126" s="10" t="s">
        <v>307</v>
      </c>
      <c r="B126" s="8" t="s">
        <v>113</v>
      </c>
      <c r="C126" s="11" t="s">
        <v>308</v>
      </c>
      <c r="D126" s="648">
        <v>83878.274132935621</v>
      </c>
    </row>
    <row r="127" spans="1:4" ht="30" customHeight="1" thickTop="1" thickBot="1">
      <c r="A127" s="10" t="s">
        <v>324</v>
      </c>
      <c r="B127" s="8" t="s">
        <v>113</v>
      </c>
      <c r="C127" s="11" t="s">
        <v>325</v>
      </c>
      <c r="D127" s="648">
        <v>4960.7847587230026</v>
      </c>
    </row>
    <row r="128" spans="1:4" ht="30" customHeight="1" thickTop="1" thickBot="1">
      <c r="A128" s="10" t="s">
        <v>326</v>
      </c>
      <c r="B128" s="8" t="s">
        <v>113</v>
      </c>
      <c r="C128" s="11" t="s">
        <v>327</v>
      </c>
      <c r="D128" s="648">
        <v>73908.937550573115</v>
      </c>
    </row>
    <row r="129" spans="1:4" ht="30" customHeight="1" thickTop="1" thickBot="1">
      <c r="A129" s="10" t="s">
        <v>328</v>
      </c>
      <c r="B129" s="8" t="s">
        <v>113</v>
      </c>
      <c r="C129" s="11" t="s">
        <v>329</v>
      </c>
      <c r="D129" s="648">
        <v>49.181699114948763</v>
      </c>
    </row>
    <row r="130" spans="1:4" ht="30" customHeight="1" thickTop="1" thickBot="1">
      <c r="A130" s="10" t="s">
        <v>330</v>
      </c>
      <c r="B130" s="8" t="s">
        <v>113</v>
      </c>
      <c r="C130" s="11" t="s">
        <v>331</v>
      </c>
      <c r="D130" s="648">
        <v>1823.9082812276356</v>
      </c>
    </row>
    <row r="131" spans="1:4" ht="30" customHeight="1" thickTop="1" thickBot="1">
      <c r="A131" s="10" t="s">
        <v>332</v>
      </c>
      <c r="B131" s="8" t="s">
        <v>113</v>
      </c>
      <c r="C131" s="11" t="s">
        <v>333</v>
      </c>
      <c r="D131" s="648">
        <v>2308.5073515678273</v>
      </c>
    </row>
    <row r="132" spans="1:4" ht="30" customHeight="1" thickTop="1" thickBot="1">
      <c r="A132" s="10" t="s">
        <v>334</v>
      </c>
      <c r="B132" s="8" t="s">
        <v>113</v>
      </c>
      <c r="C132" s="11" t="s">
        <v>1676</v>
      </c>
      <c r="D132" s="648">
        <v>4438.4584620236956</v>
      </c>
    </row>
    <row r="133" spans="1:4" ht="30" customHeight="1" thickTop="1" thickBot="1">
      <c r="A133" s="10" t="s">
        <v>335</v>
      </c>
      <c r="B133" s="8" t="s">
        <v>92</v>
      </c>
      <c r="C133" s="11" t="s">
        <v>1910</v>
      </c>
      <c r="D133" s="648">
        <v>198973.2935547895</v>
      </c>
    </row>
    <row r="134" spans="1:4" ht="30" customHeight="1" thickTop="1" thickBot="1">
      <c r="A134" s="10" t="s">
        <v>336</v>
      </c>
      <c r="B134" s="8" t="s">
        <v>113</v>
      </c>
      <c r="C134" s="11" t="s">
        <v>337</v>
      </c>
      <c r="D134" s="648">
        <v>37315.815226720719</v>
      </c>
    </row>
    <row r="135" spans="1:4" ht="30" customHeight="1" thickTop="1" thickBot="1">
      <c r="A135" s="10" t="s">
        <v>338</v>
      </c>
      <c r="B135" s="8" t="s">
        <v>339</v>
      </c>
      <c r="C135" s="11" t="s">
        <v>340</v>
      </c>
      <c r="D135" s="648">
        <v>793.42574950071833</v>
      </c>
    </row>
    <row r="136" spans="1:4" ht="30" customHeight="1" thickTop="1" thickBot="1">
      <c r="A136" s="10" t="s">
        <v>352</v>
      </c>
      <c r="B136" s="8" t="s">
        <v>339</v>
      </c>
      <c r="C136" s="11" t="s">
        <v>353</v>
      </c>
      <c r="D136" s="648">
        <v>1169.7943742638795</v>
      </c>
    </row>
    <row r="137" spans="1:4" ht="30" customHeight="1" thickTop="1" thickBot="1">
      <c r="A137" s="10" t="s">
        <v>343</v>
      </c>
      <c r="B137" s="8" t="s">
        <v>344</v>
      </c>
      <c r="C137" s="11" t="s">
        <v>345</v>
      </c>
      <c r="D137" s="648">
        <v>4.0688499974395809</v>
      </c>
    </row>
    <row r="138" spans="1:4" ht="30" customHeight="1" thickTop="1" thickBot="1">
      <c r="A138" s="10" t="s">
        <v>346</v>
      </c>
      <c r="B138" s="8" t="s">
        <v>344</v>
      </c>
      <c r="C138" s="11" t="s">
        <v>347</v>
      </c>
      <c r="D138" s="648">
        <v>198.35643737517958</v>
      </c>
    </row>
    <row r="139" spans="1:4" ht="30" customHeight="1" thickTop="1" thickBot="1">
      <c r="A139" s="10" t="s">
        <v>350</v>
      </c>
      <c r="B139" s="8" t="s">
        <v>339</v>
      </c>
      <c r="C139" s="11" t="s">
        <v>351</v>
      </c>
      <c r="D139" s="648">
        <v>1220.6549992318742</v>
      </c>
    </row>
    <row r="140" spans="1:4" ht="30" customHeight="1" thickTop="1" thickBot="1">
      <c r="A140" s="10" t="s">
        <v>348</v>
      </c>
      <c r="B140" s="8" t="s">
        <v>339</v>
      </c>
      <c r="C140" s="11" t="s">
        <v>349</v>
      </c>
      <c r="D140" s="648">
        <v>1220.6549992318742</v>
      </c>
    </row>
    <row r="141" spans="1:4" ht="30" customHeight="1" thickTop="1" thickBot="1">
      <c r="A141" s="10" t="s">
        <v>356</v>
      </c>
      <c r="B141" s="8" t="s">
        <v>113</v>
      </c>
      <c r="C141" s="11" t="s">
        <v>357</v>
      </c>
      <c r="D141" s="648">
        <v>178012.18738798166</v>
      </c>
    </row>
    <row r="142" spans="1:4" ht="30" customHeight="1" thickTop="1" thickBot="1">
      <c r="A142" s="10" t="s">
        <v>341</v>
      </c>
      <c r="B142" s="8" t="s">
        <v>339</v>
      </c>
      <c r="C142" s="11" t="s">
        <v>342</v>
      </c>
      <c r="D142" s="648">
        <v>1220.6549992318742</v>
      </c>
    </row>
    <row r="143" spans="1:4" ht="30" customHeight="1" thickTop="1" thickBot="1">
      <c r="A143" s="10" t="s">
        <v>354</v>
      </c>
      <c r="B143" s="8" t="s">
        <v>113</v>
      </c>
      <c r="C143" s="11" t="s">
        <v>355</v>
      </c>
      <c r="D143" s="648">
        <v>61032.749961593712</v>
      </c>
    </row>
    <row r="144" spans="1:4" ht="30" customHeight="1" thickTop="1" thickBot="1">
      <c r="A144" s="10" t="s">
        <v>359</v>
      </c>
      <c r="B144" s="8" t="s">
        <v>113</v>
      </c>
      <c r="C144" s="11" t="s">
        <v>360</v>
      </c>
      <c r="D144" s="648">
        <v>296212.27981360146</v>
      </c>
    </row>
    <row r="145" spans="1:4" ht="68.25" customHeight="1" thickTop="1" thickBot="1">
      <c r="A145" s="10" t="s">
        <v>358</v>
      </c>
      <c r="B145" s="8" t="s">
        <v>113</v>
      </c>
      <c r="C145" s="11" t="s">
        <v>2197</v>
      </c>
      <c r="D145" s="648">
        <v>296212.27981360146</v>
      </c>
    </row>
    <row r="146" spans="1:4" ht="30" customHeight="1" thickTop="1" thickBot="1">
      <c r="A146" s="10" t="s">
        <v>361</v>
      </c>
      <c r="B146" s="8" t="s">
        <v>113</v>
      </c>
      <c r="C146" s="11" t="s">
        <v>1911</v>
      </c>
      <c r="D146" s="648">
        <v>127151.56241998691</v>
      </c>
    </row>
    <row r="147" spans="1:4" ht="30" customHeight="1" thickTop="1" thickBot="1">
      <c r="A147" s="10" t="s">
        <v>362</v>
      </c>
      <c r="B147" s="8" t="s">
        <v>113</v>
      </c>
      <c r="C147" s="11" t="s">
        <v>1912</v>
      </c>
      <c r="D147" s="648">
        <v>127151.56241998691</v>
      </c>
    </row>
    <row r="148" spans="1:4" ht="30" customHeight="1" thickTop="1" thickBot="1">
      <c r="A148" s="10" t="s">
        <v>367</v>
      </c>
      <c r="B148" s="8" t="s">
        <v>113</v>
      </c>
      <c r="C148" s="11" t="s">
        <v>368</v>
      </c>
      <c r="D148" s="648">
        <v>14834.009878165352</v>
      </c>
    </row>
    <row r="149" spans="1:4" ht="30" customHeight="1" thickTop="1" thickBot="1">
      <c r="A149" s="10" t="s">
        <v>363</v>
      </c>
      <c r="B149" s="8" t="s">
        <v>113</v>
      </c>
      <c r="C149" s="11" t="s">
        <v>364</v>
      </c>
      <c r="D149" s="648">
        <v>15851.222377525248</v>
      </c>
    </row>
    <row r="150" spans="1:4" ht="30" customHeight="1" thickTop="1" thickBot="1">
      <c r="A150" s="10" t="s">
        <v>158</v>
      </c>
      <c r="B150" s="8" t="s">
        <v>113</v>
      </c>
      <c r="C150" s="11" t="s">
        <v>159</v>
      </c>
      <c r="D150" s="648">
        <v>45774.562471195284</v>
      </c>
    </row>
    <row r="151" spans="1:4" ht="30" customHeight="1" thickTop="1" thickBot="1">
      <c r="A151" s="10" t="s">
        <v>369</v>
      </c>
      <c r="B151" s="8" t="s">
        <v>113</v>
      </c>
      <c r="C151" s="11" t="s">
        <v>370</v>
      </c>
      <c r="D151" s="648">
        <v>116369.10992677201</v>
      </c>
    </row>
    <row r="152" spans="1:4" ht="30" customHeight="1" thickTop="1" thickBot="1">
      <c r="A152" s="10" t="s">
        <v>371</v>
      </c>
      <c r="B152" s="8" t="s">
        <v>113</v>
      </c>
      <c r="C152" s="11" t="s">
        <v>372</v>
      </c>
      <c r="D152" s="648">
        <v>105790.0999334291</v>
      </c>
    </row>
    <row r="153" spans="1:4" ht="30" customHeight="1" thickTop="1" thickBot="1">
      <c r="A153" s="10" t="s">
        <v>365</v>
      </c>
      <c r="B153" s="8" t="s">
        <v>113</v>
      </c>
      <c r="C153" s="11" t="s">
        <v>366</v>
      </c>
      <c r="D153" s="648">
        <v>116369.10992677201</v>
      </c>
    </row>
    <row r="154" spans="1:4" ht="30" customHeight="1" thickTop="1" thickBot="1">
      <c r="A154" s="10" t="s">
        <v>373</v>
      </c>
      <c r="B154" s="8" t="s">
        <v>113</v>
      </c>
      <c r="C154" s="11" t="s">
        <v>374</v>
      </c>
      <c r="D154" s="648">
        <v>63575.781209993453</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3"/>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E6" sqref="E6"/>
    </sheetView>
  </sheetViews>
  <sheetFormatPr baseColWidth="10" defaultRowHeight="15"/>
  <cols>
    <col min="1" max="1" width="11.5703125" customWidth="1"/>
    <col min="2" max="2" width="9.140625"/>
    <col min="3" max="3" width="77.42578125" style="198" customWidth="1"/>
    <col min="4" max="4" width="17.7109375" style="183" customWidth="1"/>
  </cols>
  <sheetData>
    <row r="1" spans="1:6" ht="81.75" customHeight="1" thickTop="1" thickBot="1">
      <c r="A1" s="688" t="s">
        <v>1850</v>
      </c>
      <c r="B1" s="689"/>
      <c r="C1" s="689"/>
      <c r="D1" s="690"/>
    </row>
    <row r="2" spans="1:6" ht="60.75" customHeight="1" thickTop="1" thickBot="1">
      <c r="A2" s="687" t="s">
        <v>375</v>
      </c>
      <c r="B2" s="687"/>
      <c r="C2" s="687"/>
      <c r="D2" s="687"/>
    </row>
    <row r="3" spans="1:6" ht="16.5" customHeight="1" thickTop="1" thickBot="1">
      <c r="A3" s="192"/>
      <c r="B3" s="192"/>
      <c r="C3" s="197"/>
      <c r="D3" s="193"/>
    </row>
    <row r="4" spans="1:6" ht="16.5" customHeight="1" thickTop="1" thickBot="1">
      <c r="A4" s="192"/>
      <c r="B4" s="192"/>
      <c r="C4" s="197" t="s">
        <v>375</v>
      </c>
      <c r="D4" s="193"/>
    </row>
    <row r="5" spans="1:6" ht="16.5" thickTop="1" thickBot="1">
      <c r="A5" s="192"/>
      <c r="B5" s="192"/>
      <c r="C5" s="197"/>
      <c r="D5" s="194" t="s">
        <v>1846</v>
      </c>
      <c r="F5" s="1008"/>
    </row>
    <row r="6" spans="1:6" ht="16.5" thickTop="1" thickBot="1">
      <c r="A6" s="664" t="s">
        <v>742</v>
      </c>
      <c r="B6" s="664" t="s">
        <v>377</v>
      </c>
      <c r="C6" s="665" t="s">
        <v>2239</v>
      </c>
      <c r="D6" s="647">
        <v>2550.8966495303939</v>
      </c>
    </row>
    <row r="7" spans="1:6" ht="16.5" thickTop="1" thickBot="1">
      <c r="A7" s="664" t="s">
        <v>747</v>
      </c>
      <c r="B7" s="664" t="s">
        <v>377</v>
      </c>
      <c r="C7" s="665" t="s">
        <v>748</v>
      </c>
      <c r="D7" s="647">
        <v>2418.1073754553317</v>
      </c>
    </row>
    <row r="8" spans="1:6" ht="16.5" thickTop="1" thickBot="1">
      <c r="A8" s="664" t="s">
        <v>743</v>
      </c>
      <c r="B8" s="664" t="s">
        <v>377</v>
      </c>
      <c r="C8" s="665" t="s">
        <v>744</v>
      </c>
      <c r="D8" s="647">
        <v>2333.7280943053029</v>
      </c>
    </row>
    <row r="9" spans="1:6" ht="16.5" thickTop="1" thickBot="1">
      <c r="A9" s="664" t="s">
        <v>745</v>
      </c>
      <c r="B9" s="664" t="s">
        <v>377</v>
      </c>
      <c r="C9" s="665" t="s">
        <v>746</v>
      </c>
      <c r="D9" s="647">
        <v>2920.0895591010021</v>
      </c>
    </row>
    <row r="10" spans="1:6" ht="16.5" thickTop="1" thickBot="1">
      <c r="A10" s="664" t="s">
        <v>1668</v>
      </c>
      <c r="B10" s="664" t="s">
        <v>377</v>
      </c>
      <c r="C10" s="665" t="s">
        <v>1667</v>
      </c>
      <c r="D10" s="647">
        <v>2447.0024238276551</v>
      </c>
    </row>
    <row r="11" spans="1:6" ht="16.5" thickTop="1" thickBot="1">
      <c r="A11" s="664" t="s">
        <v>751</v>
      </c>
      <c r="B11" s="664" t="s">
        <v>377</v>
      </c>
      <c r="C11" s="665" t="s">
        <v>752</v>
      </c>
      <c r="D11" s="647">
        <v>17120.6867457763</v>
      </c>
    </row>
    <row r="12" spans="1:6" ht="16.5" thickTop="1" thickBot="1">
      <c r="A12" s="664" t="s">
        <v>749</v>
      </c>
      <c r="B12" s="664" t="s">
        <v>377</v>
      </c>
      <c r="C12" s="665" t="s">
        <v>750</v>
      </c>
      <c r="D12" s="647">
        <v>6462.6895929729117</v>
      </c>
    </row>
    <row r="13" spans="1:6" ht="16.5" thickTop="1" thickBot="1">
      <c r="A13" s="664" t="s">
        <v>753</v>
      </c>
      <c r="B13" s="664" t="s">
        <v>92</v>
      </c>
      <c r="C13" s="665" t="s">
        <v>1935</v>
      </c>
      <c r="D13" s="647">
        <v>1978.4274916053382</v>
      </c>
    </row>
    <row r="14" spans="1:6" ht="16.5" thickTop="1" thickBot="1">
      <c r="A14" s="664" t="s">
        <v>755</v>
      </c>
      <c r="B14" s="664" t="s">
        <v>233</v>
      </c>
      <c r="C14" s="665" t="s">
        <v>1937</v>
      </c>
      <c r="D14" s="647">
        <v>67683.045765445786</v>
      </c>
    </row>
    <row r="15" spans="1:6" ht="16.5" thickTop="1" thickBot="1">
      <c r="A15" s="664" t="s">
        <v>756</v>
      </c>
      <c r="B15" s="664" t="s">
        <v>92</v>
      </c>
      <c r="C15" s="665" t="s">
        <v>1938</v>
      </c>
      <c r="D15" s="647">
        <v>872.07001274708989</v>
      </c>
    </row>
    <row r="16" spans="1:6" ht="16.5" thickTop="1" thickBot="1">
      <c r="A16" s="664" t="s">
        <v>754</v>
      </c>
      <c r="B16" s="664" t="s">
        <v>233</v>
      </c>
      <c r="C16" s="665" t="s">
        <v>1936</v>
      </c>
      <c r="D16" s="647">
        <v>78095.822037052814</v>
      </c>
    </row>
    <row r="17" spans="1:4" ht="16.5" thickTop="1" thickBot="1">
      <c r="A17" s="664" t="s">
        <v>776</v>
      </c>
      <c r="B17" s="664" t="s">
        <v>422</v>
      </c>
      <c r="C17" s="665" t="s">
        <v>777</v>
      </c>
      <c r="D17" s="647">
        <v>8143.6978836050885</v>
      </c>
    </row>
    <row r="18" spans="1:4" ht="16.5" thickTop="1" thickBot="1">
      <c r="A18" s="664" t="s">
        <v>757</v>
      </c>
      <c r="B18" s="664" t="s">
        <v>387</v>
      </c>
      <c r="C18" s="665" t="s">
        <v>1939</v>
      </c>
      <c r="D18" s="647">
        <v>60060.893534629431</v>
      </c>
    </row>
    <row r="19" spans="1:4" ht="16.5" thickTop="1" thickBot="1">
      <c r="A19" s="664" t="s">
        <v>758</v>
      </c>
      <c r="B19" s="664" t="s">
        <v>387</v>
      </c>
      <c r="C19" s="665" t="s">
        <v>2240</v>
      </c>
      <c r="D19" s="647">
        <v>60060.893534629431</v>
      </c>
    </row>
    <row r="20" spans="1:4" ht="16.5" thickTop="1" thickBot="1">
      <c r="A20" s="664" t="s">
        <v>761</v>
      </c>
      <c r="B20" s="664" t="s">
        <v>387</v>
      </c>
      <c r="C20" s="665" t="s">
        <v>762</v>
      </c>
      <c r="D20" s="647">
        <v>60060.893534629431</v>
      </c>
    </row>
    <row r="21" spans="1:4" ht="16.5" thickTop="1" thickBot="1">
      <c r="A21" s="664" t="s">
        <v>759</v>
      </c>
      <c r="B21" s="664" t="s">
        <v>387</v>
      </c>
      <c r="C21" s="665" t="s">
        <v>2241</v>
      </c>
      <c r="D21" s="647">
        <v>60060.893534629431</v>
      </c>
    </row>
    <row r="22" spans="1:4" ht="16.5" thickTop="1" thickBot="1">
      <c r="A22" s="664" t="s">
        <v>760</v>
      </c>
      <c r="B22" s="664" t="s">
        <v>387</v>
      </c>
      <c r="C22" s="665" t="s">
        <v>2242</v>
      </c>
      <c r="D22" s="647">
        <v>60060.893534629431</v>
      </c>
    </row>
    <row r="23" spans="1:4" ht="16.5" thickTop="1" thickBot="1">
      <c r="A23" s="664" t="s">
        <v>763</v>
      </c>
      <c r="B23" s="664" t="s">
        <v>387</v>
      </c>
      <c r="C23" s="665" t="s">
        <v>764</v>
      </c>
      <c r="D23" s="647">
        <v>60060.893534629431</v>
      </c>
    </row>
    <row r="24" spans="1:4" ht="16.5" thickTop="1" thickBot="1">
      <c r="A24" s="664" t="s">
        <v>772</v>
      </c>
      <c r="B24" s="664" t="s">
        <v>387</v>
      </c>
      <c r="C24" s="665" t="s">
        <v>773</v>
      </c>
      <c r="D24" s="647">
        <v>20825.552543214086</v>
      </c>
    </row>
    <row r="25" spans="1:4" ht="16.5" thickTop="1" thickBot="1">
      <c r="A25" s="664" t="s">
        <v>765</v>
      </c>
      <c r="B25" s="664" t="s">
        <v>387</v>
      </c>
      <c r="C25" s="665" t="s">
        <v>766</v>
      </c>
      <c r="D25" s="647">
        <v>60060.893534629431</v>
      </c>
    </row>
    <row r="26" spans="1:4" ht="16.5" thickTop="1" thickBot="1">
      <c r="A26" s="664" t="s">
        <v>768</v>
      </c>
      <c r="B26" s="664" t="s">
        <v>387</v>
      </c>
      <c r="C26" s="665" t="s">
        <v>2002</v>
      </c>
      <c r="D26" s="647">
        <v>60060.893534629431</v>
      </c>
    </row>
    <row r="27" spans="1:4" ht="16.5" thickTop="1" thickBot="1">
      <c r="A27" s="664" t="s">
        <v>767</v>
      </c>
      <c r="B27" s="664" t="s">
        <v>387</v>
      </c>
      <c r="C27" s="665" t="s">
        <v>2004</v>
      </c>
      <c r="D27" s="647">
        <v>60060.893534629431</v>
      </c>
    </row>
    <row r="28" spans="1:4" ht="16.5" thickTop="1" thickBot="1">
      <c r="A28" s="664" t="s">
        <v>770</v>
      </c>
      <c r="B28" s="664" t="s">
        <v>387</v>
      </c>
      <c r="C28" s="665" t="s">
        <v>2003</v>
      </c>
      <c r="D28" s="647">
        <v>60060.893534629431</v>
      </c>
    </row>
    <row r="29" spans="1:4" ht="16.5" thickTop="1" thickBot="1">
      <c r="A29" s="664" t="s">
        <v>769</v>
      </c>
      <c r="B29" s="664" t="s">
        <v>387</v>
      </c>
      <c r="C29" s="665" t="s">
        <v>2001</v>
      </c>
      <c r="D29" s="647">
        <v>60060.893534629431</v>
      </c>
    </row>
    <row r="30" spans="1:4" ht="16.5" thickTop="1" thickBot="1">
      <c r="A30" s="664" t="s">
        <v>771</v>
      </c>
      <c r="B30" s="664" t="s">
        <v>387</v>
      </c>
      <c r="C30" s="665" t="s">
        <v>2243</v>
      </c>
      <c r="D30" s="647">
        <v>60060.893534629431</v>
      </c>
    </row>
    <row r="31" spans="1:4" ht="16.5" thickTop="1" thickBot="1">
      <c r="A31" s="664" t="s">
        <v>774</v>
      </c>
      <c r="B31" s="664" t="s">
        <v>422</v>
      </c>
      <c r="C31" s="665" t="s">
        <v>775</v>
      </c>
      <c r="D31" s="647">
        <v>41.651105086428174</v>
      </c>
    </row>
    <row r="32" spans="1:4" ht="16.5" thickTop="1" thickBot="1">
      <c r="A32" s="664" t="s">
        <v>779</v>
      </c>
      <c r="B32" s="664" t="s">
        <v>144</v>
      </c>
      <c r="C32" s="665" t="s">
        <v>1941</v>
      </c>
      <c r="D32" s="647">
        <v>513.87050900380757</v>
      </c>
    </row>
    <row r="33" spans="1:4" ht="16.5" thickTop="1" thickBot="1">
      <c r="A33" s="664" t="s">
        <v>780</v>
      </c>
      <c r="B33" s="664" t="s">
        <v>377</v>
      </c>
      <c r="C33" s="665" t="s">
        <v>781</v>
      </c>
      <c r="D33" s="647">
        <v>5777.2967582264864</v>
      </c>
    </row>
    <row r="34" spans="1:4" ht="16.5" thickTop="1" thickBot="1">
      <c r="A34" s="664" t="s">
        <v>786</v>
      </c>
      <c r="B34" s="664" t="s">
        <v>377</v>
      </c>
      <c r="C34" s="665" t="s">
        <v>787</v>
      </c>
      <c r="D34" s="647">
        <v>4012.3218873491232</v>
      </c>
    </row>
    <row r="35" spans="1:4" ht="16.5" thickTop="1" thickBot="1">
      <c r="A35" s="664" t="s">
        <v>782</v>
      </c>
      <c r="B35" s="664" t="s">
        <v>377</v>
      </c>
      <c r="C35" s="665" t="s">
        <v>783</v>
      </c>
      <c r="D35" s="647">
        <v>4950.5809320643757</v>
      </c>
    </row>
    <row r="36" spans="1:4" ht="16.5" thickTop="1" thickBot="1">
      <c r="A36" s="664" t="s">
        <v>784</v>
      </c>
      <c r="B36" s="664" t="s">
        <v>377</v>
      </c>
      <c r="C36" s="665" t="s">
        <v>785</v>
      </c>
      <c r="D36" s="647">
        <v>6573.4789674642143</v>
      </c>
    </row>
    <row r="37" spans="1:4" ht="16.5" thickTop="1" thickBot="1">
      <c r="A37" s="664" t="s">
        <v>898</v>
      </c>
      <c r="B37" s="664" t="s">
        <v>377</v>
      </c>
      <c r="C37" s="665" t="s">
        <v>899</v>
      </c>
      <c r="D37" s="647">
        <v>4053.1731637230423</v>
      </c>
    </row>
    <row r="38" spans="1:4" ht="16.5" thickTop="1" thickBot="1">
      <c r="A38" s="664" t="s">
        <v>788</v>
      </c>
      <c r="B38" s="664" t="s">
        <v>377</v>
      </c>
      <c r="C38" s="665" t="s">
        <v>789</v>
      </c>
      <c r="D38" s="647">
        <v>4605.0503061182153</v>
      </c>
    </row>
    <row r="39" spans="1:4" ht="16.5" thickTop="1" thickBot="1">
      <c r="A39" s="664" t="s">
        <v>917</v>
      </c>
      <c r="B39" s="664" t="s">
        <v>92</v>
      </c>
      <c r="C39" s="665" t="s">
        <v>2244</v>
      </c>
      <c r="D39" s="647">
        <v>613364.58627901284</v>
      </c>
    </row>
    <row r="40" spans="1:4" ht="16.5" thickTop="1" thickBot="1">
      <c r="A40" s="664" t="s">
        <v>896</v>
      </c>
      <c r="B40" s="664" t="s">
        <v>92</v>
      </c>
      <c r="C40" s="665" t="s">
        <v>897</v>
      </c>
      <c r="D40" s="647">
        <v>40509.787526061191</v>
      </c>
    </row>
    <row r="41" spans="1:4" ht="16.5" thickTop="1" thickBot="1">
      <c r="A41" s="664" t="s">
        <v>827</v>
      </c>
      <c r="B41" s="664" t="s">
        <v>92</v>
      </c>
      <c r="C41" s="665" t="s">
        <v>828</v>
      </c>
      <c r="D41" s="647">
        <v>717.83015265060465</v>
      </c>
    </row>
    <row r="42" spans="1:4" ht="16.5" thickTop="1" thickBot="1">
      <c r="A42" s="664" t="s">
        <v>432</v>
      </c>
      <c r="B42" s="664" t="s">
        <v>92</v>
      </c>
      <c r="C42" s="665" t="s">
        <v>433</v>
      </c>
      <c r="D42" s="647">
        <v>11125.372049746764</v>
      </c>
    </row>
    <row r="43" spans="1:4" ht="16.5" thickTop="1" thickBot="1">
      <c r="A43" s="664" t="s">
        <v>376</v>
      </c>
      <c r="B43" s="664" t="s">
        <v>377</v>
      </c>
      <c r="C43" s="665" t="s">
        <v>378</v>
      </c>
      <c r="D43" s="647">
        <v>5141.8289229195589</v>
      </c>
    </row>
    <row r="44" spans="1:4" ht="16.5" thickTop="1" thickBot="1">
      <c r="A44" s="664" t="s">
        <v>379</v>
      </c>
      <c r="B44" s="664" t="s">
        <v>144</v>
      </c>
      <c r="C44" s="665" t="s">
        <v>2245</v>
      </c>
      <c r="D44" s="647">
        <v>10826.777843389867</v>
      </c>
    </row>
    <row r="45" spans="1:4" ht="16.5" thickTop="1" thickBot="1">
      <c r="A45" s="664" t="s">
        <v>778</v>
      </c>
      <c r="B45" s="664" t="s">
        <v>377</v>
      </c>
      <c r="C45" s="665" t="s">
        <v>1940</v>
      </c>
      <c r="D45" s="647">
        <v>5810.3291595567307</v>
      </c>
    </row>
    <row r="46" spans="1:4" ht="16.5" thickTop="1" thickBot="1">
      <c r="A46" s="664" t="s">
        <v>913</v>
      </c>
      <c r="B46" s="664" t="s">
        <v>92</v>
      </c>
      <c r="C46" s="665" t="s">
        <v>1954</v>
      </c>
      <c r="D46" s="647">
        <v>1041.2776271607042</v>
      </c>
    </row>
    <row r="47" spans="1:4" ht="16.5" thickTop="1" thickBot="1">
      <c r="A47" s="664" t="s">
        <v>914</v>
      </c>
      <c r="B47" s="664" t="s">
        <v>92</v>
      </c>
      <c r="C47" s="665" t="s">
        <v>1955</v>
      </c>
      <c r="D47" s="647">
        <v>22694.558838129509</v>
      </c>
    </row>
    <row r="48" spans="1:4" ht="16.5" thickTop="1" thickBot="1">
      <c r="A48" s="664" t="s">
        <v>797</v>
      </c>
      <c r="B48" s="664" t="s">
        <v>387</v>
      </c>
      <c r="C48" s="665" t="s">
        <v>798</v>
      </c>
      <c r="D48" s="647">
        <v>32459.226832667053</v>
      </c>
    </row>
    <row r="49" spans="1:4" ht="16.5" thickTop="1" thickBot="1">
      <c r="A49" s="664" t="s">
        <v>800</v>
      </c>
      <c r="B49" s="664" t="s">
        <v>387</v>
      </c>
      <c r="C49" s="665" t="s">
        <v>801</v>
      </c>
      <c r="D49" s="647">
        <v>32511.290714025094</v>
      </c>
    </row>
    <row r="50" spans="1:4" ht="16.5" thickTop="1" thickBot="1">
      <c r="A50" s="664" t="s">
        <v>799</v>
      </c>
      <c r="B50" s="664" t="s">
        <v>387</v>
      </c>
      <c r="C50" s="665" t="s">
        <v>1943</v>
      </c>
      <c r="D50" s="647">
        <v>32459.226832667053</v>
      </c>
    </row>
    <row r="51" spans="1:4" ht="16.5" thickTop="1" thickBot="1">
      <c r="A51" s="664" t="s">
        <v>796</v>
      </c>
      <c r="B51" s="664" t="s">
        <v>387</v>
      </c>
      <c r="C51" s="665" t="s">
        <v>1942</v>
      </c>
      <c r="D51" s="647">
        <v>32459.226832667053</v>
      </c>
    </row>
    <row r="52" spans="1:4" ht="16.5" thickTop="1" thickBot="1">
      <c r="A52" s="664" t="s">
        <v>802</v>
      </c>
      <c r="B52" s="664" t="s">
        <v>387</v>
      </c>
      <c r="C52" s="665" t="s">
        <v>803</v>
      </c>
      <c r="D52" s="647">
        <v>22304.166773782286</v>
      </c>
    </row>
    <row r="53" spans="1:4" ht="16.5" thickTop="1" thickBot="1">
      <c r="A53" s="664" t="s">
        <v>380</v>
      </c>
      <c r="B53" s="664" t="s">
        <v>144</v>
      </c>
      <c r="C53" s="665" t="s">
        <v>381</v>
      </c>
      <c r="D53" s="647">
        <v>3190.187005332537</v>
      </c>
    </row>
    <row r="54" spans="1:4" ht="16.5" thickTop="1" thickBot="1">
      <c r="A54" s="664" t="s">
        <v>794</v>
      </c>
      <c r="B54" s="664" t="s">
        <v>377</v>
      </c>
      <c r="C54" s="665" t="s">
        <v>795</v>
      </c>
      <c r="D54" s="647">
        <v>2078.7187349855508</v>
      </c>
    </row>
    <row r="55" spans="1:4" ht="16.5" thickTop="1" thickBot="1">
      <c r="A55" s="664" t="s">
        <v>790</v>
      </c>
      <c r="B55" s="664" t="s">
        <v>422</v>
      </c>
      <c r="C55" s="665" t="s">
        <v>791</v>
      </c>
      <c r="D55" s="647">
        <v>1745.1813031213405</v>
      </c>
    </row>
    <row r="56" spans="1:4" ht="16.5" thickTop="1" thickBot="1">
      <c r="A56" s="664" t="s">
        <v>792</v>
      </c>
      <c r="B56" s="664" t="s">
        <v>606</v>
      </c>
      <c r="C56" s="665" t="s">
        <v>793</v>
      </c>
      <c r="D56" s="647">
        <v>10208.012565390654</v>
      </c>
    </row>
    <row r="57" spans="1:4" ht="16.5" thickTop="1" thickBot="1">
      <c r="A57" s="664" t="s">
        <v>382</v>
      </c>
      <c r="B57" s="664" t="s">
        <v>377</v>
      </c>
      <c r="C57" s="665" t="s">
        <v>383</v>
      </c>
      <c r="D57" s="647">
        <v>2945.0819576155704</v>
      </c>
    </row>
    <row r="58" spans="1:4" ht="16.5" thickTop="1" thickBot="1">
      <c r="A58" s="664" t="s">
        <v>384</v>
      </c>
      <c r="B58" s="664" t="s">
        <v>377</v>
      </c>
      <c r="C58" s="665" t="s">
        <v>385</v>
      </c>
      <c r="D58" s="647">
        <v>2920.0895591010021</v>
      </c>
    </row>
    <row r="59" spans="1:4" ht="16.5" thickTop="1" thickBot="1">
      <c r="A59" s="664" t="s">
        <v>386</v>
      </c>
      <c r="B59" s="664" t="s">
        <v>387</v>
      </c>
      <c r="C59" s="665" t="s">
        <v>2246</v>
      </c>
      <c r="D59" s="647">
        <v>22455.918106574463</v>
      </c>
    </row>
    <row r="60" spans="1:4" ht="16.5" thickTop="1" thickBot="1">
      <c r="A60" s="664" t="s">
        <v>388</v>
      </c>
      <c r="B60" s="664" t="s">
        <v>377</v>
      </c>
      <c r="C60" s="665" t="s">
        <v>389</v>
      </c>
      <c r="D60" s="647">
        <v>6195.8751046740263</v>
      </c>
    </row>
    <row r="61" spans="1:4" ht="16.5" thickTop="1" thickBot="1">
      <c r="A61" s="664" t="s">
        <v>390</v>
      </c>
      <c r="B61" s="664" t="s">
        <v>233</v>
      </c>
      <c r="C61" s="665" t="s">
        <v>391</v>
      </c>
      <c r="D61" s="647">
        <v>70605.1331991724</v>
      </c>
    </row>
    <row r="62" spans="1:4" ht="16.5" thickTop="1" thickBot="1">
      <c r="A62" s="664" t="s">
        <v>398</v>
      </c>
      <c r="B62" s="664" t="s">
        <v>233</v>
      </c>
      <c r="C62" s="665" t="s">
        <v>399</v>
      </c>
      <c r="D62" s="647">
        <v>5941.4355038223075</v>
      </c>
    </row>
    <row r="63" spans="1:4" ht="16.5" thickTop="1" thickBot="1">
      <c r="A63" s="664" t="s">
        <v>392</v>
      </c>
      <c r="B63" s="664" t="s">
        <v>387</v>
      </c>
      <c r="C63" s="665" t="s">
        <v>393</v>
      </c>
      <c r="D63" s="647">
        <v>24749.346961762414</v>
      </c>
    </row>
    <row r="64" spans="1:4" ht="16.5" thickTop="1" thickBot="1">
      <c r="A64" s="664" t="s">
        <v>400</v>
      </c>
      <c r="B64" s="664" t="s">
        <v>92</v>
      </c>
      <c r="C64" s="665" t="s">
        <v>401</v>
      </c>
      <c r="D64" s="647">
        <v>25375.935773906367</v>
      </c>
    </row>
    <row r="65" spans="1:4" ht="16.5" thickTop="1" thickBot="1">
      <c r="A65" s="664" t="s">
        <v>394</v>
      </c>
      <c r="B65" s="664" t="s">
        <v>92</v>
      </c>
      <c r="C65" s="665" t="s">
        <v>395</v>
      </c>
      <c r="D65" s="647">
        <v>65360.329453812999</v>
      </c>
    </row>
    <row r="66" spans="1:4" ht="16.5" thickTop="1" thickBot="1">
      <c r="A66" s="664" t="s">
        <v>396</v>
      </c>
      <c r="B66" s="664" t="s">
        <v>92</v>
      </c>
      <c r="C66" s="665" t="s">
        <v>397</v>
      </c>
      <c r="D66" s="647">
        <v>780958.22037052817</v>
      </c>
    </row>
    <row r="67" spans="1:4" ht="16.5" thickTop="1" thickBot="1">
      <c r="A67" s="664" t="s">
        <v>918</v>
      </c>
      <c r="B67" s="664" t="s">
        <v>144</v>
      </c>
      <c r="C67" s="665" t="s">
        <v>919</v>
      </c>
      <c r="D67" s="647">
        <v>8011.5593168523892</v>
      </c>
    </row>
    <row r="68" spans="1:4" ht="16.5" thickTop="1" thickBot="1">
      <c r="A68" s="664" t="s">
        <v>402</v>
      </c>
      <c r="B68" s="664" t="s">
        <v>377</v>
      </c>
      <c r="C68" s="665" t="s">
        <v>403</v>
      </c>
      <c r="D68" s="647">
        <v>902.44061020594381</v>
      </c>
    </row>
    <row r="69" spans="1:4" ht="16.5" thickTop="1" thickBot="1">
      <c r="A69" s="664" t="s">
        <v>404</v>
      </c>
      <c r="B69" s="664" t="s">
        <v>377</v>
      </c>
      <c r="C69" s="665" t="s">
        <v>405</v>
      </c>
      <c r="D69" s="647">
        <v>11802.305323769255</v>
      </c>
    </row>
    <row r="70" spans="1:4" ht="16.5" thickTop="1" thickBot="1">
      <c r="A70" s="664" t="s">
        <v>406</v>
      </c>
      <c r="B70" s="664" t="s">
        <v>144</v>
      </c>
      <c r="C70" s="665" t="s">
        <v>407</v>
      </c>
      <c r="D70" s="647">
        <v>49536.548303927208</v>
      </c>
    </row>
    <row r="71" spans="1:4" ht="16.5" thickTop="1" thickBot="1">
      <c r="A71" s="664" t="s">
        <v>408</v>
      </c>
      <c r="B71" s="664" t="s">
        <v>92</v>
      </c>
      <c r="C71" s="665" t="s">
        <v>409</v>
      </c>
      <c r="D71" s="647">
        <v>10127.446881515298</v>
      </c>
    </row>
    <row r="72" spans="1:4" ht="16.5" thickTop="1" thickBot="1">
      <c r="A72" s="664" t="s">
        <v>410</v>
      </c>
      <c r="B72" s="664" t="s">
        <v>92</v>
      </c>
      <c r="C72" s="665" t="s">
        <v>411</v>
      </c>
      <c r="D72" s="647">
        <v>13051516.289404988</v>
      </c>
    </row>
    <row r="73" spans="1:4" ht="16.5" thickTop="1" thickBot="1">
      <c r="A73" s="664" t="s">
        <v>810</v>
      </c>
      <c r="B73" s="664" t="s">
        <v>377</v>
      </c>
      <c r="C73" s="665" t="s">
        <v>811</v>
      </c>
      <c r="D73" s="647">
        <v>1932.4416850667285</v>
      </c>
    </row>
    <row r="74" spans="1:4" ht="16.5" thickTop="1" thickBot="1">
      <c r="A74" s="664" t="s">
        <v>805</v>
      </c>
      <c r="B74" s="664" t="s">
        <v>377</v>
      </c>
      <c r="C74" s="665" t="s">
        <v>806</v>
      </c>
      <c r="D74" s="647">
        <v>1783.7923246769799</v>
      </c>
    </row>
    <row r="75" spans="1:4" ht="16.5" thickTop="1" thickBot="1">
      <c r="A75" s="664" t="s">
        <v>808</v>
      </c>
      <c r="B75" s="664" t="s">
        <v>377</v>
      </c>
      <c r="C75" s="665" t="s">
        <v>809</v>
      </c>
      <c r="D75" s="647">
        <v>1783.7923246769799</v>
      </c>
    </row>
    <row r="76" spans="1:4" ht="16.5" thickTop="1" thickBot="1">
      <c r="A76" s="664" t="s">
        <v>822</v>
      </c>
      <c r="B76" s="664" t="s">
        <v>377</v>
      </c>
      <c r="C76" s="665" t="s">
        <v>823</v>
      </c>
      <c r="D76" s="647">
        <v>2472.5721854142103</v>
      </c>
    </row>
    <row r="77" spans="1:4" ht="16.5" thickTop="1" thickBot="1">
      <c r="A77" s="664" t="s">
        <v>807</v>
      </c>
      <c r="B77" s="664" t="s">
        <v>377</v>
      </c>
      <c r="C77" s="665" t="s">
        <v>2037</v>
      </c>
      <c r="D77" s="647">
        <v>1932.4416850667285</v>
      </c>
    </row>
    <row r="78" spans="1:4" ht="16.5" thickTop="1" thickBot="1">
      <c r="A78" s="664" t="s">
        <v>817</v>
      </c>
      <c r="B78" s="664" t="s">
        <v>377</v>
      </c>
      <c r="C78" s="665" t="s">
        <v>818</v>
      </c>
      <c r="D78" s="647">
        <v>2472.5721854142103</v>
      </c>
    </row>
    <row r="79" spans="1:4" ht="16.5" thickTop="1" thickBot="1">
      <c r="A79" s="664" t="s">
        <v>819</v>
      </c>
      <c r="B79" s="664" t="s">
        <v>377</v>
      </c>
      <c r="C79" s="665" t="s">
        <v>2023</v>
      </c>
      <c r="D79" s="647">
        <v>2472.5721854142103</v>
      </c>
    </row>
    <row r="80" spans="1:4" ht="16.5" thickTop="1" thickBot="1">
      <c r="A80" s="664" t="s">
        <v>820</v>
      </c>
      <c r="B80" s="664" t="s">
        <v>377</v>
      </c>
      <c r="C80" s="665" t="s">
        <v>2024</v>
      </c>
      <c r="D80" s="647">
        <v>2472.5721854142103</v>
      </c>
    </row>
    <row r="81" spans="1:4" ht="16.5" thickTop="1" thickBot="1">
      <c r="A81" s="664" t="s">
        <v>812</v>
      </c>
      <c r="B81" s="664" t="s">
        <v>377</v>
      </c>
      <c r="C81" s="665" t="s">
        <v>2247</v>
      </c>
      <c r="D81" s="647">
        <v>3047.8792519607941</v>
      </c>
    </row>
    <row r="82" spans="1:4" ht="16.5" thickTop="1" thickBot="1">
      <c r="A82" s="664" t="s">
        <v>813</v>
      </c>
      <c r="B82" s="664" t="s">
        <v>377</v>
      </c>
      <c r="C82" s="665" t="s">
        <v>2248</v>
      </c>
      <c r="D82" s="647">
        <v>3093.2683696370527</v>
      </c>
    </row>
    <row r="83" spans="1:4" ht="16.5" thickTop="1" thickBot="1">
      <c r="A83" s="664" t="s">
        <v>814</v>
      </c>
      <c r="B83" s="664" t="s">
        <v>377</v>
      </c>
      <c r="C83" s="665" t="s">
        <v>2249</v>
      </c>
      <c r="D83" s="647">
        <v>3126.1754799523405</v>
      </c>
    </row>
    <row r="84" spans="1:4" ht="16.5" thickTop="1" thickBot="1">
      <c r="A84" s="664" t="s">
        <v>815</v>
      </c>
      <c r="B84" s="664" t="s">
        <v>377</v>
      </c>
      <c r="C84" s="665" t="s">
        <v>2250</v>
      </c>
      <c r="D84" s="647">
        <v>3126.1754799523405</v>
      </c>
    </row>
    <row r="85" spans="1:4" ht="16.5" thickTop="1" thickBot="1">
      <c r="A85" s="664" t="s">
        <v>821</v>
      </c>
      <c r="B85" s="664" t="s">
        <v>377</v>
      </c>
      <c r="C85" s="665" t="s">
        <v>1944</v>
      </c>
      <c r="D85" s="647">
        <v>3126.1754799523405</v>
      </c>
    </row>
    <row r="86" spans="1:4" ht="16.5" thickTop="1" thickBot="1">
      <c r="A86" s="664" t="s">
        <v>816</v>
      </c>
      <c r="B86" s="664" t="s">
        <v>377</v>
      </c>
      <c r="C86" s="665" t="s">
        <v>2251</v>
      </c>
      <c r="D86" s="647">
        <v>3126.1754799523405</v>
      </c>
    </row>
    <row r="87" spans="1:4" ht="16.5" thickTop="1" thickBot="1">
      <c r="A87" s="664" t="s">
        <v>804</v>
      </c>
      <c r="B87" s="664" t="s">
        <v>377</v>
      </c>
      <c r="C87" s="665" t="s">
        <v>2252</v>
      </c>
      <c r="D87" s="647">
        <v>486.90141846034533</v>
      </c>
    </row>
    <row r="88" spans="1:4" ht="16.5" thickTop="1" thickBot="1">
      <c r="A88" s="664" t="s">
        <v>826</v>
      </c>
      <c r="B88" s="664" t="s">
        <v>377</v>
      </c>
      <c r="C88" s="665" t="s">
        <v>1945</v>
      </c>
      <c r="D88" s="647">
        <v>486.90141846034533</v>
      </c>
    </row>
    <row r="89" spans="1:4" ht="16.5" thickTop="1" thickBot="1">
      <c r="A89" s="664" t="s">
        <v>824</v>
      </c>
      <c r="B89" s="664" t="s">
        <v>377</v>
      </c>
      <c r="C89" s="665" t="s">
        <v>825</v>
      </c>
      <c r="D89" s="647">
        <v>486.90141846034533</v>
      </c>
    </row>
    <row r="90" spans="1:4" ht="16.5" thickTop="1" thickBot="1">
      <c r="A90" s="664" t="s">
        <v>915</v>
      </c>
      <c r="B90" s="664" t="s">
        <v>233</v>
      </c>
      <c r="C90" s="665" t="s">
        <v>916</v>
      </c>
      <c r="D90" s="647">
        <v>23428.74661111585</v>
      </c>
    </row>
    <row r="91" spans="1:4" ht="16.5" thickTop="1" thickBot="1">
      <c r="A91" s="664" t="s">
        <v>412</v>
      </c>
      <c r="B91" s="664" t="s">
        <v>377</v>
      </c>
      <c r="C91" s="665" t="s">
        <v>2253</v>
      </c>
      <c r="D91" s="647">
        <v>31606.208729571579</v>
      </c>
    </row>
    <row r="92" spans="1:4" ht="16.5" thickTop="1" thickBot="1">
      <c r="A92" s="664" t="s">
        <v>413</v>
      </c>
      <c r="B92" s="664" t="s">
        <v>144</v>
      </c>
      <c r="C92" s="665" t="s">
        <v>414</v>
      </c>
      <c r="D92" s="647">
        <v>37018.877434241069</v>
      </c>
    </row>
    <row r="93" spans="1:4" ht="16.5" thickTop="1" thickBot="1">
      <c r="A93" s="664" t="s">
        <v>415</v>
      </c>
      <c r="B93" s="664" t="s">
        <v>144</v>
      </c>
      <c r="C93" s="665" t="s">
        <v>416</v>
      </c>
      <c r="D93" s="647">
        <v>953.81030647920522</v>
      </c>
    </row>
    <row r="94" spans="1:4" ht="16.5" thickTop="1" thickBot="1">
      <c r="A94" s="664" t="s">
        <v>417</v>
      </c>
      <c r="B94" s="664" t="s">
        <v>144</v>
      </c>
      <c r="C94" s="665" t="s">
        <v>418</v>
      </c>
      <c r="D94" s="647">
        <v>953.81030647920522</v>
      </c>
    </row>
    <row r="95" spans="1:4" ht="16.5" thickTop="1" thickBot="1">
      <c r="A95" s="664" t="s">
        <v>419</v>
      </c>
      <c r="B95" s="664" t="s">
        <v>377</v>
      </c>
      <c r="C95" s="665" t="s">
        <v>420</v>
      </c>
      <c r="D95" s="647">
        <v>3545.998988600209</v>
      </c>
    </row>
    <row r="96" spans="1:4" ht="16.5" thickTop="1" thickBot="1">
      <c r="A96" s="664" t="s">
        <v>436</v>
      </c>
      <c r="B96" s="664" t="s">
        <v>377</v>
      </c>
      <c r="C96" s="665" t="s">
        <v>437</v>
      </c>
      <c r="D96" s="647">
        <v>3986.3347699696478</v>
      </c>
    </row>
    <row r="97" spans="1:4" ht="16.5" thickTop="1" thickBot="1">
      <c r="A97" s="664" t="s">
        <v>434</v>
      </c>
      <c r="B97" s="664" t="s">
        <v>377</v>
      </c>
      <c r="C97" s="665" t="s">
        <v>435</v>
      </c>
      <c r="D97" s="647">
        <v>3539.1580991639944</v>
      </c>
    </row>
    <row r="98" spans="1:4" ht="16.5" thickTop="1" thickBot="1">
      <c r="A98" s="664" t="s">
        <v>421</v>
      </c>
      <c r="B98" s="664" t="s">
        <v>422</v>
      </c>
      <c r="C98" s="665" t="s">
        <v>423</v>
      </c>
      <c r="D98" s="647">
        <v>2743.2891474188909</v>
      </c>
    </row>
    <row r="99" spans="1:4" ht="16.5" thickTop="1" thickBot="1">
      <c r="A99" s="664" t="s">
        <v>835</v>
      </c>
      <c r="B99" s="664" t="s">
        <v>387</v>
      </c>
      <c r="C99" s="665" t="s">
        <v>2254</v>
      </c>
      <c r="D99" s="647">
        <v>421301.79027103639</v>
      </c>
    </row>
    <row r="100" spans="1:4" ht="16.5" thickTop="1" thickBot="1">
      <c r="A100" s="664" t="s">
        <v>836</v>
      </c>
      <c r="B100" s="664" t="s">
        <v>387</v>
      </c>
      <c r="C100" s="665" t="s">
        <v>2255</v>
      </c>
      <c r="D100" s="647">
        <v>360771.45948236919</v>
      </c>
    </row>
    <row r="101" spans="1:4" ht="16.5" thickTop="1" thickBot="1">
      <c r="A101" s="664" t="s">
        <v>837</v>
      </c>
      <c r="B101" s="664" t="s">
        <v>387</v>
      </c>
      <c r="C101" s="665" t="s">
        <v>2256</v>
      </c>
      <c r="D101" s="647">
        <v>487036.78455187625</v>
      </c>
    </row>
    <row r="102" spans="1:4" ht="16.5" thickTop="1" thickBot="1">
      <c r="A102" s="664" t="s">
        <v>838</v>
      </c>
      <c r="B102" s="664" t="s">
        <v>387</v>
      </c>
      <c r="C102" s="665" t="s">
        <v>2257</v>
      </c>
      <c r="D102" s="647">
        <v>400319.18376193277</v>
      </c>
    </row>
    <row r="103" spans="1:4" ht="16.5" thickTop="1" thickBot="1">
      <c r="A103" s="664" t="s">
        <v>839</v>
      </c>
      <c r="B103" s="664" t="s">
        <v>387</v>
      </c>
      <c r="C103" s="665" t="s">
        <v>2258</v>
      </c>
      <c r="D103" s="647">
        <v>418572.78056605993</v>
      </c>
    </row>
    <row r="104" spans="1:4" ht="16.5" thickTop="1" thickBot="1">
      <c r="A104" s="664" t="s">
        <v>833</v>
      </c>
      <c r="B104" s="664" t="s">
        <v>387</v>
      </c>
      <c r="C104" s="665" t="s">
        <v>2006</v>
      </c>
      <c r="D104" s="647">
        <v>319677.43792647199</v>
      </c>
    </row>
    <row r="105" spans="1:4" ht="16.5" thickTop="1" thickBot="1">
      <c r="A105" s="664" t="s">
        <v>832</v>
      </c>
      <c r="B105" s="664" t="s">
        <v>387</v>
      </c>
      <c r="C105" s="665" t="s">
        <v>2007</v>
      </c>
      <c r="D105" s="647">
        <v>345180.0624783496</v>
      </c>
    </row>
    <row r="106" spans="1:4" ht="16.5" thickTop="1" thickBot="1">
      <c r="A106" s="664" t="s">
        <v>1661</v>
      </c>
      <c r="B106" s="664" t="s">
        <v>387</v>
      </c>
      <c r="C106" s="665" t="s">
        <v>2005</v>
      </c>
      <c r="D106" s="647">
        <v>374106.75496087398</v>
      </c>
    </row>
    <row r="107" spans="1:4" ht="16.5" thickTop="1" thickBot="1">
      <c r="A107" s="664" t="s">
        <v>829</v>
      </c>
      <c r="B107" s="664" t="s">
        <v>387</v>
      </c>
      <c r="C107" s="665" t="s">
        <v>2005</v>
      </c>
      <c r="D107" s="647">
        <v>374106.75496087398</v>
      </c>
    </row>
    <row r="108" spans="1:4" ht="16.5" thickTop="1" thickBot="1">
      <c r="A108" s="664" t="s">
        <v>831</v>
      </c>
      <c r="B108" s="664" t="s">
        <v>387</v>
      </c>
      <c r="C108" s="665" t="s">
        <v>2008</v>
      </c>
      <c r="D108" s="647">
        <v>381867.74420864508</v>
      </c>
    </row>
    <row r="109" spans="1:4" ht="16.5" thickTop="1" thickBot="1">
      <c r="A109" s="664" t="s">
        <v>830</v>
      </c>
      <c r="B109" s="664" t="s">
        <v>387</v>
      </c>
      <c r="C109" s="665" t="s">
        <v>2009</v>
      </c>
      <c r="D109" s="647">
        <v>416205.6094269813</v>
      </c>
    </row>
    <row r="110" spans="1:4" ht="16.5" thickTop="1" thickBot="1">
      <c r="A110" s="664" t="s">
        <v>834</v>
      </c>
      <c r="B110" s="664" t="s">
        <v>387</v>
      </c>
      <c r="C110" s="665" t="s">
        <v>2010</v>
      </c>
      <c r="D110" s="647">
        <v>418798.73781115375</v>
      </c>
    </row>
    <row r="111" spans="1:4" ht="16.5" thickTop="1" thickBot="1">
      <c r="A111" s="664" t="s">
        <v>424</v>
      </c>
      <c r="B111" s="664" t="s">
        <v>144</v>
      </c>
      <c r="C111" s="665" t="s">
        <v>425</v>
      </c>
      <c r="D111" s="647">
        <v>967.69400817468124</v>
      </c>
    </row>
    <row r="112" spans="1:4" ht="16.5" thickTop="1" thickBot="1">
      <c r="A112" s="664" t="s">
        <v>426</v>
      </c>
      <c r="B112" s="664" t="s">
        <v>233</v>
      </c>
      <c r="C112" s="665" t="s">
        <v>427</v>
      </c>
      <c r="D112" s="647">
        <v>1601.2443397437751</v>
      </c>
    </row>
    <row r="113" spans="1:4" ht="16.5" thickTop="1" thickBot="1">
      <c r="A113" s="664" t="s">
        <v>428</v>
      </c>
      <c r="B113" s="664" t="s">
        <v>92</v>
      </c>
      <c r="C113" s="665" t="s">
        <v>427</v>
      </c>
      <c r="D113" s="647">
        <v>937.14986444463386</v>
      </c>
    </row>
    <row r="114" spans="1:4" ht="16.5" thickTop="1" thickBot="1">
      <c r="A114" s="664" t="s">
        <v>429</v>
      </c>
      <c r="B114" s="664" t="s">
        <v>144</v>
      </c>
      <c r="C114" s="665" t="s">
        <v>2259</v>
      </c>
      <c r="D114" s="647">
        <v>34134.121895955046</v>
      </c>
    </row>
    <row r="115" spans="1:4" ht="16.5" thickTop="1" thickBot="1">
      <c r="A115" s="664" t="s">
        <v>430</v>
      </c>
      <c r="B115" s="664" t="s">
        <v>92</v>
      </c>
      <c r="C115" s="665" t="s">
        <v>431</v>
      </c>
      <c r="D115" s="647">
        <v>49936.551165745899</v>
      </c>
    </row>
    <row r="116" spans="1:4" ht="16.5" thickTop="1" thickBot="1">
      <c r="A116" s="664" t="s">
        <v>438</v>
      </c>
      <c r="B116" s="664" t="s">
        <v>92</v>
      </c>
      <c r="C116" s="665" t="s">
        <v>1913</v>
      </c>
      <c r="D116" s="647">
        <v>260215.27902746</v>
      </c>
    </row>
    <row r="117" spans="1:4" ht="16.5" thickTop="1" thickBot="1">
      <c r="A117" s="664" t="s">
        <v>440</v>
      </c>
      <c r="B117" s="664" t="s">
        <v>92</v>
      </c>
      <c r="C117" s="665" t="s">
        <v>441</v>
      </c>
      <c r="D117" s="647">
        <v>58677.896280766683</v>
      </c>
    </row>
    <row r="118" spans="1:4" ht="16.5" thickTop="1" thickBot="1">
      <c r="A118" s="664" t="s">
        <v>439</v>
      </c>
      <c r="B118" s="664" t="s">
        <v>92</v>
      </c>
      <c r="C118" s="665" t="s">
        <v>2260</v>
      </c>
      <c r="D118" s="647">
        <v>58677.896280766683</v>
      </c>
    </row>
    <row r="119" spans="1:4" ht="16.5" thickTop="1" thickBot="1">
      <c r="A119" s="664" t="s">
        <v>443</v>
      </c>
      <c r="B119" s="664" t="s">
        <v>387</v>
      </c>
      <c r="C119" s="665" t="s">
        <v>2261</v>
      </c>
      <c r="D119" s="647">
        <v>3319.1671675125735</v>
      </c>
    </row>
    <row r="120" spans="1:4" ht="16.5" thickTop="1" thickBot="1">
      <c r="A120" s="664" t="s">
        <v>442</v>
      </c>
      <c r="B120" s="664" t="s">
        <v>387</v>
      </c>
      <c r="C120" s="665" t="s">
        <v>2262</v>
      </c>
      <c r="D120" s="647">
        <v>5576.0416934455716</v>
      </c>
    </row>
    <row r="121" spans="1:4" ht="16.5" thickTop="1" thickBot="1">
      <c r="A121" s="664" t="s">
        <v>840</v>
      </c>
      <c r="B121" s="664" t="s">
        <v>606</v>
      </c>
      <c r="C121" s="665" t="s">
        <v>2263</v>
      </c>
      <c r="D121" s="647">
        <v>20825.552543214086</v>
      </c>
    </row>
    <row r="122" spans="1:4" ht="16.5" thickTop="1" thickBot="1">
      <c r="A122" s="664" t="s">
        <v>841</v>
      </c>
      <c r="B122" s="664" t="s">
        <v>606</v>
      </c>
      <c r="C122" s="665" t="s">
        <v>1946</v>
      </c>
      <c r="D122" s="647">
        <v>36444.716950624657</v>
      </c>
    </row>
    <row r="123" spans="1:4" ht="16.5" thickTop="1" thickBot="1">
      <c r="A123" s="664" t="s">
        <v>444</v>
      </c>
      <c r="B123" s="664" t="s">
        <v>387</v>
      </c>
      <c r="C123" s="665" t="s">
        <v>1914</v>
      </c>
      <c r="D123" s="647">
        <v>5576.0416934455716</v>
      </c>
    </row>
    <row r="124" spans="1:4" ht="16.5" thickTop="1" thickBot="1">
      <c r="A124" s="664" t="s">
        <v>445</v>
      </c>
      <c r="B124" s="664" t="s">
        <v>144</v>
      </c>
      <c r="C124" s="665" t="s">
        <v>446</v>
      </c>
      <c r="D124" s="647">
        <v>28104.083157067413</v>
      </c>
    </row>
    <row r="125" spans="1:4" ht="16.5" thickTop="1" thickBot="1">
      <c r="A125" s="664" t="s">
        <v>865</v>
      </c>
      <c r="B125" s="664" t="s">
        <v>422</v>
      </c>
      <c r="C125" s="665" t="s">
        <v>1947</v>
      </c>
      <c r="D125" s="647">
        <v>1843.9329055980231</v>
      </c>
    </row>
    <row r="126" spans="1:4" ht="16.5" thickTop="1" thickBot="1">
      <c r="A126" s="664" t="s">
        <v>866</v>
      </c>
      <c r="B126" s="664" t="s">
        <v>422</v>
      </c>
      <c r="C126" s="665" t="s">
        <v>1948</v>
      </c>
      <c r="D126" s="647">
        <v>3078.516906392269</v>
      </c>
    </row>
    <row r="127" spans="1:4" ht="16.5" thickTop="1" thickBot="1">
      <c r="A127" s="664" t="s">
        <v>864</v>
      </c>
      <c r="B127" s="664" t="s">
        <v>422</v>
      </c>
      <c r="C127" s="665" t="s">
        <v>2264</v>
      </c>
      <c r="D127" s="647">
        <v>3078.516906392269</v>
      </c>
    </row>
    <row r="128" spans="1:4" ht="16.5" thickTop="1" thickBot="1">
      <c r="A128" s="664" t="s">
        <v>846</v>
      </c>
      <c r="B128" s="664" t="s">
        <v>422</v>
      </c>
      <c r="C128" s="665" t="s">
        <v>847</v>
      </c>
      <c r="D128" s="647">
        <v>1164.7731537419638</v>
      </c>
    </row>
    <row r="129" spans="1:4" ht="16.5" thickTop="1" thickBot="1">
      <c r="A129" s="664" t="s">
        <v>848</v>
      </c>
      <c r="B129" s="664" t="s">
        <v>422</v>
      </c>
      <c r="C129" s="665" t="s">
        <v>849</v>
      </c>
      <c r="D129" s="647">
        <v>1214.3379687948136</v>
      </c>
    </row>
    <row r="130" spans="1:4" ht="16.5" thickTop="1" thickBot="1">
      <c r="A130" s="664" t="s">
        <v>850</v>
      </c>
      <c r="B130" s="664" t="s">
        <v>422</v>
      </c>
      <c r="C130" s="665" t="s">
        <v>851</v>
      </c>
      <c r="D130" s="647">
        <v>1486.9444515854859</v>
      </c>
    </row>
    <row r="131" spans="1:4" ht="16.5" thickTop="1" thickBot="1">
      <c r="A131" s="664" t="s">
        <v>852</v>
      </c>
      <c r="B131" s="664" t="s">
        <v>422</v>
      </c>
      <c r="C131" s="665" t="s">
        <v>853</v>
      </c>
      <c r="D131" s="647">
        <v>1796.7245456657952</v>
      </c>
    </row>
    <row r="132" spans="1:4" ht="16.5" thickTop="1" thickBot="1">
      <c r="A132" s="664" t="s">
        <v>854</v>
      </c>
      <c r="B132" s="664" t="s">
        <v>422</v>
      </c>
      <c r="C132" s="665" t="s">
        <v>855</v>
      </c>
      <c r="D132" s="647">
        <v>1538.691089225181</v>
      </c>
    </row>
    <row r="133" spans="1:4" ht="16.5" thickTop="1" thickBot="1">
      <c r="A133" s="664" t="s">
        <v>858</v>
      </c>
      <c r="B133" s="664" t="s">
        <v>422</v>
      </c>
      <c r="C133" s="665" t="s">
        <v>859</v>
      </c>
      <c r="D133" s="647">
        <v>1214.3379687948136</v>
      </c>
    </row>
    <row r="134" spans="1:4" ht="16.5" thickTop="1" thickBot="1">
      <c r="A134" s="664" t="s">
        <v>856</v>
      </c>
      <c r="B134" s="664" t="s">
        <v>422</v>
      </c>
      <c r="C134" s="665" t="s">
        <v>857</v>
      </c>
      <c r="D134" s="647">
        <v>1858.6805644818573</v>
      </c>
    </row>
    <row r="135" spans="1:4" ht="16.5" thickTop="1" thickBot="1">
      <c r="A135" s="664" t="s">
        <v>860</v>
      </c>
      <c r="B135" s="664" t="s">
        <v>422</v>
      </c>
      <c r="C135" s="665" t="s">
        <v>861</v>
      </c>
      <c r="D135" s="647">
        <v>1363.032413953362</v>
      </c>
    </row>
    <row r="136" spans="1:4" ht="16.5" thickTop="1" thickBot="1">
      <c r="A136" s="664" t="s">
        <v>862</v>
      </c>
      <c r="B136" s="664" t="s">
        <v>422</v>
      </c>
      <c r="C136" s="665" t="s">
        <v>863</v>
      </c>
      <c r="D136" s="647">
        <v>1858.6805644818573</v>
      </c>
    </row>
    <row r="137" spans="1:4" ht="16.5" thickTop="1" thickBot="1">
      <c r="A137" s="664" t="s">
        <v>845</v>
      </c>
      <c r="B137" s="664" t="s">
        <v>377</v>
      </c>
      <c r="C137" s="665" t="s">
        <v>2265</v>
      </c>
      <c r="D137" s="647">
        <v>5396.5992076152079</v>
      </c>
    </row>
    <row r="138" spans="1:4" ht="31.5" thickTop="1" thickBot="1">
      <c r="A138" s="664" t="s">
        <v>842</v>
      </c>
      <c r="B138" s="664" t="s">
        <v>843</v>
      </c>
      <c r="C138" s="665" t="s">
        <v>844</v>
      </c>
      <c r="D138" s="647">
        <v>2.2111066405344913E-2</v>
      </c>
    </row>
    <row r="139" spans="1:4" ht="16.5" thickTop="1" thickBot="1">
      <c r="A139" s="664" t="s">
        <v>447</v>
      </c>
      <c r="B139" s="664" t="s">
        <v>377</v>
      </c>
      <c r="C139" s="665" t="s">
        <v>448</v>
      </c>
      <c r="D139" s="647">
        <v>6537.6615821284822</v>
      </c>
    </row>
    <row r="140" spans="1:4" ht="16.5" thickTop="1" thickBot="1">
      <c r="A140" s="664" t="s">
        <v>449</v>
      </c>
      <c r="B140" s="664" t="s">
        <v>450</v>
      </c>
      <c r="C140" s="665" t="s">
        <v>2266</v>
      </c>
      <c r="D140" s="647">
        <v>520.63881358035212</v>
      </c>
    </row>
    <row r="141" spans="1:4" ht="16.5" thickTop="1" thickBot="1">
      <c r="A141" s="664" t="s">
        <v>451</v>
      </c>
      <c r="B141" s="664" t="s">
        <v>144</v>
      </c>
      <c r="C141" s="665" t="s">
        <v>2267</v>
      </c>
      <c r="D141" s="647">
        <v>8330.2210172856339</v>
      </c>
    </row>
    <row r="142" spans="1:4" ht="16.5" thickTop="1" thickBot="1">
      <c r="A142" s="664" t="s">
        <v>452</v>
      </c>
      <c r="B142" s="664" t="s">
        <v>92</v>
      </c>
      <c r="C142" s="665" t="s">
        <v>2268</v>
      </c>
      <c r="D142" s="647">
        <v>6567.3379945025627</v>
      </c>
    </row>
    <row r="143" spans="1:4" ht="16.5" thickTop="1" thickBot="1">
      <c r="A143" s="664" t="s">
        <v>453</v>
      </c>
      <c r="B143" s="664" t="s">
        <v>454</v>
      </c>
      <c r="C143" s="665" t="s">
        <v>455</v>
      </c>
      <c r="D143" s="647">
        <v>18232.792077136481</v>
      </c>
    </row>
    <row r="144" spans="1:4" ht="16.5" thickTop="1" thickBot="1">
      <c r="A144" s="664" t="s">
        <v>456</v>
      </c>
      <c r="B144" s="664" t="s">
        <v>422</v>
      </c>
      <c r="C144" s="665" t="s">
        <v>457</v>
      </c>
      <c r="D144" s="647">
        <v>20478.460000827185</v>
      </c>
    </row>
    <row r="145" spans="1:4" ht="16.5" thickTop="1" thickBot="1">
      <c r="A145" s="664" t="s">
        <v>873</v>
      </c>
      <c r="B145" s="664" t="s">
        <v>233</v>
      </c>
      <c r="C145" s="665" t="s">
        <v>875</v>
      </c>
      <c r="D145" s="647">
        <v>12182.948237780241</v>
      </c>
    </row>
    <row r="146" spans="1:4" ht="31.5" thickTop="1" thickBot="1">
      <c r="A146" s="664" t="s">
        <v>867</v>
      </c>
      <c r="B146" s="664" t="s">
        <v>233</v>
      </c>
      <c r="C146" s="665" t="s">
        <v>2269</v>
      </c>
      <c r="D146" s="647">
        <v>5867.7896280766681</v>
      </c>
    </row>
    <row r="147" spans="1:4" ht="16.5" thickTop="1" thickBot="1">
      <c r="A147" s="664" t="s">
        <v>868</v>
      </c>
      <c r="B147" s="664" t="s">
        <v>233</v>
      </c>
      <c r="C147" s="665" t="s">
        <v>2270</v>
      </c>
      <c r="D147" s="647">
        <v>7823.7195041022242</v>
      </c>
    </row>
    <row r="148" spans="1:4" ht="16.5" thickTop="1" thickBot="1">
      <c r="A148" s="664" t="s">
        <v>1691</v>
      </c>
      <c r="B148" s="664" t="s">
        <v>233</v>
      </c>
      <c r="C148" s="665" t="s">
        <v>1949</v>
      </c>
      <c r="D148" s="647">
        <v>7823.7195041022242</v>
      </c>
    </row>
    <row r="149" spans="1:4" ht="16.5" thickTop="1" thickBot="1">
      <c r="A149" s="664" t="s">
        <v>869</v>
      </c>
      <c r="B149" s="664" t="s">
        <v>144</v>
      </c>
      <c r="C149" s="665" t="s">
        <v>2271</v>
      </c>
      <c r="D149" s="647">
        <v>8850.8598308659857</v>
      </c>
    </row>
    <row r="150" spans="1:4" ht="16.5" thickTop="1" thickBot="1">
      <c r="A150" s="664" t="s">
        <v>870</v>
      </c>
      <c r="B150" s="664" t="s">
        <v>233</v>
      </c>
      <c r="C150" s="665" t="s">
        <v>871</v>
      </c>
      <c r="D150" s="647">
        <v>8312.7019731086129</v>
      </c>
    </row>
    <row r="151" spans="1:4" ht="16.5" thickTop="1" thickBot="1">
      <c r="A151" s="664" t="s">
        <v>872</v>
      </c>
      <c r="B151" s="664" t="s">
        <v>450</v>
      </c>
      <c r="C151" s="665" t="s">
        <v>2272</v>
      </c>
      <c r="D151" s="647">
        <v>124591.48848545599</v>
      </c>
    </row>
    <row r="152" spans="1:4" ht="16.5" thickTop="1" thickBot="1">
      <c r="A152" s="664" t="s">
        <v>458</v>
      </c>
      <c r="B152" s="664" t="s">
        <v>92</v>
      </c>
      <c r="C152" s="665" t="s">
        <v>459</v>
      </c>
      <c r="D152" s="647">
        <v>7700.6229127991865</v>
      </c>
    </row>
    <row r="153" spans="1:4" ht="16.5" thickTop="1" thickBot="1">
      <c r="A153" s="664" t="s">
        <v>460</v>
      </c>
      <c r="B153" s="664" t="s">
        <v>377</v>
      </c>
      <c r="C153" s="665" t="s">
        <v>461</v>
      </c>
      <c r="D153" s="647">
        <v>18164.775822530337</v>
      </c>
    </row>
    <row r="154" spans="1:4" ht="16.5" thickTop="1" thickBot="1">
      <c r="A154" s="664" t="s">
        <v>462</v>
      </c>
      <c r="B154" s="664" t="s">
        <v>377</v>
      </c>
      <c r="C154" s="665" t="s">
        <v>463</v>
      </c>
      <c r="D154" s="647">
        <v>3644.4716950624652</v>
      </c>
    </row>
    <row r="155" spans="1:4" ht="16.5" thickTop="1" thickBot="1">
      <c r="A155" s="664" t="s">
        <v>909</v>
      </c>
      <c r="B155" s="664" t="s">
        <v>144</v>
      </c>
      <c r="C155" s="665" t="s">
        <v>2273</v>
      </c>
      <c r="D155" s="647">
        <v>61792.454926387509</v>
      </c>
    </row>
    <row r="156" spans="1:4" ht="16.5" thickTop="1" thickBot="1">
      <c r="A156" s="664" t="s">
        <v>910</v>
      </c>
      <c r="B156" s="664" t="s">
        <v>144</v>
      </c>
      <c r="C156" s="665" t="s">
        <v>2274</v>
      </c>
      <c r="D156" s="647">
        <v>25263.805792625561</v>
      </c>
    </row>
    <row r="157" spans="1:4" ht="16.5" thickTop="1" thickBot="1">
      <c r="A157" s="664" t="s">
        <v>911</v>
      </c>
      <c r="B157" s="664" t="s">
        <v>144</v>
      </c>
      <c r="C157" s="665" t="s">
        <v>2275</v>
      </c>
      <c r="D157" s="647">
        <v>39467.842666395925</v>
      </c>
    </row>
    <row r="158" spans="1:4" ht="16.5" thickTop="1" thickBot="1">
      <c r="A158" s="664" t="s">
        <v>912</v>
      </c>
      <c r="B158" s="664" t="s">
        <v>144</v>
      </c>
      <c r="C158" s="665" t="s">
        <v>2276</v>
      </c>
      <c r="D158" s="647">
        <v>64595.345217626134</v>
      </c>
    </row>
    <row r="159" spans="1:4" ht="16.5" thickTop="1" thickBot="1">
      <c r="A159" s="664" t="s">
        <v>466</v>
      </c>
      <c r="B159" s="664" t="s">
        <v>233</v>
      </c>
      <c r="C159" s="665" t="s">
        <v>467</v>
      </c>
      <c r="D159" s="647">
        <v>6362.8831324095581</v>
      </c>
    </row>
    <row r="160" spans="1:4" ht="16.5" thickTop="1" thickBot="1">
      <c r="A160" s="664" t="s">
        <v>902</v>
      </c>
      <c r="B160" s="664" t="s">
        <v>233</v>
      </c>
      <c r="C160" s="665" t="s">
        <v>467</v>
      </c>
      <c r="D160" s="647">
        <v>6362.8831324095581</v>
      </c>
    </row>
    <row r="161" spans="1:4" ht="16.5" thickTop="1" thickBot="1">
      <c r="A161" s="664" t="s">
        <v>468</v>
      </c>
      <c r="B161" s="664" t="s">
        <v>233</v>
      </c>
      <c r="C161" s="665" t="s">
        <v>469</v>
      </c>
      <c r="D161" s="647">
        <v>9665.1389353056584</v>
      </c>
    </row>
    <row r="162" spans="1:4" ht="16.5" thickTop="1" thickBot="1">
      <c r="A162" s="664" t="s">
        <v>903</v>
      </c>
      <c r="B162" s="664" t="s">
        <v>233</v>
      </c>
      <c r="C162" s="665" t="s">
        <v>469</v>
      </c>
      <c r="D162" s="647">
        <v>9665.1389353056584</v>
      </c>
    </row>
    <row r="163" spans="1:4" ht="16.5" thickTop="1" thickBot="1">
      <c r="A163" s="664" t="s">
        <v>894</v>
      </c>
      <c r="B163" s="664" t="s">
        <v>233</v>
      </c>
      <c r="C163" s="665" t="s">
        <v>895</v>
      </c>
      <c r="D163" s="647">
        <v>5557.4548878007527</v>
      </c>
    </row>
    <row r="164" spans="1:4" ht="16.5" thickTop="1" thickBot="1">
      <c r="A164" s="664" t="s">
        <v>900</v>
      </c>
      <c r="B164" s="664" t="s">
        <v>233</v>
      </c>
      <c r="C164" s="665" t="s">
        <v>895</v>
      </c>
      <c r="D164" s="647">
        <v>9810.1160193352407</v>
      </c>
    </row>
    <row r="165" spans="1:4" ht="16.5" thickTop="1" thickBot="1">
      <c r="A165" s="664" t="s">
        <v>907</v>
      </c>
      <c r="B165" s="664" t="s">
        <v>874</v>
      </c>
      <c r="C165" s="665" t="s">
        <v>908</v>
      </c>
      <c r="D165" s="647">
        <v>14852.096830586361</v>
      </c>
    </row>
    <row r="166" spans="1:4" ht="16.5" thickTop="1" thickBot="1">
      <c r="A166" s="664" t="s">
        <v>905</v>
      </c>
      <c r="B166" s="664" t="s">
        <v>233</v>
      </c>
      <c r="C166" s="665" t="s">
        <v>906</v>
      </c>
      <c r="D166" s="647">
        <v>8908.0363853733797</v>
      </c>
    </row>
    <row r="167" spans="1:4" ht="16.5" thickTop="1" thickBot="1">
      <c r="A167" s="664" t="s">
        <v>470</v>
      </c>
      <c r="B167" s="664" t="s">
        <v>233</v>
      </c>
      <c r="C167" s="665" t="s">
        <v>471</v>
      </c>
      <c r="D167" s="647">
        <v>9842.333149119595</v>
      </c>
    </row>
    <row r="168" spans="1:4" ht="16.5" thickTop="1" thickBot="1">
      <c r="A168" s="664" t="s">
        <v>904</v>
      </c>
      <c r="B168" s="664" t="s">
        <v>233</v>
      </c>
      <c r="C168" s="665" t="s">
        <v>471</v>
      </c>
      <c r="D168" s="647">
        <v>16769.016052755313</v>
      </c>
    </row>
    <row r="169" spans="1:4" ht="16.5" thickTop="1" thickBot="1">
      <c r="A169" s="664" t="s">
        <v>464</v>
      </c>
      <c r="B169" s="664" t="s">
        <v>233</v>
      </c>
      <c r="C169" s="665" t="s">
        <v>465</v>
      </c>
      <c r="D169" s="647">
        <v>15436.961648209983</v>
      </c>
    </row>
    <row r="170" spans="1:4" ht="16.5" thickTop="1" thickBot="1">
      <c r="A170" s="664" t="s">
        <v>901</v>
      </c>
      <c r="B170" s="664" t="s">
        <v>233</v>
      </c>
      <c r="C170" s="665" t="s">
        <v>465</v>
      </c>
      <c r="D170" s="647">
        <v>15432.775712148799</v>
      </c>
    </row>
    <row r="171" spans="1:4" ht="16.5" thickTop="1" thickBot="1">
      <c r="A171" s="664" t="s">
        <v>877</v>
      </c>
      <c r="B171" s="664" t="s">
        <v>233</v>
      </c>
      <c r="C171" s="665" t="s">
        <v>878</v>
      </c>
      <c r="D171" s="647">
        <v>14594.547222284433</v>
      </c>
    </row>
    <row r="172" spans="1:4" ht="16.5" thickTop="1" thickBot="1">
      <c r="A172" s="664" t="s">
        <v>890</v>
      </c>
      <c r="B172" s="664" t="s">
        <v>874</v>
      </c>
      <c r="C172" s="665" t="s">
        <v>891</v>
      </c>
      <c r="D172" s="647">
        <v>23519.337764678832</v>
      </c>
    </row>
    <row r="173" spans="1:4" ht="16.5" thickTop="1" thickBot="1">
      <c r="A173" s="664" t="s">
        <v>892</v>
      </c>
      <c r="B173" s="664" t="s">
        <v>874</v>
      </c>
      <c r="C173" s="665" t="s">
        <v>893</v>
      </c>
      <c r="D173" s="647">
        <v>7234.2763146989937</v>
      </c>
    </row>
    <row r="174" spans="1:4" ht="16.5" thickTop="1" thickBot="1">
      <c r="A174" s="664" t="s">
        <v>879</v>
      </c>
      <c r="B174" s="664" t="s">
        <v>233</v>
      </c>
      <c r="C174" s="665" t="s">
        <v>880</v>
      </c>
      <c r="D174" s="647">
        <v>4076.6019103341578</v>
      </c>
    </row>
    <row r="175" spans="1:4" ht="16.5" thickTop="1" thickBot="1">
      <c r="A175" s="664" t="s">
        <v>881</v>
      </c>
      <c r="B175" s="664" t="s">
        <v>233</v>
      </c>
      <c r="C175" s="665" t="s">
        <v>882</v>
      </c>
      <c r="D175" s="647">
        <v>5002.8183596936033</v>
      </c>
    </row>
    <row r="176" spans="1:4" ht="31.5" thickTop="1" thickBot="1">
      <c r="A176" s="664" t="s">
        <v>887</v>
      </c>
      <c r="B176" s="664" t="s">
        <v>233</v>
      </c>
      <c r="C176" s="665" t="s">
        <v>1952</v>
      </c>
      <c r="D176" s="647">
        <v>6046.69918092221</v>
      </c>
    </row>
    <row r="177" spans="1:4" ht="31.5" thickTop="1" thickBot="1">
      <c r="A177" s="664" t="s">
        <v>883</v>
      </c>
      <c r="B177" s="664" t="s">
        <v>233</v>
      </c>
      <c r="C177" s="665" t="s">
        <v>1951</v>
      </c>
      <c r="D177" s="647">
        <v>6080.7142500761274</v>
      </c>
    </row>
    <row r="178" spans="1:4" ht="16.5" thickTop="1" thickBot="1">
      <c r="A178" s="664" t="s">
        <v>884</v>
      </c>
      <c r="B178" s="664" t="s">
        <v>233</v>
      </c>
      <c r="C178" s="665" t="s">
        <v>2277</v>
      </c>
      <c r="D178" s="647">
        <v>7463.5309389455424</v>
      </c>
    </row>
    <row r="179" spans="1:4" ht="31.5" thickTop="1" thickBot="1">
      <c r="A179" s="664" t="s">
        <v>889</v>
      </c>
      <c r="B179" s="664" t="s">
        <v>233</v>
      </c>
      <c r="C179" s="665" t="s">
        <v>1953</v>
      </c>
      <c r="D179" s="647">
        <v>6252.8721511000304</v>
      </c>
    </row>
    <row r="180" spans="1:4" ht="31.5" thickTop="1" thickBot="1">
      <c r="A180" s="664" t="s">
        <v>876</v>
      </c>
      <c r="B180" s="664" t="s">
        <v>233</v>
      </c>
      <c r="C180" s="665" t="s">
        <v>1950</v>
      </c>
      <c r="D180" s="647">
        <v>7075.4814765569854</v>
      </c>
    </row>
    <row r="181" spans="1:4" ht="16.5" thickTop="1" thickBot="1">
      <c r="A181" s="664" t="s">
        <v>885</v>
      </c>
      <c r="B181" s="664" t="s">
        <v>233</v>
      </c>
      <c r="C181" s="665" t="s">
        <v>886</v>
      </c>
      <c r="D181" s="647">
        <v>5356.3321141146635</v>
      </c>
    </row>
    <row r="182" spans="1:4" ht="16.5" thickTop="1" thickBot="1">
      <c r="A182" s="664" t="s">
        <v>888</v>
      </c>
      <c r="B182" s="664" t="s">
        <v>233</v>
      </c>
      <c r="C182" s="665" t="s">
        <v>886</v>
      </c>
      <c r="D182" s="647">
        <v>5356.3321141146635</v>
      </c>
    </row>
    <row r="183" spans="1:4" ht="16.5" thickTop="1" thickBot="1">
      <c r="A183" s="664" t="s">
        <v>472</v>
      </c>
      <c r="B183" s="664" t="s">
        <v>377</v>
      </c>
      <c r="C183" s="665" t="s">
        <v>473</v>
      </c>
      <c r="D183" s="647">
        <v>4173.4407296601039</v>
      </c>
    </row>
    <row r="184" spans="1:4" ht="16.5" thickTop="1" thickBot="1">
      <c r="A184" s="664" t="s">
        <v>476</v>
      </c>
      <c r="B184" s="664" t="s">
        <v>92</v>
      </c>
      <c r="C184" s="665" t="s">
        <v>477</v>
      </c>
      <c r="D184" s="647">
        <v>6493.1313741108534</v>
      </c>
    </row>
    <row r="185" spans="1:4" ht="16.5" thickTop="1" thickBot="1">
      <c r="A185" s="664" t="s">
        <v>474</v>
      </c>
      <c r="B185" s="664" t="s">
        <v>387</v>
      </c>
      <c r="C185" s="665" t="s">
        <v>475</v>
      </c>
      <c r="D185" s="647">
        <v>66425.182391835653</v>
      </c>
    </row>
    <row r="186" spans="1:4" ht="16.5" thickTop="1" thickBot="1">
      <c r="A186" s="664" t="s">
        <v>478</v>
      </c>
      <c r="B186" s="664" t="s">
        <v>144</v>
      </c>
      <c r="C186" s="665" t="s">
        <v>1915</v>
      </c>
      <c r="D186" s="647">
        <v>1561.9164407410567</v>
      </c>
    </row>
    <row r="187" spans="1:4" ht="16.5" thickTop="1" thickBot="1">
      <c r="A187" s="664" t="s">
        <v>1455</v>
      </c>
      <c r="B187" s="664" t="s">
        <v>377</v>
      </c>
      <c r="C187" s="665" t="s">
        <v>1454</v>
      </c>
      <c r="D187" s="647">
        <v>13102.396382563144</v>
      </c>
    </row>
    <row r="188" spans="1:4" ht="16.5" thickTop="1" thickBot="1">
      <c r="A188" s="664" t="s">
        <v>1709</v>
      </c>
      <c r="B188" s="664" t="s">
        <v>377</v>
      </c>
      <c r="C188" s="665" t="s">
        <v>1708</v>
      </c>
      <c r="D188" s="647">
        <v>16423.030735578632</v>
      </c>
    </row>
    <row r="189" spans="1:4" ht="16.5" thickTop="1" thickBot="1">
      <c r="A189" s="664" t="s">
        <v>479</v>
      </c>
      <c r="B189" s="664" t="s">
        <v>377</v>
      </c>
      <c r="C189" s="665" t="s">
        <v>480</v>
      </c>
      <c r="D189" s="647">
        <v>95313.347602155074</v>
      </c>
    </row>
    <row r="190" spans="1:4" ht="16.5" thickTop="1" thickBot="1">
      <c r="A190" s="664" t="s">
        <v>1666</v>
      </c>
      <c r="B190" s="664" t="s">
        <v>144</v>
      </c>
      <c r="C190" s="665" t="s">
        <v>1665</v>
      </c>
      <c r="D190" s="647">
        <v>854081.35367445683</v>
      </c>
    </row>
    <row r="191" spans="1:4" ht="16.5" thickTop="1" thickBot="1">
      <c r="A191" s="664" t="s">
        <v>488</v>
      </c>
      <c r="B191" s="664" t="s">
        <v>92</v>
      </c>
      <c r="C191" s="665" t="s">
        <v>489</v>
      </c>
      <c r="D191" s="647">
        <v>551080.56501039548</v>
      </c>
    </row>
    <row r="192" spans="1:4" ht="16.5" thickTop="1" thickBot="1">
      <c r="A192" s="664" t="s">
        <v>490</v>
      </c>
      <c r="B192" s="664" t="s">
        <v>92</v>
      </c>
      <c r="C192" s="665" t="s">
        <v>491</v>
      </c>
      <c r="D192" s="647">
        <v>286738.70274649753</v>
      </c>
    </row>
    <row r="193" spans="1:4" ht="16.5" thickTop="1" thickBot="1">
      <c r="A193" s="664" t="s">
        <v>481</v>
      </c>
      <c r="B193" s="664" t="s">
        <v>233</v>
      </c>
      <c r="C193" s="665" t="s">
        <v>482</v>
      </c>
      <c r="D193" s="647">
        <v>1723.5989775037617</v>
      </c>
    </row>
    <row r="194" spans="1:4" ht="16.5" thickTop="1" thickBot="1">
      <c r="A194" s="664" t="s">
        <v>492</v>
      </c>
      <c r="B194" s="664" t="s">
        <v>92</v>
      </c>
      <c r="C194" s="665" t="s">
        <v>493</v>
      </c>
      <c r="D194" s="647">
        <v>902.78770274833062</v>
      </c>
    </row>
    <row r="195" spans="1:4" ht="16.5" thickTop="1" thickBot="1">
      <c r="A195" s="664" t="s">
        <v>483</v>
      </c>
      <c r="B195" s="664" t="s">
        <v>422</v>
      </c>
      <c r="C195" s="665" t="s">
        <v>2278</v>
      </c>
      <c r="D195" s="647">
        <v>775.75183223472482</v>
      </c>
    </row>
    <row r="196" spans="1:4" ht="16.5" thickTop="1" thickBot="1">
      <c r="A196" s="664" t="s">
        <v>484</v>
      </c>
      <c r="B196" s="664" t="s">
        <v>92</v>
      </c>
      <c r="C196" s="665" t="s">
        <v>485</v>
      </c>
      <c r="D196" s="647">
        <v>40486.956699262511</v>
      </c>
    </row>
    <row r="197" spans="1:4" ht="16.5" thickTop="1" thickBot="1">
      <c r="A197" s="664" t="s">
        <v>486</v>
      </c>
      <c r="B197" s="664" t="s">
        <v>144</v>
      </c>
      <c r="C197" s="665" t="s">
        <v>487</v>
      </c>
      <c r="D197" s="647">
        <v>520.63881358035212</v>
      </c>
    </row>
    <row r="198" spans="1:4" ht="16.5" thickTop="1" thickBot="1">
      <c r="A198" s="664" t="s">
        <v>494</v>
      </c>
      <c r="B198" s="664" t="s">
        <v>92</v>
      </c>
      <c r="C198" s="665" t="s">
        <v>495</v>
      </c>
      <c r="D198" s="647">
        <v>19134.517676705105</v>
      </c>
    </row>
    <row r="199" spans="1:4" ht="16.5" thickTop="1" thickBot="1">
      <c r="A199" s="664" t="s">
        <v>925</v>
      </c>
      <c r="B199" s="664" t="s">
        <v>92</v>
      </c>
      <c r="C199" s="665" t="s">
        <v>926</v>
      </c>
      <c r="D199" s="647">
        <v>184611.23435220274</v>
      </c>
    </row>
    <row r="200" spans="1:4" ht="31.5" thickTop="1" thickBot="1">
      <c r="A200" s="664" t="s">
        <v>929</v>
      </c>
      <c r="B200" s="664" t="s">
        <v>92</v>
      </c>
      <c r="C200" s="665" t="s">
        <v>930</v>
      </c>
      <c r="D200" s="647">
        <v>152942.85787736424</v>
      </c>
    </row>
    <row r="201" spans="1:4" ht="16.5" thickTop="1" thickBot="1">
      <c r="A201" s="664" t="s">
        <v>927</v>
      </c>
      <c r="B201" s="664" t="s">
        <v>92</v>
      </c>
      <c r="C201" s="665" t="s">
        <v>928</v>
      </c>
      <c r="D201" s="647">
        <v>152942.85787736424</v>
      </c>
    </row>
    <row r="202" spans="1:4" ht="16.5" thickTop="1" thickBot="1">
      <c r="A202" s="664" t="s">
        <v>931</v>
      </c>
      <c r="B202" s="664" t="s">
        <v>233</v>
      </c>
      <c r="C202" s="665" t="s">
        <v>932</v>
      </c>
      <c r="D202" s="647">
        <v>50071.917257276793</v>
      </c>
    </row>
    <row r="203" spans="1:4" ht="16.5" thickTop="1" thickBot="1">
      <c r="A203" s="664" t="s">
        <v>920</v>
      </c>
      <c r="B203" s="664" t="s">
        <v>233</v>
      </c>
      <c r="C203" s="665" t="s">
        <v>2279</v>
      </c>
      <c r="D203" s="647">
        <v>12942.039627980394</v>
      </c>
    </row>
    <row r="204" spans="1:4" ht="16.5" thickTop="1" thickBot="1">
      <c r="A204" s="664" t="s">
        <v>923</v>
      </c>
      <c r="B204" s="664" t="s">
        <v>92</v>
      </c>
      <c r="C204" s="665" t="s">
        <v>924</v>
      </c>
      <c r="D204" s="647">
        <v>199626.45773586011</v>
      </c>
    </row>
    <row r="205" spans="1:4" ht="16.5" thickTop="1" thickBot="1">
      <c r="A205" s="664" t="s">
        <v>921</v>
      </c>
      <c r="B205" s="664" t="s">
        <v>92</v>
      </c>
      <c r="C205" s="665" t="s">
        <v>922</v>
      </c>
      <c r="D205" s="647">
        <v>174934.64136299831</v>
      </c>
    </row>
    <row r="206" spans="1:4" ht="16.5" thickTop="1" thickBot="1">
      <c r="A206" s="664" t="s">
        <v>496</v>
      </c>
      <c r="B206" s="664" t="s">
        <v>144</v>
      </c>
      <c r="C206" s="665" t="s">
        <v>1916</v>
      </c>
      <c r="D206" s="647">
        <v>7393.0711528410011</v>
      </c>
    </row>
    <row r="207" spans="1:4" ht="16.5" thickTop="1" thickBot="1">
      <c r="A207" s="664" t="s">
        <v>505</v>
      </c>
      <c r="B207" s="664" t="s">
        <v>144</v>
      </c>
      <c r="C207" s="665" t="s">
        <v>506</v>
      </c>
      <c r="D207" s="647">
        <v>7393.0711528410011</v>
      </c>
    </row>
    <row r="208" spans="1:4" ht="16.5" thickTop="1" thickBot="1">
      <c r="A208" s="664" t="s">
        <v>507</v>
      </c>
      <c r="B208" s="664" t="s">
        <v>144</v>
      </c>
      <c r="C208" s="665" t="s">
        <v>508</v>
      </c>
      <c r="D208" s="647">
        <v>4857.5601307046863</v>
      </c>
    </row>
    <row r="209" spans="1:4" ht="16.5" thickTop="1" thickBot="1">
      <c r="A209" s="664" t="s">
        <v>509</v>
      </c>
      <c r="B209" s="664" t="s">
        <v>233</v>
      </c>
      <c r="C209" s="665" t="s">
        <v>510</v>
      </c>
      <c r="D209" s="647">
        <v>12999.309897474233</v>
      </c>
    </row>
    <row r="210" spans="1:4" ht="16.5" thickTop="1" thickBot="1">
      <c r="A210" s="664" t="s">
        <v>512</v>
      </c>
      <c r="B210" s="664" t="s">
        <v>233</v>
      </c>
      <c r="C210" s="665" t="s">
        <v>1918</v>
      </c>
      <c r="D210" s="647">
        <v>12017.385095061691</v>
      </c>
    </row>
    <row r="211" spans="1:4" ht="16.5" thickTop="1" thickBot="1">
      <c r="A211" s="664" t="s">
        <v>511</v>
      </c>
      <c r="B211" s="664" t="s">
        <v>233</v>
      </c>
      <c r="C211" s="665" t="s">
        <v>1917</v>
      </c>
      <c r="D211" s="647">
        <v>5396.9419415739303</v>
      </c>
    </row>
    <row r="212" spans="1:4" ht="16.5" thickTop="1" thickBot="1">
      <c r="A212" s="664" t="s">
        <v>519</v>
      </c>
      <c r="B212" s="664" t="s">
        <v>387</v>
      </c>
      <c r="C212" s="665" t="s">
        <v>520</v>
      </c>
      <c r="D212" s="647">
        <v>15931.547695558776</v>
      </c>
    </row>
    <row r="213" spans="1:4" ht="16.5" thickTop="1" thickBot="1">
      <c r="A213" s="664" t="s">
        <v>515</v>
      </c>
      <c r="B213" s="664" t="s">
        <v>387</v>
      </c>
      <c r="C213" s="665" t="s">
        <v>516</v>
      </c>
      <c r="D213" s="647">
        <v>48623.500077896257</v>
      </c>
    </row>
    <row r="214" spans="1:4" ht="16.5" thickTop="1" thickBot="1">
      <c r="A214" s="664" t="s">
        <v>513</v>
      </c>
      <c r="B214" s="664" t="s">
        <v>387</v>
      </c>
      <c r="C214" s="665" t="s">
        <v>514</v>
      </c>
      <c r="D214" s="647">
        <v>40886.807308092211</v>
      </c>
    </row>
    <row r="215" spans="1:4" ht="16.5" thickTop="1" thickBot="1">
      <c r="A215" s="664" t="s">
        <v>521</v>
      </c>
      <c r="B215" s="664" t="s">
        <v>387</v>
      </c>
      <c r="C215" s="665" t="s">
        <v>522</v>
      </c>
      <c r="D215" s="647">
        <v>53268.639572660155</v>
      </c>
    </row>
    <row r="216" spans="1:4" ht="16.5" thickTop="1" thickBot="1">
      <c r="A216" s="664" t="s">
        <v>525</v>
      </c>
      <c r="B216" s="664" t="s">
        <v>387</v>
      </c>
      <c r="C216" s="665" t="s">
        <v>526</v>
      </c>
      <c r="D216" s="647">
        <v>53268.639572660155</v>
      </c>
    </row>
    <row r="217" spans="1:4" ht="16.5" thickTop="1" thickBot="1">
      <c r="A217" s="664" t="s">
        <v>527</v>
      </c>
      <c r="B217" s="664" t="s">
        <v>387</v>
      </c>
      <c r="C217" s="665" t="s">
        <v>528</v>
      </c>
      <c r="D217" s="647">
        <v>53268.639572660155</v>
      </c>
    </row>
    <row r="218" spans="1:4" ht="16.5" thickTop="1" thickBot="1">
      <c r="A218" s="664" t="s">
        <v>529</v>
      </c>
      <c r="B218" s="664" t="s">
        <v>387</v>
      </c>
      <c r="C218" s="665" t="s">
        <v>530</v>
      </c>
      <c r="D218" s="647">
        <v>53268.639572660155</v>
      </c>
    </row>
    <row r="219" spans="1:4" ht="16.5" thickTop="1" thickBot="1">
      <c r="A219" s="664" t="s">
        <v>531</v>
      </c>
      <c r="B219" s="664" t="s">
        <v>387</v>
      </c>
      <c r="C219" s="665" t="s">
        <v>532</v>
      </c>
      <c r="D219" s="647">
        <v>53268.639572660155</v>
      </c>
    </row>
    <row r="220" spans="1:4" ht="16.5" thickTop="1" thickBot="1">
      <c r="A220" s="664" t="s">
        <v>523</v>
      </c>
      <c r="B220" s="664" t="s">
        <v>387</v>
      </c>
      <c r="C220" s="665" t="s">
        <v>524</v>
      </c>
      <c r="D220" s="647">
        <v>6805.7133820560994</v>
      </c>
    </row>
    <row r="221" spans="1:4" ht="16.5" thickTop="1" thickBot="1">
      <c r="A221" s="664" t="s">
        <v>533</v>
      </c>
      <c r="B221" s="664" t="s">
        <v>387</v>
      </c>
      <c r="C221" s="665" t="s">
        <v>534</v>
      </c>
      <c r="D221" s="647">
        <v>29583.093237818081</v>
      </c>
    </row>
    <row r="222" spans="1:4" ht="16.5" thickTop="1" thickBot="1">
      <c r="A222" s="664" t="s">
        <v>540</v>
      </c>
      <c r="B222" s="664" t="s">
        <v>387</v>
      </c>
      <c r="C222" s="665" t="s">
        <v>541</v>
      </c>
      <c r="D222" s="647">
        <v>11152.083386891143</v>
      </c>
    </row>
    <row r="223" spans="1:4" ht="16.5" thickTop="1" thickBot="1">
      <c r="A223" s="664" t="s">
        <v>551</v>
      </c>
      <c r="B223" s="664" t="s">
        <v>387</v>
      </c>
      <c r="C223" s="665" t="s">
        <v>1856</v>
      </c>
      <c r="D223" s="647">
        <v>4137.3125691323603</v>
      </c>
    </row>
    <row r="224" spans="1:4" ht="16.5" thickTop="1" thickBot="1">
      <c r="A224" s="664" t="s">
        <v>535</v>
      </c>
      <c r="B224" s="664" t="s">
        <v>387</v>
      </c>
      <c r="C224" s="665" t="s">
        <v>2280</v>
      </c>
      <c r="D224" s="647">
        <v>43018.996795974948</v>
      </c>
    </row>
    <row r="225" spans="1:4" ht="16.5" thickTop="1" thickBot="1">
      <c r="A225" s="664" t="s">
        <v>536</v>
      </c>
      <c r="B225" s="664" t="s">
        <v>387</v>
      </c>
      <c r="C225" s="665" t="s">
        <v>2281</v>
      </c>
      <c r="D225" s="647">
        <v>43018.996795974948</v>
      </c>
    </row>
    <row r="226" spans="1:4" ht="16.5" thickTop="1" thickBot="1">
      <c r="A226" s="664" t="s">
        <v>537</v>
      </c>
      <c r="B226" s="664" t="s">
        <v>387</v>
      </c>
      <c r="C226" s="665" t="s">
        <v>1919</v>
      </c>
      <c r="D226" s="647">
        <v>43018.996795974948</v>
      </c>
    </row>
    <row r="227" spans="1:4" ht="16.5" thickTop="1" thickBot="1">
      <c r="A227" s="664" t="s">
        <v>538</v>
      </c>
      <c r="B227" s="664" t="s">
        <v>387</v>
      </c>
      <c r="C227" s="665" t="s">
        <v>2282</v>
      </c>
      <c r="D227" s="647">
        <v>43018.996795974948</v>
      </c>
    </row>
    <row r="228" spans="1:4" ht="16.5" thickTop="1" thickBot="1">
      <c r="A228" s="664" t="s">
        <v>539</v>
      </c>
      <c r="B228" s="664" t="s">
        <v>387</v>
      </c>
      <c r="C228" s="665" t="s">
        <v>2283</v>
      </c>
      <c r="D228" s="647">
        <v>43018.996795974948</v>
      </c>
    </row>
    <row r="229" spans="1:4" ht="16.5" thickTop="1" thickBot="1">
      <c r="A229" s="664" t="s">
        <v>542</v>
      </c>
      <c r="B229" s="664" t="s">
        <v>387</v>
      </c>
      <c r="C229" s="665" t="s">
        <v>543</v>
      </c>
      <c r="D229" s="647">
        <v>66204.952173691156</v>
      </c>
    </row>
    <row r="230" spans="1:4" ht="16.5" thickTop="1" thickBot="1">
      <c r="A230" s="664" t="s">
        <v>544</v>
      </c>
      <c r="B230" s="664" t="s">
        <v>387</v>
      </c>
      <c r="C230" s="665" t="s">
        <v>545</v>
      </c>
      <c r="D230" s="647">
        <v>66204.952173691156</v>
      </c>
    </row>
    <row r="231" spans="1:4" ht="16.5" thickTop="1" thickBot="1">
      <c r="A231" s="664" t="s">
        <v>517</v>
      </c>
      <c r="B231" s="664" t="s">
        <v>387</v>
      </c>
      <c r="C231" s="665" t="s">
        <v>518</v>
      </c>
      <c r="D231" s="647">
        <v>45386.862120138394</v>
      </c>
    </row>
    <row r="232" spans="1:4" ht="16.5" thickTop="1" thickBot="1">
      <c r="A232" s="664" t="s">
        <v>546</v>
      </c>
      <c r="B232" s="664" t="s">
        <v>387</v>
      </c>
      <c r="C232" s="665" t="s">
        <v>547</v>
      </c>
      <c r="D232" s="647">
        <v>20825.552543214086</v>
      </c>
    </row>
    <row r="233" spans="1:4" ht="16.5" thickTop="1" thickBot="1">
      <c r="A233" s="664" t="s">
        <v>548</v>
      </c>
      <c r="B233" s="664" t="s">
        <v>387</v>
      </c>
      <c r="C233" s="665" t="s">
        <v>549</v>
      </c>
      <c r="D233" s="647">
        <v>38122.215207980553</v>
      </c>
    </row>
    <row r="234" spans="1:4" ht="16.5" thickTop="1" thickBot="1">
      <c r="A234" s="664" t="s">
        <v>550</v>
      </c>
      <c r="B234" s="664" t="s">
        <v>387</v>
      </c>
      <c r="C234" s="665" t="s">
        <v>2284</v>
      </c>
      <c r="D234" s="647">
        <v>11152.083386891143</v>
      </c>
    </row>
    <row r="235" spans="1:4" ht="16.5" thickTop="1" thickBot="1">
      <c r="A235" s="664" t="s">
        <v>552</v>
      </c>
      <c r="B235" s="664" t="s">
        <v>144</v>
      </c>
      <c r="C235" s="665" t="s">
        <v>553</v>
      </c>
      <c r="D235" s="647">
        <v>929.34028224092867</v>
      </c>
    </row>
    <row r="236" spans="1:4" ht="16.5" thickTop="1" thickBot="1">
      <c r="A236" s="664" t="s">
        <v>556</v>
      </c>
      <c r="B236" s="664" t="s">
        <v>387</v>
      </c>
      <c r="C236" s="665" t="s">
        <v>2285</v>
      </c>
      <c r="D236" s="647">
        <v>268319.09180831432</v>
      </c>
    </row>
    <row r="237" spans="1:4" ht="16.5" thickTop="1" thickBot="1">
      <c r="A237" s="664" t="s">
        <v>557</v>
      </c>
      <c r="B237" s="664" t="s">
        <v>387</v>
      </c>
      <c r="C237" s="665" t="s">
        <v>2286</v>
      </c>
      <c r="D237" s="647">
        <v>272901.15252081037</v>
      </c>
    </row>
    <row r="238" spans="1:4" ht="16.5" thickTop="1" thickBot="1">
      <c r="A238" s="664" t="s">
        <v>558</v>
      </c>
      <c r="B238" s="664" t="s">
        <v>387</v>
      </c>
      <c r="C238" s="665" t="s">
        <v>2287</v>
      </c>
      <c r="D238" s="647">
        <v>282509.6400862835</v>
      </c>
    </row>
    <row r="239" spans="1:4" ht="16.5" thickTop="1" thickBot="1">
      <c r="A239" s="664" t="s">
        <v>570</v>
      </c>
      <c r="B239" s="664" t="s">
        <v>571</v>
      </c>
      <c r="C239" s="665" t="s">
        <v>572</v>
      </c>
      <c r="D239" s="647">
        <v>232924.55966537495</v>
      </c>
    </row>
    <row r="240" spans="1:4" ht="16.5" thickTop="1" thickBot="1">
      <c r="A240" s="664" t="s">
        <v>559</v>
      </c>
      <c r="B240" s="664" t="s">
        <v>387</v>
      </c>
      <c r="C240" s="665" t="s">
        <v>1920</v>
      </c>
      <c r="D240" s="647">
        <v>237015.87174798382</v>
      </c>
    </row>
    <row r="241" spans="1:4" ht="16.5" thickTop="1" thickBot="1">
      <c r="A241" s="664" t="s">
        <v>560</v>
      </c>
      <c r="B241" s="664" t="s">
        <v>387</v>
      </c>
      <c r="C241" s="665" t="s">
        <v>2011</v>
      </c>
      <c r="D241" s="647">
        <v>227578.66837675316</v>
      </c>
    </row>
    <row r="242" spans="1:4" ht="16.5" thickTop="1" thickBot="1">
      <c r="A242" s="666" t="s">
        <v>2013</v>
      </c>
      <c r="B242" s="664" t="s">
        <v>387</v>
      </c>
      <c r="C242" s="665" t="s">
        <v>2012</v>
      </c>
      <c r="D242" s="647">
        <v>402916.13016407157</v>
      </c>
    </row>
    <row r="243" spans="1:4" ht="16.5" thickTop="1" thickBot="1">
      <c r="A243" s="664" t="s">
        <v>561</v>
      </c>
      <c r="B243" s="664" t="s">
        <v>387</v>
      </c>
      <c r="C243" s="665" t="s">
        <v>562</v>
      </c>
      <c r="D243" s="647">
        <v>413878.70102281944</v>
      </c>
    </row>
    <row r="244" spans="1:4" ht="16.5" thickTop="1" thickBot="1">
      <c r="A244" s="664" t="s">
        <v>563</v>
      </c>
      <c r="B244" s="664" t="s">
        <v>387</v>
      </c>
      <c r="C244" s="665" t="s">
        <v>564</v>
      </c>
      <c r="D244" s="647">
        <v>385080.08568843582</v>
      </c>
    </row>
    <row r="245" spans="1:4" ht="16.5" thickTop="1" thickBot="1">
      <c r="A245" s="664" t="s">
        <v>565</v>
      </c>
      <c r="B245" s="664" t="s">
        <v>387</v>
      </c>
      <c r="C245" s="665" t="s">
        <v>566</v>
      </c>
      <c r="D245" s="647">
        <v>384455.31911213946</v>
      </c>
    </row>
    <row r="246" spans="1:4" ht="16.5" thickTop="1" thickBot="1">
      <c r="A246" s="664" t="s">
        <v>567</v>
      </c>
      <c r="B246" s="664" t="s">
        <v>387</v>
      </c>
      <c r="C246" s="665" t="s">
        <v>2014</v>
      </c>
      <c r="D246" s="647">
        <v>242219.69416742123</v>
      </c>
    </row>
    <row r="247" spans="1:4" ht="16.5" thickTop="1" thickBot="1">
      <c r="A247" s="664" t="s">
        <v>568</v>
      </c>
      <c r="B247" s="664" t="s">
        <v>387</v>
      </c>
      <c r="C247" s="665" t="s">
        <v>569</v>
      </c>
      <c r="D247" s="647">
        <v>243166.94872415593</v>
      </c>
    </row>
    <row r="248" spans="1:4" ht="16.5" thickTop="1" thickBot="1">
      <c r="A248" s="664" t="s">
        <v>573</v>
      </c>
      <c r="B248" s="664" t="s">
        <v>387</v>
      </c>
      <c r="C248" s="665" t="s">
        <v>574</v>
      </c>
      <c r="D248" s="647">
        <v>243593.09296088401</v>
      </c>
    </row>
    <row r="249" spans="1:4" ht="16.5" thickTop="1" thickBot="1">
      <c r="A249" s="664" t="s">
        <v>575</v>
      </c>
      <c r="B249" s="664" t="s">
        <v>387</v>
      </c>
      <c r="C249" s="665" t="s">
        <v>576</v>
      </c>
      <c r="D249" s="647">
        <v>230744.93315417043</v>
      </c>
    </row>
    <row r="250" spans="1:4" ht="16.5" thickTop="1" thickBot="1">
      <c r="A250" s="664" t="s">
        <v>577</v>
      </c>
      <c r="B250" s="664" t="s">
        <v>387</v>
      </c>
      <c r="C250" s="665" t="s">
        <v>578</v>
      </c>
      <c r="D250" s="647">
        <v>175590.50156350597</v>
      </c>
    </row>
    <row r="251" spans="1:4" ht="16.5" thickTop="1" thickBot="1">
      <c r="A251" s="664" t="s">
        <v>579</v>
      </c>
      <c r="B251" s="664" t="s">
        <v>387</v>
      </c>
      <c r="C251" s="665" t="s">
        <v>580</v>
      </c>
      <c r="D251" s="647">
        <v>180473.33169908228</v>
      </c>
    </row>
    <row r="252" spans="1:4" ht="16.5" thickTop="1" thickBot="1">
      <c r="A252" s="664" t="s">
        <v>581</v>
      </c>
      <c r="B252" s="664" t="s">
        <v>387</v>
      </c>
      <c r="C252" s="665" t="s">
        <v>2288</v>
      </c>
      <c r="D252" s="647">
        <v>192621.18447963602</v>
      </c>
    </row>
    <row r="253" spans="1:4" ht="16.5" thickTop="1" thickBot="1">
      <c r="A253" s="664" t="s">
        <v>582</v>
      </c>
      <c r="B253" s="664" t="s">
        <v>387</v>
      </c>
      <c r="C253" s="665" t="s">
        <v>2289</v>
      </c>
      <c r="D253" s="647">
        <v>154391.30948669155</v>
      </c>
    </row>
    <row r="254" spans="1:4" ht="16.5" thickTop="1" thickBot="1">
      <c r="A254" s="664" t="s">
        <v>584</v>
      </c>
      <c r="B254" s="664" t="s">
        <v>233</v>
      </c>
      <c r="C254" s="665" t="s">
        <v>1921</v>
      </c>
      <c r="D254" s="647">
        <v>13227.397665651195</v>
      </c>
    </row>
    <row r="255" spans="1:4" ht="16.5" thickTop="1" thickBot="1">
      <c r="A255" s="664" t="s">
        <v>583</v>
      </c>
      <c r="B255" s="664" t="s">
        <v>387</v>
      </c>
      <c r="C255" s="665" t="s">
        <v>2290</v>
      </c>
      <c r="D255" s="647">
        <v>424002.44277277368</v>
      </c>
    </row>
    <row r="256" spans="1:4" ht="16.5" thickTop="1" thickBot="1">
      <c r="A256" s="664" t="s">
        <v>554</v>
      </c>
      <c r="B256" s="664" t="s">
        <v>387</v>
      </c>
      <c r="C256" s="665" t="s">
        <v>555</v>
      </c>
      <c r="D256" s="647">
        <v>425352.76902364241</v>
      </c>
    </row>
    <row r="257" spans="1:4" ht="16.5" thickTop="1" thickBot="1">
      <c r="A257" s="664" t="s">
        <v>585</v>
      </c>
      <c r="B257" s="664" t="s">
        <v>387</v>
      </c>
      <c r="C257" s="665" t="s">
        <v>586</v>
      </c>
      <c r="D257" s="647">
        <v>342287.72830447234</v>
      </c>
    </row>
    <row r="258" spans="1:4" ht="16.5" thickTop="1" thickBot="1">
      <c r="A258" s="664" t="s">
        <v>587</v>
      </c>
      <c r="B258" s="664" t="s">
        <v>387</v>
      </c>
      <c r="C258" s="665" t="s">
        <v>588</v>
      </c>
      <c r="D258" s="647">
        <v>342287.72830447234</v>
      </c>
    </row>
    <row r="259" spans="1:4" ht="16.5" thickTop="1" thickBot="1">
      <c r="A259" s="664" t="s">
        <v>497</v>
      </c>
      <c r="B259" s="664" t="s">
        <v>387</v>
      </c>
      <c r="C259" s="665" t="s">
        <v>498</v>
      </c>
      <c r="D259" s="647">
        <v>342287.72830447234</v>
      </c>
    </row>
    <row r="260" spans="1:4" ht="16.5" thickTop="1" thickBot="1">
      <c r="A260" s="664" t="s">
        <v>1669</v>
      </c>
      <c r="B260" s="664" t="s">
        <v>387</v>
      </c>
      <c r="C260" s="665" t="s">
        <v>1670</v>
      </c>
      <c r="D260" s="647">
        <v>440084.22210575012</v>
      </c>
    </row>
    <row r="261" spans="1:4" ht="16.5" thickTop="1" thickBot="1">
      <c r="A261" s="664" t="s">
        <v>499</v>
      </c>
      <c r="B261" s="664" t="s">
        <v>377</v>
      </c>
      <c r="C261" s="665" t="s">
        <v>500</v>
      </c>
      <c r="D261" s="647">
        <v>1916.8699556140061</v>
      </c>
    </row>
    <row r="262" spans="1:4" ht="31.5" thickTop="1" thickBot="1">
      <c r="A262" s="664" t="s">
        <v>589</v>
      </c>
      <c r="B262" s="664" t="s">
        <v>377</v>
      </c>
      <c r="C262" s="665" t="s">
        <v>2291</v>
      </c>
      <c r="D262" s="647">
        <v>1561.9164407410567</v>
      </c>
    </row>
    <row r="263" spans="1:4" ht="16.5" thickTop="1" thickBot="1">
      <c r="A263" s="664" t="s">
        <v>590</v>
      </c>
      <c r="B263" s="664" t="s">
        <v>233</v>
      </c>
      <c r="C263" s="665" t="s">
        <v>2292</v>
      </c>
      <c r="D263" s="647">
        <v>37446.022082913703</v>
      </c>
    </row>
    <row r="264" spans="1:4" ht="16.5" thickTop="1" thickBot="1">
      <c r="A264" s="664" t="s">
        <v>591</v>
      </c>
      <c r="B264" s="664" t="s">
        <v>377</v>
      </c>
      <c r="C264" s="665" t="s">
        <v>2293</v>
      </c>
      <c r="D264" s="647">
        <v>14833.421869741305</v>
      </c>
    </row>
    <row r="265" spans="1:4" ht="16.5" thickTop="1" thickBot="1">
      <c r="A265" s="664" t="s">
        <v>592</v>
      </c>
      <c r="B265" s="664" t="s">
        <v>144</v>
      </c>
      <c r="C265" s="665" t="s">
        <v>2294</v>
      </c>
      <c r="D265" s="647">
        <v>8756.19822839683</v>
      </c>
    </row>
    <row r="266" spans="1:4" ht="16.5" thickTop="1" thickBot="1">
      <c r="A266" s="664" t="s">
        <v>593</v>
      </c>
      <c r="B266" s="664" t="s">
        <v>92</v>
      </c>
      <c r="C266" s="665" t="s">
        <v>2295</v>
      </c>
      <c r="D266" s="647">
        <v>41651.105086428171</v>
      </c>
    </row>
    <row r="267" spans="1:4" ht="16.5" thickTop="1" thickBot="1">
      <c r="A267" s="664" t="s">
        <v>594</v>
      </c>
      <c r="B267" s="664" t="s">
        <v>92</v>
      </c>
      <c r="C267" s="665" t="s">
        <v>2296</v>
      </c>
      <c r="D267" s="647">
        <v>166083.78153213233</v>
      </c>
    </row>
    <row r="268" spans="1:4" ht="16.5" thickTop="1" thickBot="1">
      <c r="A268" s="664" t="s">
        <v>595</v>
      </c>
      <c r="B268" s="664" t="s">
        <v>92</v>
      </c>
      <c r="C268" s="665" t="s">
        <v>2297</v>
      </c>
      <c r="D268" s="647">
        <v>260319.40679017609</v>
      </c>
    </row>
    <row r="269" spans="1:4" ht="16.5" thickTop="1" thickBot="1">
      <c r="A269" s="664" t="s">
        <v>596</v>
      </c>
      <c r="B269" s="664" t="s">
        <v>377</v>
      </c>
      <c r="C269" s="665" t="s">
        <v>597</v>
      </c>
      <c r="D269" s="647">
        <v>72698.880095478889</v>
      </c>
    </row>
    <row r="270" spans="1:4" ht="16.5" thickTop="1" thickBot="1">
      <c r="A270" s="664" t="s">
        <v>599</v>
      </c>
      <c r="B270" s="664" t="s">
        <v>144</v>
      </c>
      <c r="C270" s="665" t="s">
        <v>600</v>
      </c>
      <c r="D270" s="647">
        <v>186193.97634548706</v>
      </c>
    </row>
    <row r="271" spans="1:4" ht="16.5" thickTop="1" thickBot="1">
      <c r="A271" s="664" t="s">
        <v>601</v>
      </c>
      <c r="B271" s="664" t="s">
        <v>387</v>
      </c>
      <c r="C271" s="665" t="s">
        <v>1922</v>
      </c>
      <c r="D271" s="647">
        <v>26031.940679017611</v>
      </c>
    </row>
    <row r="272" spans="1:4" ht="16.5" thickTop="1" thickBot="1">
      <c r="A272" s="664" t="s">
        <v>598</v>
      </c>
      <c r="B272" s="664" t="s">
        <v>387</v>
      </c>
      <c r="C272" s="665" t="s">
        <v>2298</v>
      </c>
      <c r="D272" s="647">
        <v>26031.940679017611</v>
      </c>
    </row>
    <row r="273" spans="1:4" ht="16.5" thickTop="1" thickBot="1">
      <c r="A273" s="664" t="s">
        <v>602</v>
      </c>
      <c r="B273" s="664" t="s">
        <v>387</v>
      </c>
      <c r="C273" s="665" t="s">
        <v>2299</v>
      </c>
      <c r="D273" s="647">
        <v>68151.620697668099</v>
      </c>
    </row>
    <row r="274" spans="1:4" ht="16.5" thickTop="1" thickBot="1">
      <c r="A274" s="664" t="s">
        <v>603</v>
      </c>
      <c r="B274" s="664" t="s">
        <v>144</v>
      </c>
      <c r="C274" s="665" t="s">
        <v>2300</v>
      </c>
      <c r="D274" s="647">
        <v>41564.331950831445</v>
      </c>
    </row>
    <row r="275" spans="1:4" ht="16.5" thickTop="1" thickBot="1">
      <c r="A275" s="664" t="s">
        <v>604</v>
      </c>
      <c r="B275" s="664" t="s">
        <v>144</v>
      </c>
      <c r="C275" s="665" t="s">
        <v>2301</v>
      </c>
      <c r="D275" s="647">
        <v>24990.663051856907</v>
      </c>
    </row>
    <row r="276" spans="1:4" ht="16.5" thickTop="1" thickBot="1">
      <c r="A276" s="664" t="s">
        <v>605</v>
      </c>
      <c r="B276" s="664" t="s">
        <v>606</v>
      </c>
      <c r="C276" s="665" t="s">
        <v>2302</v>
      </c>
      <c r="D276" s="647">
        <v>86064.025532628904</v>
      </c>
    </row>
    <row r="277" spans="1:4" ht="16.5" thickTop="1" thickBot="1">
      <c r="A277" s="664" t="s">
        <v>607</v>
      </c>
      <c r="B277" s="664" t="s">
        <v>606</v>
      </c>
      <c r="C277" s="665" t="s">
        <v>1923</v>
      </c>
      <c r="D277" s="647">
        <v>49195.161495207481</v>
      </c>
    </row>
    <row r="278" spans="1:4" ht="16.5" thickTop="1" thickBot="1">
      <c r="A278" s="664" t="s">
        <v>608</v>
      </c>
      <c r="B278" s="664" t="s">
        <v>606</v>
      </c>
      <c r="C278" s="665" t="s">
        <v>609</v>
      </c>
      <c r="D278" s="647">
        <v>40844.114925378628</v>
      </c>
    </row>
    <row r="279" spans="1:4" ht="16.5" thickTop="1" thickBot="1">
      <c r="A279" s="664" t="s">
        <v>501</v>
      </c>
      <c r="B279" s="664" t="s">
        <v>141</v>
      </c>
      <c r="C279" s="665" t="s">
        <v>502</v>
      </c>
      <c r="D279" s="647">
        <v>93857.641479384401</v>
      </c>
    </row>
    <row r="280" spans="1:4" ht="16.5" thickTop="1" thickBot="1">
      <c r="A280" s="664" t="s">
        <v>503</v>
      </c>
      <c r="B280" s="664" t="s">
        <v>141</v>
      </c>
      <c r="C280" s="665" t="s">
        <v>504</v>
      </c>
      <c r="D280" s="647">
        <v>78289.70793123015</v>
      </c>
    </row>
    <row r="281" spans="1:4" ht="16.5" thickTop="1" thickBot="1">
      <c r="A281" s="664" t="s">
        <v>610</v>
      </c>
      <c r="B281" s="664" t="s">
        <v>92</v>
      </c>
      <c r="C281" s="665" t="s">
        <v>2303</v>
      </c>
      <c r="D281" s="647">
        <v>52437.11595709603</v>
      </c>
    </row>
    <row r="282" spans="1:4" ht="16.5" thickTop="1" thickBot="1">
      <c r="A282" s="664" t="s">
        <v>611</v>
      </c>
      <c r="B282" s="664" t="s">
        <v>377</v>
      </c>
      <c r="C282" s="665" t="s">
        <v>2304</v>
      </c>
      <c r="D282" s="647">
        <v>10493.440578457759</v>
      </c>
    </row>
    <row r="283" spans="1:4" ht="16.5" thickTop="1" thickBot="1">
      <c r="A283" s="664" t="s">
        <v>612</v>
      </c>
      <c r="B283" s="664" t="s">
        <v>144</v>
      </c>
      <c r="C283" s="665" t="s">
        <v>2305</v>
      </c>
      <c r="D283" s="647">
        <v>3478.9085523439135</v>
      </c>
    </row>
    <row r="284" spans="1:4" ht="16.5" thickTop="1" thickBot="1">
      <c r="A284" s="664" t="s">
        <v>613</v>
      </c>
      <c r="B284" s="664" t="s">
        <v>92</v>
      </c>
      <c r="C284" s="665" t="s">
        <v>614</v>
      </c>
      <c r="D284" s="647">
        <v>8217.415941009891</v>
      </c>
    </row>
    <row r="285" spans="1:4" ht="16.5" thickTop="1" thickBot="1">
      <c r="A285" s="664" t="s">
        <v>615</v>
      </c>
      <c r="B285" s="664" t="s">
        <v>92</v>
      </c>
      <c r="C285" s="665" t="s">
        <v>2306</v>
      </c>
      <c r="D285" s="647">
        <v>229081.07797535497</v>
      </c>
    </row>
    <row r="286" spans="1:4" ht="16.5" thickTop="1" thickBot="1">
      <c r="A286" s="664" t="s">
        <v>616</v>
      </c>
      <c r="B286" s="664" t="s">
        <v>92</v>
      </c>
      <c r="C286" s="665" t="s">
        <v>617</v>
      </c>
      <c r="D286" s="647">
        <v>128597.78695434697</v>
      </c>
    </row>
    <row r="287" spans="1:4" ht="16.5" thickTop="1" thickBot="1">
      <c r="A287" s="664" t="s">
        <v>620</v>
      </c>
      <c r="B287" s="664" t="s">
        <v>92</v>
      </c>
      <c r="C287" s="665" t="s">
        <v>621</v>
      </c>
      <c r="D287" s="647">
        <v>24990.663051856907</v>
      </c>
    </row>
    <row r="288" spans="1:4" ht="16.5" thickTop="1" thickBot="1">
      <c r="A288" s="664" t="s">
        <v>618</v>
      </c>
      <c r="B288" s="664" t="s">
        <v>92</v>
      </c>
      <c r="C288" s="665" t="s">
        <v>2307</v>
      </c>
      <c r="D288" s="647">
        <v>24990.663051856907</v>
      </c>
    </row>
    <row r="289" spans="1:4" ht="16.5" thickTop="1" thickBot="1">
      <c r="A289" s="664" t="s">
        <v>619</v>
      </c>
      <c r="B289" s="664" t="s">
        <v>92</v>
      </c>
      <c r="C289" s="665" t="s">
        <v>2308</v>
      </c>
      <c r="D289" s="647">
        <v>148281.40503310817</v>
      </c>
    </row>
    <row r="290" spans="1:4" ht="16.5" thickTop="1" thickBot="1">
      <c r="A290" s="664" t="s">
        <v>622</v>
      </c>
      <c r="B290" s="664" t="s">
        <v>454</v>
      </c>
      <c r="C290" s="665" t="s">
        <v>623</v>
      </c>
      <c r="D290" s="647">
        <v>2280.0509109395557</v>
      </c>
    </row>
    <row r="291" spans="1:4" ht="16.5" thickTop="1" thickBot="1">
      <c r="A291" s="664" t="s">
        <v>624</v>
      </c>
      <c r="B291" s="664" t="s">
        <v>422</v>
      </c>
      <c r="C291" s="665" t="s">
        <v>1924</v>
      </c>
      <c r="D291" s="647">
        <v>47712.96413360435</v>
      </c>
    </row>
    <row r="292" spans="1:4" ht="16.5" thickTop="1" thickBot="1">
      <c r="A292" s="664" t="s">
        <v>625</v>
      </c>
      <c r="B292" s="664" t="s">
        <v>377</v>
      </c>
      <c r="C292" s="665" t="s">
        <v>2309</v>
      </c>
      <c r="D292" s="647">
        <v>2953.0633506277577</v>
      </c>
    </row>
    <row r="293" spans="1:4" ht="16.5" thickTop="1" thickBot="1">
      <c r="A293" s="664" t="s">
        <v>626</v>
      </c>
      <c r="B293" s="664" t="s">
        <v>377</v>
      </c>
      <c r="C293" s="665" t="s">
        <v>1925</v>
      </c>
      <c r="D293" s="647">
        <v>5900.5852979136744</v>
      </c>
    </row>
    <row r="294" spans="1:4" ht="16.5" thickTop="1" thickBot="1">
      <c r="A294" s="664" t="s">
        <v>627</v>
      </c>
      <c r="B294" s="664" t="s">
        <v>92</v>
      </c>
      <c r="C294" s="665" t="s">
        <v>628</v>
      </c>
      <c r="D294" s="647">
        <v>1521.7720181467262</v>
      </c>
    </row>
    <row r="295" spans="1:4" ht="16.5" thickTop="1" thickBot="1">
      <c r="A295" s="664" t="s">
        <v>633</v>
      </c>
      <c r="B295" s="664" t="s">
        <v>92</v>
      </c>
      <c r="C295" s="665" t="s">
        <v>1926</v>
      </c>
      <c r="D295" s="647">
        <v>79199.576321843182</v>
      </c>
    </row>
    <row r="296" spans="1:4" ht="16.5" thickTop="1" thickBot="1">
      <c r="A296" s="664" t="s">
        <v>629</v>
      </c>
      <c r="B296" s="664" t="s">
        <v>92</v>
      </c>
      <c r="C296" s="665" t="s">
        <v>630</v>
      </c>
      <c r="D296" s="647">
        <v>71386.523192714027</v>
      </c>
    </row>
    <row r="297" spans="1:4" ht="16.5" thickTop="1" thickBot="1">
      <c r="A297" s="664" t="s">
        <v>631</v>
      </c>
      <c r="B297" s="664" t="s">
        <v>92</v>
      </c>
      <c r="C297" s="665" t="s">
        <v>632</v>
      </c>
      <c r="D297" s="647">
        <v>71386.523192714027</v>
      </c>
    </row>
    <row r="298" spans="1:4" ht="16.5" thickTop="1" thickBot="1">
      <c r="A298" s="664" t="s">
        <v>646</v>
      </c>
      <c r="B298" s="664" t="s">
        <v>144</v>
      </c>
      <c r="C298" s="665" t="s">
        <v>647</v>
      </c>
      <c r="D298" s="647">
        <v>2282.8970697871282</v>
      </c>
    </row>
    <row r="299" spans="1:4" ht="16.5" thickTop="1" thickBot="1">
      <c r="A299" s="664" t="s">
        <v>634</v>
      </c>
      <c r="B299" s="664" t="s">
        <v>377</v>
      </c>
      <c r="C299" s="665" t="s">
        <v>635</v>
      </c>
      <c r="D299" s="647">
        <v>34015.069153916338</v>
      </c>
    </row>
    <row r="300" spans="1:4" ht="16.5" thickTop="1" thickBot="1">
      <c r="A300" s="664" t="s">
        <v>650</v>
      </c>
      <c r="B300" s="664" t="s">
        <v>377</v>
      </c>
      <c r="C300" s="665" t="s">
        <v>651</v>
      </c>
      <c r="D300" s="647">
        <v>34015.069153916338</v>
      </c>
    </row>
    <row r="301" spans="1:4" ht="31.5" thickTop="1" thickBot="1">
      <c r="A301" s="664" t="s">
        <v>652</v>
      </c>
      <c r="B301" s="664" t="s">
        <v>92</v>
      </c>
      <c r="C301" s="665" t="s">
        <v>2310</v>
      </c>
      <c r="D301" s="647">
        <v>371626.67644485564</v>
      </c>
    </row>
    <row r="302" spans="1:4" ht="31.5" thickTop="1" thickBot="1">
      <c r="A302" s="664" t="s">
        <v>653</v>
      </c>
      <c r="B302" s="664" t="s">
        <v>92</v>
      </c>
      <c r="C302" s="665" t="s">
        <v>2311</v>
      </c>
      <c r="D302" s="647">
        <v>352067.37768460013</v>
      </c>
    </row>
    <row r="303" spans="1:4" ht="31.5" thickTop="1" thickBot="1">
      <c r="A303" s="664" t="s">
        <v>654</v>
      </c>
      <c r="B303" s="664" t="s">
        <v>92</v>
      </c>
      <c r="C303" s="665" t="s">
        <v>2312</v>
      </c>
      <c r="D303" s="647">
        <v>410745.27396536677</v>
      </c>
    </row>
    <row r="304" spans="1:4" ht="31.5" thickTop="1" thickBot="1">
      <c r="A304" s="664" t="s">
        <v>655</v>
      </c>
      <c r="B304" s="664" t="s">
        <v>92</v>
      </c>
      <c r="C304" s="665" t="s">
        <v>2313</v>
      </c>
      <c r="D304" s="647">
        <v>440084.22210575012</v>
      </c>
    </row>
    <row r="305" spans="1:4" ht="31.5" thickTop="1" thickBot="1">
      <c r="A305" s="664" t="s">
        <v>656</v>
      </c>
      <c r="B305" s="664" t="s">
        <v>92</v>
      </c>
      <c r="C305" s="665" t="s">
        <v>2314</v>
      </c>
      <c r="D305" s="647">
        <v>464670.14112046431</v>
      </c>
    </row>
    <row r="306" spans="1:4" ht="31.5" thickTop="1" thickBot="1">
      <c r="A306" s="664" t="s">
        <v>657</v>
      </c>
      <c r="B306" s="664" t="s">
        <v>233</v>
      </c>
      <c r="C306" s="665" t="s">
        <v>2315</v>
      </c>
      <c r="D306" s="647">
        <v>464533.34555606957</v>
      </c>
    </row>
    <row r="307" spans="1:4" ht="16.5" thickTop="1" thickBot="1">
      <c r="A307" s="664" t="s">
        <v>658</v>
      </c>
      <c r="B307" s="664" t="s">
        <v>92</v>
      </c>
      <c r="C307" s="665" t="s">
        <v>659</v>
      </c>
      <c r="D307" s="647">
        <v>198588.60452912477</v>
      </c>
    </row>
    <row r="308" spans="1:4" ht="16.5" thickTop="1" thickBot="1">
      <c r="A308" s="664" t="s">
        <v>636</v>
      </c>
      <c r="B308" s="664" t="s">
        <v>377</v>
      </c>
      <c r="C308" s="665" t="s">
        <v>637</v>
      </c>
      <c r="D308" s="647">
        <v>134810.04927798777</v>
      </c>
    </row>
    <row r="309" spans="1:4" ht="16.5" thickTop="1" thickBot="1">
      <c r="A309" s="664" t="s">
        <v>642</v>
      </c>
      <c r="B309" s="664" t="s">
        <v>377</v>
      </c>
      <c r="C309" s="665" t="s">
        <v>643</v>
      </c>
      <c r="D309" s="647">
        <v>5116.4911673253155</v>
      </c>
    </row>
    <row r="310" spans="1:4" ht="16.5" thickTop="1" thickBot="1">
      <c r="A310" s="664" t="s">
        <v>640</v>
      </c>
      <c r="B310" s="664" t="s">
        <v>377</v>
      </c>
      <c r="C310" s="665" t="s">
        <v>641</v>
      </c>
      <c r="D310" s="647">
        <v>17818.342755973972</v>
      </c>
    </row>
    <row r="311" spans="1:4" ht="16.5" thickTop="1" thickBot="1">
      <c r="A311" s="664" t="s">
        <v>638</v>
      </c>
      <c r="B311" s="664" t="s">
        <v>377</v>
      </c>
      <c r="C311" s="665" t="s">
        <v>639</v>
      </c>
      <c r="D311" s="647">
        <v>97949.341915312398</v>
      </c>
    </row>
    <row r="312" spans="1:4" ht="16.5" thickTop="1" thickBot="1">
      <c r="A312" s="664" t="s">
        <v>644</v>
      </c>
      <c r="B312" s="664" t="s">
        <v>377</v>
      </c>
      <c r="C312" s="665" t="s">
        <v>645</v>
      </c>
      <c r="D312" s="647">
        <v>17418.353310127306</v>
      </c>
    </row>
    <row r="313" spans="1:4" ht="16.5" thickTop="1" thickBot="1">
      <c r="A313" s="664" t="s">
        <v>660</v>
      </c>
      <c r="B313" s="664" t="s">
        <v>377</v>
      </c>
      <c r="C313" s="665" t="s">
        <v>661</v>
      </c>
      <c r="D313" s="647">
        <v>12632.780172713665</v>
      </c>
    </row>
    <row r="314" spans="1:4" ht="16.5" thickTop="1" thickBot="1">
      <c r="A314" s="664" t="s">
        <v>662</v>
      </c>
      <c r="B314" s="664" t="s">
        <v>377</v>
      </c>
      <c r="C314" s="665" t="s">
        <v>663</v>
      </c>
      <c r="D314" s="647">
        <v>11245.798373335607</v>
      </c>
    </row>
    <row r="315" spans="1:4" ht="16.5" thickTop="1" thickBot="1">
      <c r="A315" s="664" t="s">
        <v>667</v>
      </c>
      <c r="B315" s="664" t="s">
        <v>377</v>
      </c>
      <c r="C315" s="665" t="s">
        <v>2316</v>
      </c>
      <c r="D315" s="647">
        <v>7808.9828362503158</v>
      </c>
    </row>
    <row r="316" spans="1:4" ht="16.5" thickTop="1" thickBot="1">
      <c r="A316" s="664" t="s">
        <v>664</v>
      </c>
      <c r="B316" s="664" t="s">
        <v>92</v>
      </c>
      <c r="C316" s="665" t="s">
        <v>2317</v>
      </c>
      <c r="D316" s="647">
        <v>29706.609425267736</v>
      </c>
    </row>
    <row r="317" spans="1:4" ht="16.5" thickTop="1" thickBot="1">
      <c r="A317" s="664" t="s">
        <v>665</v>
      </c>
      <c r="B317" s="664" t="s">
        <v>377</v>
      </c>
      <c r="C317" s="665" t="s">
        <v>666</v>
      </c>
      <c r="D317" s="647">
        <v>13159.435408123187</v>
      </c>
    </row>
    <row r="318" spans="1:4" ht="16.5" thickTop="1" thickBot="1">
      <c r="A318" s="664" t="s">
        <v>668</v>
      </c>
      <c r="B318" s="664" t="s">
        <v>606</v>
      </c>
      <c r="C318" s="665" t="s">
        <v>2318</v>
      </c>
      <c r="D318" s="647">
        <v>11059.409678073842</v>
      </c>
    </row>
    <row r="319" spans="1:4" ht="16.5" thickTop="1" thickBot="1">
      <c r="A319" s="664" t="s">
        <v>669</v>
      </c>
      <c r="B319" s="664" t="s">
        <v>92</v>
      </c>
      <c r="C319" s="665" t="s">
        <v>2319</v>
      </c>
      <c r="D319" s="647">
        <v>12126.737811478852</v>
      </c>
    </row>
    <row r="320" spans="1:4" ht="16.5" thickTop="1" thickBot="1">
      <c r="A320" s="664" t="s">
        <v>673</v>
      </c>
      <c r="B320" s="664" t="s">
        <v>92</v>
      </c>
      <c r="C320" s="665" t="s">
        <v>2320</v>
      </c>
      <c r="D320" s="647">
        <v>187429.9728889268</v>
      </c>
    </row>
    <row r="321" spans="1:4" ht="16.5" thickTop="1" thickBot="1">
      <c r="A321" s="664" t="s">
        <v>674</v>
      </c>
      <c r="B321" s="664" t="s">
        <v>92</v>
      </c>
      <c r="C321" s="665" t="s">
        <v>2321</v>
      </c>
      <c r="D321" s="647">
        <v>260319.40679017609</v>
      </c>
    </row>
    <row r="322" spans="1:4" ht="16.5" thickTop="1" thickBot="1">
      <c r="A322" s="664" t="s">
        <v>672</v>
      </c>
      <c r="B322" s="664" t="s">
        <v>92</v>
      </c>
      <c r="C322" s="665" t="s">
        <v>2322</v>
      </c>
      <c r="D322" s="647">
        <v>396518.52042279619</v>
      </c>
    </row>
    <row r="323" spans="1:4" ht="31.5" thickTop="1" thickBot="1">
      <c r="A323" s="664" t="s">
        <v>671</v>
      </c>
      <c r="B323" s="664" t="s">
        <v>92</v>
      </c>
      <c r="C323" s="665" t="s">
        <v>2323</v>
      </c>
      <c r="D323" s="647">
        <v>406098.27459267474</v>
      </c>
    </row>
    <row r="324" spans="1:4" ht="16.5" thickTop="1" thickBot="1">
      <c r="A324" s="664" t="s">
        <v>675</v>
      </c>
      <c r="B324" s="664" t="s">
        <v>92</v>
      </c>
      <c r="C324" s="665" t="s">
        <v>676</v>
      </c>
      <c r="D324" s="647">
        <v>614353.80002481549</v>
      </c>
    </row>
    <row r="325" spans="1:4" ht="16.5" thickTop="1" thickBot="1">
      <c r="A325" s="664" t="s">
        <v>678</v>
      </c>
      <c r="B325" s="664" t="s">
        <v>92</v>
      </c>
      <c r="C325" s="665" t="s">
        <v>679</v>
      </c>
      <c r="D325" s="647">
        <v>12773.005559837971</v>
      </c>
    </row>
    <row r="326" spans="1:4" ht="16.5" thickTop="1" thickBot="1">
      <c r="A326" s="664" t="s">
        <v>670</v>
      </c>
      <c r="B326" s="664" t="s">
        <v>92</v>
      </c>
      <c r="C326" s="665" t="s">
        <v>2324</v>
      </c>
      <c r="D326" s="647">
        <v>40609.827459267464</v>
      </c>
    </row>
    <row r="327" spans="1:4" ht="16.5" thickTop="1" thickBot="1">
      <c r="A327" s="664" t="s">
        <v>677</v>
      </c>
      <c r="B327" s="664" t="s">
        <v>92</v>
      </c>
      <c r="C327" s="665" t="s">
        <v>2325</v>
      </c>
      <c r="D327" s="647">
        <v>20304.913729633732</v>
      </c>
    </row>
    <row r="328" spans="1:4" ht="16.5" thickTop="1" thickBot="1">
      <c r="A328" s="664" t="s">
        <v>680</v>
      </c>
      <c r="B328" s="664" t="s">
        <v>92</v>
      </c>
      <c r="C328" s="665" t="s">
        <v>2326</v>
      </c>
      <c r="D328" s="647">
        <v>136928.00797163264</v>
      </c>
    </row>
    <row r="329" spans="1:4" ht="16.5" thickTop="1" thickBot="1">
      <c r="A329" s="664" t="s">
        <v>681</v>
      </c>
      <c r="B329" s="664" t="s">
        <v>92</v>
      </c>
      <c r="C329" s="665" t="s">
        <v>682</v>
      </c>
      <c r="D329" s="647">
        <v>9996.2652207427618</v>
      </c>
    </row>
    <row r="330" spans="1:4" ht="16.5" thickTop="1" thickBot="1">
      <c r="A330" s="664" t="s">
        <v>683</v>
      </c>
      <c r="B330" s="664" t="s">
        <v>92</v>
      </c>
      <c r="C330" s="665" t="s">
        <v>2327</v>
      </c>
      <c r="D330" s="647">
        <v>92257.197766438403</v>
      </c>
    </row>
    <row r="331" spans="1:4" ht="16.5" thickTop="1" thickBot="1">
      <c r="A331" s="664" t="s">
        <v>684</v>
      </c>
      <c r="B331" s="664" t="s">
        <v>92</v>
      </c>
      <c r="C331" s="665" t="s">
        <v>2328</v>
      </c>
      <c r="D331" s="647">
        <v>728.89433901249311</v>
      </c>
    </row>
    <row r="332" spans="1:4" ht="16.5" thickTop="1" thickBot="1">
      <c r="A332" s="664" t="s">
        <v>686</v>
      </c>
      <c r="B332" s="664" t="s">
        <v>387</v>
      </c>
      <c r="C332" s="665" t="s">
        <v>687</v>
      </c>
      <c r="D332" s="647">
        <v>31238.328814821132</v>
      </c>
    </row>
    <row r="333" spans="1:4" ht="16.5" thickTop="1" thickBot="1">
      <c r="A333" s="664" t="s">
        <v>685</v>
      </c>
      <c r="B333" s="664" t="s">
        <v>387</v>
      </c>
      <c r="C333" s="665" t="s">
        <v>2329</v>
      </c>
      <c r="D333" s="647">
        <v>21866.830170374789</v>
      </c>
    </row>
    <row r="334" spans="1:4" ht="16.5" thickTop="1" thickBot="1">
      <c r="A334" s="664" t="s">
        <v>690</v>
      </c>
      <c r="B334" s="664" t="s">
        <v>92</v>
      </c>
      <c r="C334" s="665" t="s">
        <v>1929</v>
      </c>
      <c r="D334" s="647">
        <v>3422.8772830447233</v>
      </c>
    </row>
    <row r="335" spans="1:4" ht="16.5" thickTop="1" thickBot="1">
      <c r="A335" s="664" t="s">
        <v>688</v>
      </c>
      <c r="B335" s="664" t="s">
        <v>92</v>
      </c>
      <c r="C335" s="665" t="s">
        <v>689</v>
      </c>
      <c r="D335" s="647">
        <v>3644.4716950624652</v>
      </c>
    </row>
    <row r="336" spans="1:4" ht="16.5" thickTop="1" thickBot="1">
      <c r="A336" s="664" t="s">
        <v>691</v>
      </c>
      <c r="B336" s="664" t="s">
        <v>377</v>
      </c>
      <c r="C336" s="665" t="s">
        <v>692</v>
      </c>
      <c r="D336" s="647">
        <v>5489.6156503912325</v>
      </c>
    </row>
    <row r="337" spans="1:4" ht="16.5" thickTop="1" thickBot="1">
      <c r="A337" s="664" t="s">
        <v>696</v>
      </c>
      <c r="B337" s="664" t="s">
        <v>92</v>
      </c>
      <c r="C337" s="665" t="s">
        <v>697</v>
      </c>
      <c r="D337" s="647">
        <v>314882.35445339698</v>
      </c>
    </row>
    <row r="338" spans="1:4" ht="16.5" thickTop="1" thickBot="1">
      <c r="A338" s="664" t="s">
        <v>694</v>
      </c>
      <c r="B338" s="664" t="s">
        <v>92</v>
      </c>
      <c r="C338" s="665" t="s">
        <v>695</v>
      </c>
      <c r="D338" s="647">
        <v>48835.92071383704</v>
      </c>
    </row>
    <row r="339" spans="1:4" ht="16.5" thickTop="1" thickBot="1">
      <c r="A339" s="664" t="s">
        <v>693</v>
      </c>
      <c r="B339" s="664" t="s">
        <v>144</v>
      </c>
      <c r="C339" s="665" t="s">
        <v>2330</v>
      </c>
      <c r="D339" s="647">
        <v>306135.62238524703</v>
      </c>
    </row>
    <row r="340" spans="1:4" ht="31.5" thickTop="1" thickBot="1">
      <c r="A340" s="664" t="s">
        <v>648</v>
      </c>
      <c r="B340" s="664" t="s">
        <v>92</v>
      </c>
      <c r="C340" s="665" t="s">
        <v>1927</v>
      </c>
      <c r="D340" s="647">
        <v>1266797.243163167</v>
      </c>
    </row>
    <row r="341" spans="1:4" ht="31.5" thickTop="1" thickBot="1">
      <c r="A341" s="664" t="s">
        <v>698</v>
      </c>
      <c r="B341" s="664" t="s">
        <v>92</v>
      </c>
      <c r="C341" s="665" t="s">
        <v>699</v>
      </c>
      <c r="D341" s="647">
        <v>1290508.993313753</v>
      </c>
    </row>
    <row r="342" spans="1:4" ht="31.5" thickTop="1" thickBot="1">
      <c r="A342" s="664" t="s">
        <v>649</v>
      </c>
      <c r="B342" s="664" t="s">
        <v>92</v>
      </c>
      <c r="C342" s="665" t="s">
        <v>1928</v>
      </c>
      <c r="D342" s="647">
        <v>822309.01388225763</v>
      </c>
    </row>
    <row r="343" spans="1:4" ht="31.5" thickTop="1" thickBot="1">
      <c r="A343" s="664" t="s">
        <v>700</v>
      </c>
      <c r="B343" s="664" t="s">
        <v>92</v>
      </c>
      <c r="C343" s="665" t="s">
        <v>701</v>
      </c>
      <c r="D343" s="647">
        <v>791400.3109438729</v>
      </c>
    </row>
    <row r="344" spans="1:4" ht="16.5" thickTop="1" thickBot="1">
      <c r="A344" s="664" t="s">
        <v>737</v>
      </c>
      <c r="B344" s="664" t="s">
        <v>387</v>
      </c>
      <c r="C344" s="665" t="s">
        <v>2331</v>
      </c>
      <c r="D344" s="647">
        <v>66425.182391835653</v>
      </c>
    </row>
    <row r="345" spans="1:4" ht="16.5" thickTop="1" thickBot="1">
      <c r="A345" s="664" t="s">
        <v>702</v>
      </c>
      <c r="B345" s="664" t="s">
        <v>377</v>
      </c>
      <c r="C345" s="665" t="s">
        <v>2332</v>
      </c>
      <c r="D345" s="647">
        <v>49804.935619198332</v>
      </c>
    </row>
    <row r="346" spans="1:4" ht="16.5" thickTop="1" thickBot="1">
      <c r="A346" s="664" t="s">
        <v>703</v>
      </c>
      <c r="B346" s="664" t="s">
        <v>144</v>
      </c>
      <c r="C346" s="665" t="s">
        <v>2333</v>
      </c>
      <c r="D346" s="647">
        <v>26500.515611239924</v>
      </c>
    </row>
    <row r="347" spans="1:4" ht="16.5" thickTop="1" thickBot="1">
      <c r="A347" s="664" t="s">
        <v>708</v>
      </c>
      <c r="B347" s="664" t="s">
        <v>92</v>
      </c>
      <c r="C347" s="665" t="s">
        <v>2334</v>
      </c>
      <c r="D347" s="647">
        <v>53105.158985195914</v>
      </c>
    </row>
    <row r="348" spans="1:4" ht="16.5" thickTop="1" thickBot="1">
      <c r="A348" s="664" t="s">
        <v>713</v>
      </c>
      <c r="B348" s="664" t="s">
        <v>144</v>
      </c>
      <c r="C348" s="665" t="s">
        <v>1931</v>
      </c>
      <c r="D348" s="647">
        <v>10931.690780379935</v>
      </c>
    </row>
    <row r="349" spans="1:4" ht="16.5" thickTop="1" thickBot="1">
      <c r="A349" s="664" t="s">
        <v>704</v>
      </c>
      <c r="B349" s="664" t="s">
        <v>144</v>
      </c>
      <c r="C349" s="665" t="s">
        <v>2335</v>
      </c>
      <c r="D349" s="647">
        <v>81451.859829391789</v>
      </c>
    </row>
    <row r="350" spans="1:4" ht="16.5" thickTop="1" thickBot="1">
      <c r="A350" s="664" t="s">
        <v>705</v>
      </c>
      <c r="B350" s="664" t="s">
        <v>144</v>
      </c>
      <c r="C350" s="665" t="s">
        <v>2336</v>
      </c>
      <c r="D350" s="647">
        <v>4946.0687290133465</v>
      </c>
    </row>
    <row r="351" spans="1:4" ht="16.5" thickTop="1" thickBot="1">
      <c r="A351" s="664" t="s">
        <v>736</v>
      </c>
      <c r="B351" s="664" t="s">
        <v>144</v>
      </c>
      <c r="C351" s="665" t="s">
        <v>1933</v>
      </c>
      <c r="D351" s="647">
        <v>112822.71655323534</v>
      </c>
    </row>
    <row r="352" spans="1:4" ht="16.5" thickTop="1" thickBot="1">
      <c r="A352" s="664" t="s">
        <v>709</v>
      </c>
      <c r="B352" s="664" t="s">
        <v>144</v>
      </c>
      <c r="C352" s="665" t="s">
        <v>710</v>
      </c>
      <c r="D352" s="647">
        <v>375566.97328669566</v>
      </c>
    </row>
    <row r="353" spans="1:4" ht="16.5" thickTop="1" thickBot="1">
      <c r="A353" s="664" t="s">
        <v>711</v>
      </c>
      <c r="B353" s="664" t="s">
        <v>144</v>
      </c>
      <c r="C353" s="665" t="s">
        <v>712</v>
      </c>
      <c r="D353" s="647">
        <v>1041610.8360013957</v>
      </c>
    </row>
    <row r="354" spans="1:4" ht="16.5" thickTop="1" thickBot="1">
      <c r="A354" s="664" t="s">
        <v>707</v>
      </c>
      <c r="B354" s="664" t="s">
        <v>144</v>
      </c>
      <c r="C354" s="665" t="s">
        <v>2337</v>
      </c>
      <c r="D354" s="647">
        <v>2290.8107797535495</v>
      </c>
    </row>
    <row r="355" spans="1:4" ht="16.5" thickTop="1" thickBot="1">
      <c r="A355" s="664" t="s">
        <v>706</v>
      </c>
      <c r="B355" s="664" t="s">
        <v>144</v>
      </c>
      <c r="C355" s="665" t="s">
        <v>1930</v>
      </c>
      <c r="D355" s="647">
        <v>4251.5365516971551</v>
      </c>
    </row>
    <row r="356" spans="1:4" ht="16.5" thickTop="1" thickBot="1">
      <c r="A356" s="664" t="s">
        <v>716</v>
      </c>
      <c r="B356" s="664" t="s">
        <v>144</v>
      </c>
      <c r="C356" s="665" t="s">
        <v>717</v>
      </c>
      <c r="D356" s="647">
        <v>45499.186286623953</v>
      </c>
    </row>
    <row r="357" spans="1:4" ht="16.5" thickTop="1" thickBot="1">
      <c r="A357" s="664" t="s">
        <v>714</v>
      </c>
      <c r="B357" s="664" t="s">
        <v>144</v>
      </c>
      <c r="C357" s="665" t="s">
        <v>2338</v>
      </c>
      <c r="D357" s="647">
        <v>249906.63051856906</v>
      </c>
    </row>
    <row r="358" spans="1:4" ht="16.5" thickTop="1" thickBot="1">
      <c r="A358" s="664" t="s">
        <v>715</v>
      </c>
      <c r="B358" s="664" t="s">
        <v>144</v>
      </c>
      <c r="C358" s="665" t="s">
        <v>2339</v>
      </c>
      <c r="D358" s="647">
        <v>218668.30170374791</v>
      </c>
    </row>
    <row r="359" spans="1:4" ht="16.5" thickTop="1" thickBot="1">
      <c r="A359" s="664" t="s">
        <v>718</v>
      </c>
      <c r="B359" s="664" t="s">
        <v>144</v>
      </c>
      <c r="C359" s="665" t="s">
        <v>719</v>
      </c>
      <c r="D359" s="647">
        <v>114540.53898767749</v>
      </c>
    </row>
    <row r="360" spans="1:4" ht="16.5" thickTop="1" thickBot="1">
      <c r="A360" s="664" t="s">
        <v>720</v>
      </c>
      <c r="B360" s="664" t="s">
        <v>144</v>
      </c>
      <c r="C360" s="665" t="s">
        <v>721</v>
      </c>
      <c r="D360" s="647">
        <v>124953.31525928453</v>
      </c>
    </row>
    <row r="361" spans="1:4" ht="16.5" thickTop="1" thickBot="1">
      <c r="A361" s="664" t="s">
        <v>722</v>
      </c>
      <c r="B361" s="664" t="s">
        <v>144</v>
      </c>
      <c r="C361" s="665" t="s">
        <v>723</v>
      </c>
      <c r="D361" s="647">
        <v>145778.86780249863</v>
      </c>
    </row>
    <row r="362" spans="1:4" ht="16.5" thickTop="1" thickBot="1">
      <c r="A362" s="664" t="s">
        <v>724</v>
      </c>
      <c r="B362" s="664" t="s">
        <v>144</v>
      </c>
      <c r="C362" s="665" t="s">
        <v>725</v>
      </c>
      <c r="D362" s="647">
        <v>152861.93122072966</v>
      </c>
    </row>
    <row r="363" spans="1:4" ht="16.5" thickTop="1" thickBot="1">
      <c r="A363" s="664" t="s">
        <v>726</v>
      </c>
      <c r="B363" s="664" t="s">
        <v>144</v>
      </c>
      <c r="C363" s="665" t="s">
        <v>2340</v>
      </c>
      <c r="D363" s="647">
        <v>244491.23450319452</v>
      </c>
    </row>
    <row r="364" spans="1:4" ht="16.5" thickTop="1" thickBot="1">
      <c r="A364" s="664" t="s">
        <v>738</v>
      </c>
      <c r="B364" s="664" t="s">
        <v>144</v>
      </c>
      <c r="C364" s="665" t="s">
        <v>2341</v>
      </c>
      <c r="D364" s="647">
        <v>115267.91098600584</v>
      </c>
    </row>
    <row r="365" spans="1:4" ht="16.5" thickTop="1" thickBot="1">
      <c r="A365" s="664" t="s">
        <v>727</v>
      </c>
      <c r="B365" s="664" t="s">
        <v>144</v>
      </c>
      <c r="C365" s="665" t="s">
        <v>728</v>
      </c>
      <c r="D365" s="647">
        <v>53027.949224102027</v>
      </c>
    </row>
    <row r="366" spans="1:4" ht="16.5" thickTop="1" thickBot="1">
      <c r="A366" s="664" t="s">
        <v>729</v>
      </c>
      <c r="B366" s="664" t="s">
        <v>144</v>
      </c>
      <c r="C366" s="665" t="s">
        <v>1932</v>
      </c>
      <c r="D366" s="647">
        <v>51281.796068666619</v>
      </c>
    </row>
    <row r="367" spans="1:4" ht="16.5" thickTop="1" thickBot="1">
      <c r="A367" s="664" t="s">
        <v>730</v>
      </c>
      <c r="B367" s="664" t="s">
        <v>92</v>
      </c>
      <c r="C367" s="665" t="s">
        <v>2342</v>
      </c>
      <c r="D367" s="647">
        <v>24510.634065735816</v>
      </c>
    </row>
    <row r="368" spans="1:4" ht="16.5" thickTop="1" thickBot="1">
      <c r="A368" s="664" t="s">
        <v>732</v>
      </c>
      <c r="B368" s="664" t="s">
        <v>92</v>
      </c>
      <c r="C368" s="665" t="s">
        <v>733</v>
      </c>
      <c r="D368" s="647">
        <v>3774.6313984575536</v>
      </c>
    </row>
    <row r="369" spans="1:4" ht="16.5" thickTop="1" thickBot="1">
      <c r="A369" s="664" t="s">
        <v>731</v>
      </c>
      <c r="B369" s="664" t="s">
        <v>92</v>
      </c>
      <c r="C369" s="665" t="s">
        <v>2343</v>
      </c>
      <c r="D369" s="647">
        <v>645.59212883963676</v>
      </c>
    </row>
    <row r="370" spans="1:4" ht="16.5" thickTop="1" thickBot="1">
      <c r="A370" s="664" t="s">
        <v>734</v>
      </c>
      <c r="B370" s="664" t="s">
        <v>92</v>
      </c>
      <c r="C370" s="665" t="s">
        <v>735</v>
      </c>
      <c r="D370" s="647">
        <v>32886.680118200886</v>
      </c>
    </row>
    <row r="371" spans="1:4" ht="16.5" thickTop="1" thickBot="1">
      <c r="A371" s="664" t="s">
        <v>741</v>
      </c>
      <c r="B371" s="664" t="s">
        <v>92</v>
      </c>
      <c r="C371" s="665" t="s">
        <v>1934</v>
      </c>
      <c r="D371" s="647">
        <v>30427.875936862245</v>
      </c>
    </row>
    <row r="372" spans="1:4" ht="16.5" thickTop="1" thickBot="1">
      <c r="A372" s="664" t="s">
        <v>739</v>
      </c>
      <c r="B372" s="664" t="s">
        <v>377</v>
      </c>
      <c r="C372" s="665" t="s">
        <v>740</v>
      </c>
      <c r="D372" s="647">
        <v>2811.4495933339017</v>
      </c>
    </row>
    <row r="373"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199"/>
      <c r="B5" s="100"/>
      <c r="C5" s="101"/>
      <c r="D5" s="187"/>
    </row>
    <row r="6" spans="1:5" ht="30" customHeight="1" thickTop="1" thickBot="1">
      <c r="A6" s="200" t="s">
        <v>1266</v>
      </c>
      <c r="B6" s="100" t="s">
        <v>339</v>
      </c>
      <c r="C6" s="102" t="s">
        <v>2026</v>
      </c>
      <c r="D6" s="649">
        <v>1219.3279687179154</v>
      </c>
    </row>
    <row r="7" spans="1:5" ht="30" customHeight="1" thickTop="1" thickBot="1">
      <c r="A7" s="200" t="s">
        <v>1352</v>
      </c>
      <c r="B7" s="100" t="s">
        <v>339</v>
      </c>
      <c r="C7" s="102" t="s">
        <v>2025</v>
      </c>
      <c r="D7" s="649">
        <v>1219.3279687179154</v>
      </c>
      <c r="E7" s="103"/>
    </row>
    <row r="8" spans="1:5" ht="30" customHeight="1" thickTop="1" thickBot="1">
      <c r="A8" s="200" t="s">
        <v>1364</v>
      </c>
      <c r="B8" s="100" t="s">
        <v>339</v>
      </c>
      <c r="C8" s="102" t="s">
        <v>2027</v>
      </c>
      <c r="D8" s="649">
        <v>1219.3279687179154</v>
      </c>
    </row>
    <row r="9" spans="1:5" ht="30" customHeight="1" thickTop="1" thickBot="1">
      <c r="A9" s="200" t="s">
        <v>1225</v>
      </c>
      <c r="B9" s="100" t="s">
        <v>1223</v>
      </c>
      <c r="C9" s="102" t="s">
        <v>1226</v>
      </c>
      <c r="D9" s="649">
        <v>1219.3279687179154</v>
      </c>
    </row>
    <row r="10" spans="1:5" ht="30" customHeight="1" thickTop="1" thickBot="1">
      <c r="A10" s="200" t="s">
        <v>1388</v>
      </c>
      <c r="B10" s="100" t="s">
        <v>339</v>
      </c>
      <c r="C10" s="102" t="s">
        <v>1389</v>
      </c>
      <c r="D10" s="649">
        <v>1219.3279687179154</v>
      </c>
    </row>
    <row r="11" spans="1:5" ht="30" customHeight="1" thickTop="1" thickBot="1">
      <c r="A11" s="200" t="s">
        <v>1329</v>
      </c>
      <c r="B11" s="100" t="s">
        <v>339</v>
      </c>
      <c r="C11" s="102" t="s">
        <v>1330</v>
      </c>
      <c r="D11" s="649">
        <v>1219.3279687179154</v>
      </c>
    </row>
    <row r="12" spans="1:5" ht="30" customHeight="1" thickTop="1" thickBot="1">
      <c r="A12" s="200" t="s">
        <v>1331</v>
      </c>
      <c r="B12" s="100" t="s">
        <v>339</v>
      </c>
      <c r="C12" s="102" t="s">
        <v>1332</v>
      </c>
      <c r="D12" s="649">
        <v>1219.3279687179154</v>
      </c>
    </row>
    <row r="13" spans="1:5" ht="30" customHeight="1" thickTop="1" thickBot="1">
      <c r="A13" s="200" t="s">
        <v>1333</v>
      </c>
      <c r="B13" s="100" t="s">
        <v>339</v>
      </c>
      <c r="C13" s="102" t="s">
        <v>1334</v>
      </c>
      <c r="D13" s="649">
        <v>1219.3279687179154</v>
      </c>
    </row>
    <row r="14" spans="1:5" ht="30" customHeight="1" thickTop="1" thickBot="1">
      <c r="A14" s="200" t="s">
        <v>1335</v>
      </c>
      <c r="B14" s="100" t="s">
        <v>339</v>
      </c>
      <c r="C14" s="102" t="s">
        <v>1336</v>
      </c>
      <c r="D14" s="649">
        <v>1219.3279687179154</v>
      </c>
    </row>
    <row r="15" spans="1:5" ht="30" customHeight="1" thickTop="1" thickBot="1">
      <c r="A15" s="200" t="s">
        <v>1317</v>
      </c>
      <c r="B15" s="100" t="s">
        <v>339</v>
      </c>
      <c r="C15" s="102" t="s">
        <v>1860</v>
      </c>
      <c r="D15" s="649">
        <v>1219.3279687179154</v>
      </c>
    </row>
    <row r="16" spans="1:5" ht="30" customHeight="1" thickTop="1" thickBot="1">
      <c r="A16" s="200" t="s">
        <v>1227</v>
      </c>
      <c r="B16" s="100" t="s">
        <v>339</v>
      </c>
      <c r="C16" s="102" t="s">
        <v>1228</v>
      </c>
      <c r="D16" s="649">
        <v>1219.3279687179154</v>
      </c>
    </row>
    <row r="17" spans="1:4" ht="30" customHeight="1" thickTop="1" thickBot="1">
      <c r="A17" s="200" t="s">
        <v>1229</v>
      </c>
      <c r="B17" s="100" t="s">
        <v>339</v>
      </c>
      <c r="C17" s="102" t="s">
        <v>1230</v>
      </c>
      <c r="D17" s="649">
        <v>1219.3279687179154</v>
      </c>
    </row>
    <row r="18" spans="1:4" ht="30" customHeight="1" thickTop="1" thickBot="1">
      <c r="A18" s="200" t="s">
        <v>1231</v>
      </c>
      <c r="B18" s="100" t="s">
        <v>339</v>
      </c>
      <c r="C18" s="102" t="s">
        <v>1232</v>
      </c>
      <c r="D18" s="649">
        <v>1219.3279687179154</v>
      </c>
    </row>
    <row r="19" spans="1:4" ht="30" customHeight="1" thickTop="1" thickBot="1">
      <c r="A19" s="200" t="s">
        <v>1235</v>
      </c>
      <c r="B19" s="100" t="s">
        <v>339</v>
      </c>
      <c r="C19" s="102" t="s">
        <v>1236</v>
      </c>
      <c r="D19" s="649">
        <v>1219.3279687179154</v>
      </c>
    </row>
    <row r="20" spans="1:4" ht="30" customHeight="1" thickTop="1" thickBot="1">
      <c r="A20" s="200" t="s">
        <v>1407</v>
      </c>
      <c r="B20" s="100" t="s">
        <v>339</v>
      </c>
      <c r="C20" s="102" t="s">
        <v>1869</v>
      </c>
      <c r="D20" s="649">
        <v>240.81727382178829</v>
      </c>
    </row>
    <row r="21" spans="1:4" ht="30" customHeight="1" thickTop="1" thickBot="1">
      <c r="A21" s="200" t="s">
        <v>1239</v>
      </c>
      <c r="B21" s="100" t="s">
        <v>339</v>
      </c>
      <c r="C21" s="102" t="s">
        <v>1240</v>
      </c>
      <c r="D21" s="649">
        <v>1219.3279687179154</v>
      </c>
    </row>
    <row r="22" spans="1:4" ht="30" customHeight="1" thickTop="1" thickBot="1">
      <c r="A22" s="200" t="s">
        <v>1390</v>
      </c>
      <c r="B22" s="100" t="s">
        <v>339</v>
      </c>
      <c r="C22" s="102" t="s">
        <v>1391</v>
      </c>
      <c r="D22" s="649">
        <v>1219.3279687179154</v>
      </c>
    </row>
    <row r="23" spans="1:4" ht="30" customHeight="1" thickTop="1" thickBot="1">
      <c r="A23" s="200" t="s">
        <v>1247</v>
      </c>
      <c r="B23" s="100" t="s">
        <v>339</v>
      </c>
      <c r="C23" s="102" t="s">
        <v>1248</v>
      </c>
      <c r="D23" s="649">
        <v>1219.3279687179154</v>
      </c>
    </row>
    <row r="24" spans="1:4" ht="30" customHeight="1" thickTop="1" thickBot="1">
      <c r="A24" s="200" t="s">
        <v>1269</v>
      </c>
      <c r="B24" s="100" t="s">
        <v>339</v>
      </c>
      <c r="C24" s="102" t="s">
        <v>1270</v>
      </c>
      <c r="D24" s="649">
        <v>1219.3279687179154</v>
      </c>
    </row>
    <row r="25" spans="1:4" ht="30" customHeight="1" thickTop="1" thickBot="1">
      <c r="A25" s="200" t="s">
        <v>1241</v>
      </c>
      <c r="B25" s="100" t="s">
        <v>339</v>
      </c>
      <c r="C25" s="102" t="s">
        <v>1242</v>
      </c>
      <c r="D25" s="649">
        <v>1219.3279687179154</v>
      </c>
    </row>
    <row r="26" spans="1:4" ht="30" customHeight="1" thickTop="1" thickBot="1">
      <c r="A26" s="200" t="s">
        <v>1246</v>
      </c>
      <c r="B26" s="100" t="s">
        <v>339</v>
      </c>
      <c r="C26" s="102" t="s">
        <v>1242</v>
      </c>
      <c r="D26" s="649">
        <v>1219.3279687179154</v>
      </c>
    </row>
    <row r="27" spans="1:4" ht="30" customHeight="1" thickTop="1" thickBot="1">
      <c r="A27" s="200" t="s">
        <v>1303</v>
      </c>
      <c r="B27" s="100" t="s">
        <v>339</v>
      </c>
      <c r="C27" s="102" t="s">
        <v>1304</v>
      </c>
      <c r="D27" s="649">
        <v>1219.3279687179154</v>
      </c>
    </row>
    <row r="28" spans="1:4" ht="30" customHeight="1" thickTop="1" thickBot="1">
      <c r="A28" s="200" t="s">
        <v>1249</v>
      </c>
      <c r="B28" s="100" t="s">
        <v>339</v>
      </c>
      <c r="C28" s="102" t="s">
        <v>1250</v>
      </c>
      <c r="D28" s="649">
        <v>1219.3279687179154</v>
      </c>
    </row>
    <row r="29" spans="1:4" ht="30" customHeight="1" thickTop="1" thickBot="1">
      <c r="A29" s="200" t="s">
        <v>1254</v>
      </c>
      <c r="B29" s="100" t="s">
        <v>339</v>
      </c>
      <c r="C29" s="102" t="s">
        <v>1255</v>
      </c>
      <c r="D29" s="649">
        <v>1219.3279687179154</v>
      </c>
    </row>
    <row r="30" spans="1:4" ht="30" customHeight="1" thickTop="1" thickBot="1">
      <c r="A30" s="200" t="s">
        <v>1252</v>
      </c>
      <c r="B30" s="100" t="s">
        <v>339</v>
      </c>
      <c r="C30" s="102" t="s">
        <v>1253</v>
      </c>
      <c r="D30" s="649">
        <v>1219.3279687179154</v>
      </c>
    </row>
    <row r="31" spans="1:4" ht="30" customHeight="1" thickTop="1" thickBot="1">
      <c r="A31" s="200" t="s">
        <v>1267</v>
      </c>
      <c r="B31" s="100" t="s">
        <v>339</v>
      </c>
      <c r="C31" s="102" t="s">
        <v>1268</v>
      </c>
      <c r="D31" s="649">
        <v>1219.3279687179154</v>
      </c>
    </row>
    <row r="32" spans="1:4" ht="30" customHeight="1" thickTop="1" thickBot="1">
      <c r="A32" s="200" t="s">
        <v>1256</v>
      </c>
      <c r="B32" s="100" t="s">
        <v>339</v>
      </c>
      <c r="C32" s="102" t="s">
        <v>1257</v>
      </c>
      <c r="D32" s="649">
        <v>1219.3279687179154</v>
      </c>
    </row>
    <row r="33" spans="1:4" ht="30" customHeight="1" thickTop="1" thickBot="1">
      <c r="A33" s="200" t="s">
        <v>1272</v>
      </c>
      <c r="B33" s="100" t="s">
        <v>339</v>
      </c>
      <c r="C33" s="102" t="s">
        <v>1257</v>
      </c>
      <c r="D33" s="649">
        <v>1219.3279687179154</v>
      </c>
    </row>
    <row r="34" spans="1:4" ht="30" customHeight="1" thickTop="1" thickBot="1">
      <c r="A34" s="200" t="s">
        <v>1273</v>
      </c>
      <c r="B34" s="100" t="s">
        <v>339</v>
      </c>
      <c r="C34" s="102" t="s">
        <v>1274</v>
      </c>
      <c r="D34" s="649">
        <v>1219.3279687179154</v>
      </c>
    </row>
    <row r="35" spans="1:4" ht="30" customHeight="1" thickTop="1" thickBot="1">
      <c r="A35" s="200" t="s">
        <v>1323</v>
      </c>
      <c r="B35" s="100" t="s">
        <v>339</v>
      </c>
      <c r="C35" s="102" t="s">
        <v>1864</v>
      </c>
      <c r="D35" s="649">
        <v>1219.3279687179154</v>
      </c>
    </row>
    <row r="36" spans="1:4" ht="30" customHeight="1" thickTop="1" thickBot="1">
      <c r="A36" s="200" t="s">
        <v>1404</v>
      </c>
      <c r="B36" s="100" t="s">
        <v>339</v>
      </c>
      <c r="C36" s="102" t="s">
        <v>1405</v>
      </c>
      <c r="D36" s="649">
        <v>1219.3279687179154</v>
      </c>
    </row>
    <row r="37" spans="1:4" ht="30" customHeight="1" thickTop="1" thickBot="1">
      <c r="A37" s="200" t="s">
        <v>1385</v>
      </c>
      <c r="B37" s="100" t="s">
        <v>339</v>
      </c>
      <c r="C37" s="102" t="s">
        <v>1386</v>
      </c>
      <c r="D37" s="649">
        <v>1219.3279687179154</v>
      </c>
    </row>
    <row r="38" spans="1:4" ht="30" customHeight="1" thickTop="1" thickBot="1">
      <c r="A38" s="200" t="s">
        <v>1264</v>
      </c>
      <c r="B38" s="100" t="s">
        <v>339</v>
      </c>
      <c r="C38" s="102" t="s">
        <v>1265</v>
      </c>
      <c r="D38" s="649">
        <v>1219.3279687179154</v>
      </c>
    </row>
    <row r="39" spans="1:4" ht="30" customHeight="1" thickTop="1" thickBot="1">
      <c r="A39" s="200" t="s">
        <v>1221</v>
      </c>
      <c r="B39" s="100" t="s">
        <v>1223</v>
      </c>
      <c r="C39" s="102" t="s">
        <v>1280</v>
      </c>
      <c r="D39" s="649">
        <v>1219.3279687179154</v>
      </c>
    </row>
    <row r="40" spans="1:4" ht="30" customHeight="1" thickTop="1" thickBot="1">
      <c r="A40" s="200" t="s">
        <v>1261</v>
      </c>
      <c r="B40" s="100" t="s">
        <v>339</v>
      </c>
      <c r="C40" s="102" t="s">
        <v>1262</v>
      </c>
      <c r="D40" s="649">
        <v>1219.3279687179154</v>
      </c>
    </row>
    <row r="41" spans="1:4" ht="30" customHeight="1" thickTop="1" thickBot="1">
      <c r="A41" s="200" t="s">
        <v>1259</v>
      </c>
      <c r="B41" s="100" t="s">
        <v>339</v>
      </c>
      <c r="C41" s="102" t="s">
        <v>1260</v>
      </c>
      <c r="D41" s="649">
        <v>1219.3279687179154</v>
      </c>
    </row>
    <row r="42" spans="1:4" ht="30" customHeight="1" thickTop="1" thickBot="1">
      <c r="A42" s="200" t="s">
        <v>1392</v>
      </c>
      <c r="B42" s="100" t="s">
        <v>339</v>
      </c>
      <c r="C42" s="102" t="s">
        <v>1260</v>
      </c>
      <c r="D42" s="649">
        <v>1219.3279687179154</v>
      </c>
    </row>
    <row r="43" spans="1:4" ht="30" customHeight="1" thickTop="1" thickBot="1">
      <c r="A43" s="200" t="s">
        <v>1233</v>
      </c>
      <c r="B43" s="100" t="s">
        <v>339</v>
      </c>
      <c r="C43" s="102" t="s">
        <v>1234</v>
      </c>
      <c r="D43" s="649">
        <v>1219.3279687179154</v>
      </c>
    </row>
    <row r="44" spans="1:4" ht="30" customHeight="1" thickTop="1" thickBot="1">
      <c r="A44" s="200" t="s">
        <v>1387</v>
      </c>
      <c r="B44" s="100" t="s">
        <v>339</v>
      </c>
      <c r="C44" s="102" t="s">
        <v>1234</v>
      </c>
      <c r="D44" s="649">
        <v>1219.3279687179154</v>
      </c>
    </row>
    <row r="45" spans="1:4" ht="30" customHeight="1" thickTop="1" thickBot="1">
      <c r="A45" s="200" t="s">
        <v>1278</v>
      </c>
      <c r="B45" s="100" t="s">
        <v>339</v>
      </c>
      <c r="C45" s="102" t="s">
        <v>1279</v>
      </c>
      <c r="D45" s="649">
        <v>1219.3279687179154</v>
      </c>
    </row>
    <row r="46" spans="1:4" ht="30" customHeight="1" thickTop="1" thickBot="1">
      <c r="A46" s="200" t="s">
        <v>1287</v>
      </c>
      <c r="B46" s="100" t="s">
        <v>339</v>
      </c>
      <c r="C46" s="102" t="s">
        <v>1288</v>
      </c>
      <c r="D46" s="649">
        <v>1219.3279687179154</v>
      </c>
    </row>
    <row r="47" spans="1:4" ht="30" customHeight="1" thickTop="1" thickBot="1">
      <c r="A47" s="200" t="s">
        <v>1291</v>
      </c>
      <c r="B47" s="100" t="s">
        <v>339</v>
      </c>
      <c r="C47" s="102" t="s">
        <v>1292</v>
      </c>
      <c r="D47" s="649">
        <v>1219.3279687179154</v>
      </c>
    </row>
    <row r="48" spans="1:4" ht="30" customHeight="1" thickTop="1" thickBot="1">
      <c r="A48" s="200" t="s">
        <v>1283</v>
      </c>
      <c r="B48" s="100" t="s">
        <v>1223</v>
      </c>
      <c r="C48" s="102" t="s">
        <v>1284</v>
      </c>
      <c r="D48" s="649">
        <v>1219.3279687179154</v>
      </c>
    </row>
    <row r="49" spans="1:4" ht="30" customHeight="1" thickTop="1" thickBot="1">
      <c r="A49" s="200" t="s">
        <v>1281</v>
      </c>
      <c r="B49" s="100" t="s">
        <v>339</v>
      </c>
      <c r="C49" s="102" t="s">
        <v>1282</v>
      </c>
      <c r="D49" s="649">
        <v>1219.3279687179154</v>
      </c>
    </row>
    <row r="50" spans="1:4" ht="30" customHeight="1" thickTop="1" thickBot="1">
      <c r="A50" s="200" t="s">
        <v>1285</v>
      </c>
      <c r="B50" s="100" t="s">
        <v>339</v>
      </c>
      <c r="C50" s="102" t="s">
        <v>1286</v>
      </c>
      <c r="D50" s="649">
        <v>1219.3279687179154</v>
      </c>
    </row>
    <row r="51" spans="1:4" ht="30" customHeight="1" thickTop="1" thickBot="1">
      <c r="A51" s="200" t="s">
        <v>1314</v>
      </c>
      <c r="B51" s="100" t="s">
        <v>1306</v>
      </c>
      <c r="C51" s="102" t="s">
        <v>1315</v>
      </c>
      <c r="D51" s="649">
        <v>1219.3279687179154</v>
      </c>
    </row>
    <row r="52" spans="1:4" ht="30" customHeight="1" thickTop="1" thickBot="1">
      <c r="A52" s="200" t="s">
        <v>1316</v>
      </c>
      <c r="B52" s="100" t="s">
        <v>1306</v>
      </c>
      <c r="C52" s="102" t="s">
        <v>1315</v>
      </c>
      <c r="D52" s="649">
        <v>1219.3279687179154</v>
      </c>
    </row>
    <row r="53" spans="1:4" ht="30" customHeight="1" thickTop="1" thickBot="1">
      <c r="A53" s="200" t="s">
        <v>1289</v>
      </c>
      <c r="B53" s="100" t="s">
        <v>339</v>
      </c>
      <c r="C53" s="102" t="s">
        <v>1290</v>
      </c>
      <c r="D53" s="649">
        <v>1219.3279687179154</v>
      </c>
    </row>
    <row r="54" spans="1:4" ht="30" customHeight="1" thickTop="1" thickBot="1">
      <c r="A54" s="200" t="s">
        <v>1293</v>
      </c>
      <c r="B54" s="100" t="s">
        <v>339</v>
      </c>
      <c r="C54" s="102" t="s">
        <v>1294</v>
      </c>
      <c r="D54" s="649">
        <v>1219.3279687179154</v>
      </c>
    </row>
    <row r="55" spans="1:4" ht="30" customHeight="1" thickTop="1" thickBot="1">
      <c r="A55" s="200" t="s">
        <v>1378</v>
      </c>
      <c r="B55" s="100" t="s">
        <v>339</v>
      </c>
      <c r="C55" s="102" t="s">
        <v>2029</v>
      </c>
      <c r="D55" s="649">
        <v>1219.3279687179154</v>
      </c>
    </row>
    <row r="56" spans="1:4" ht="30" customHeight="1" thickTop="1" thickBot="1">
      <c r="A56" s="200" t="s">
        <v>1379</v>
      </c>
      <c r="B56" s="100" t="s">
        <v>339</v>
      </c>
      <c r="C56" s="102" t="s">
        <v>2030</v>
      </c>
      <c r="D56" s="649">
        <v>1219.3279687179154</v>
      </c>
    </row>
    <row r="57" spans="1:4" ht="30" customHeight="1" thickTop="1" thickBot="1">
      <c r="A57" s="200" t="s">
        <v>1380</v>
      </c>
      <c r="B57" s="100" t="s">
        <v>339</v>
      </c>
      <c r="C57" s="102" t="s">
        <v>2031</v>
      </c>
      <c r="D57" s="649">
        <v>1219.3279687179154</v>
      </c>
    </row>
    <row r="58" spans="1:4" ht="30" customHeight="1" thickTop="1" thickBot="1">
      <c r="A58" s="200" t="s">
        <v>1357</v>
      </c>
      <c r="B58" s="100" t="s">
        <v>339</v>
      </c>
      <c r="C58" s="102" t="s">
        <v>1867</v>
      </c>
      <c r="D58" s="649">
        <v>1219.3279687179154</v>
      </c>
    </row>
    <row r="59" spans="1:4" ht="30" customHeight="1" thickTop="1" thickBot="1">
      <c r="A59" s="200" t="s">
        <v>1295</v>
      </c>
      <c r="B59" s="100" t="s">
        <v>339</v>
      </c>
      <c r="C59" s="102" t="s">
        <v>1296</v>
      </c>
      <c r="D59" s="649">
        <v>1219.3279687179154</v>
      </c>
    </row>
    <row r="60" spans="1:4" ht="30" customHeight="1" thickTop="1" thickBot="1">
      <c r="A60" s="200" t="s">
        <v>1376</v>
      </c>
      <c r="B60" s="100" t="s">
        <v>339</v>
      </c>
      <c r="C60" s="102" t="s">
        <v>1377</v>
      </c>
      <c r="D60" s="649">
        <v>1219.3279687179154</v>
      </c>
    </row>
    <row r="61" spans="1:4" ht="30" customHeight="1" thickTop="1" thickBot="1">
      <c r="A61" s="200" t="s">
        <v>1362</v>
      </c>
      <c r="B61" s="100" t="s">
        <v>339</v>
      </c>
      <c r="C61" s="102" t="s">
        <v>1363</v>
      </c>
      <c r="D61" s="649">
        <v>1219.3279687179154</v>
      </c>
    </row>
    <row r="62" spans="1:4" ht="30" customHeight="1" thickTop="1" thickBot="1">
      <c r="A62" s="200" t="s">
        <v>1369</v>
      </c>
      <c r="B62" s="100" t="s">
        <v>339</v>
      </c>
      <c r="C62" s="102" t="s">
        <v>1370</v>
      </c>
      <c r="D62" s="649">
        <v>1219.3279687179154</v>
      </c>
    </row>
    <row r="63" spans="1:4" ht="30" customHeight="1" thickTop="1" thickBot="1">
      <c r="A63" s="200" t="s">
        <v>1373</v>
      </c>
      <c r="B63" s="100" t="s">
        <v>339</v>
      </c>
      <c r="C63" s="102" t="s">
        <v>1374</v>
      </c>
      <c r="D63" s="649">
        <v>1219.3279687179154</v>
      </c>
    </row>
    <row r="64" spans="1:4" ht="30" customHeight="1" thickTop="1" thickBot="1">
      <c r="A64" s="200" t="s">
        <v>1360</v>
      </c>
      <c r="B64" s="100" t="s">
        <v>339</v>
      </c>
      <c r="C64" s="102" t="s">
        <v>1361</v>
      </c>
      <c r="D64" s="649">
        <v>1219.3279687179154</v>
      </c>
    </row>
    <row r="65" spans="1:4" ht="30" customHeight="1" thickTop="1" thickBot="1">
      <c r="A65" s="200" t="s">
        <v>1297</v>
      </c>
      <c r="B65" s="100" t="s">
        <v>339</v>
      </c>
      <c r="C65" s="102" t="s">
        <v>1298</v>
      </c>
      <c r="D65" s="649">
        <v>1219.3279687179154</v>
      </c>
    </row>
    <row r="66" spans="1:4" ht="30" customHeight="1" thickTop="1" thickBot="1">
      <c r="A66" s="200" t="s">
        <v>1367</v>
      </c>
      <c r="B66" s="100" t="s">
        <v>339</v>
      </c>
      <c r="C66" s="102" t="s">
        <v>1368</v>
      </c>
      <c r="D66" s="649">
        <v>1219.3279687179154</v>
      </c>
    </row>
    <row r="67" spans="1:4" ht="30" customHeight="1" thickTop="1" thickBot="1">
      <c r="A67" s="200" t="s">
        <v>1371</v>
      </c>
      <c r="B67" s="100" t="s">
        <v>339</v>
      </c>
      <c r="C67" s="102" t="s">
        <v>1372</v>
      </c>
      <c r="D67" s="649">
        <v>1219.3279687179154</v>
      </c>
    </row>
    <row r="68" spans="1:4" ht="30" customHeight="1" thickTop="1" thickBot="1">
      <c r="A68" s="200" t="s">
        <v>1343</v>
      </c>
      <c r="B68" s="100" t="s">
        <v>339</v>
      </c>
      <c r="C68" s="102" t="s">
        <v>1344</v>
      </c>
      <c r="D68" s="649">
        <v>1219.3279687179154</v>
      </c>
    </row>
    <row r="69" spans="1:4" ht="30" customHeight="1" thickTop="1" thickBot="1">
      <c r="A69" s="200" t="s">
        <v>1383</v>
      </c>
      <c r="B69" s="100" t="s">
        <v>339</v>
      </c>
      <c r="C69" s="102" t="s">
        <v>2033</v>
      </c>
      <c r="D69" s="649">
        <v>1219.3279687179154</v>
      </c>
    </row>
    <row r="70" spans="1:4" ht="30" customHeight="1" thickTop="1" thickBot="1">
      <c r="A70" s="200" t="s">
        <v>1384</v>
      </c>
      <c r="B70" s="100" t="s">
        <v>339</v>
      </c>
      <c r="C70" s="102" t="s">
        <v>2034</v>
      </c>
      <c r="D70" s="649">
        <v>1219.3279687179154</v>
      </c>
    </row>
    <row r="71" spans="1:4" ht="30" customHeight="1" thickTop="1" thickBot="1">
      <c r="A71" s="200" t="s">
        <v>1381</v>
      </c>
      <c r="B71" s="100" t="s">
        <v>339</v>
      </c>
      <c r="C71" s="102" t="s">
        <v>2035</v>
      </c>
      <c r="D71" s="649">
        <v>1219.3279687179154</v>
      </c>
    </row>
    <row r="72" spans="1:4" ht="30" customHeight="1" thickTop="1" thickBot="1">
      <c r="A72" s="200" t="s">
        <v>1382</v>
      </c>
      <c r="B72" s="100" t="s">
        <v>339</v>
      </c>
      <c r="C72" s="102" t="s">
        <v>2036</v>
      </c>
      <c r="D72" s="649">
        <v>1219.3279687179154</v>
      </c>
    </row>
    <row r="73" spans="1:4" ht="30" customHeight="1" thickTop="1" thickBot="1">
      <c r="A73" s="200" t="s">
        <v>1350</v>
      </c>
      <c r="B73" s="100" t="s">
        <v>339</v>
      </c>
      <c r="C73" s="102" t="s">
        <v>1351</v>
      </c>
      <c r="D73" s="649">
        <v>1219.3279687179154</v>
      </c>
    </row>
    <row r="74" spans="1:4" ht="30" customHeight="1" thickTop="1" thickBot="1">
      <c r="A74" s="200" t="s">
        <v>1349</v>
      </c>
      <c r="B74" s="100" t="s">
        <v>339</v>
      </c>
      <c r="C74" s="102" t="s">
        <v>1866</v>
      </c>
      <c r="D74" s="649">
        <v>1219.3279687179154</v>
      </c>
    </row>
    <row r="75" spans="1:4" ht="30" customHeight="1" thickTop="1" thickBot="1">
      <c r="A75" s="200" t="s">
        <v>1347</v>
      </c>
      <c r="B75" s="100" t="s">
        <v>339</v>
      </c>
      <c r="C75" s="102" t="s">
        <v>1348</v>
      </c>
      <c r="D75" s="649">
        <v>1219.3279687179154</v>
      </c>
    </row>
    <row r="76" spans="1:4" ht="30" customHeight="1" thickTop="1" thickBot="1">
      <c r="A76" s="200" t="s">
        <v>1375</v>
      </c>
      <c r="B76" s="100" t="s">
        <v>339</v>
      </c>
      <c r="C76" s="102" t="s">
        <v>2028</v>
      </c>
      <c r="D76" s="649">
        <v>1219.3279687179154</v>
      </c>
    </row>
    <row r="77" spans="1:4" ht="30" customHeight="1" thickTop="1" thickBot="1">
      <c r="A77" s="200" t="s">
        <v>1353</v>
      </c>
      <c r="B77" s="100" t="s">
        <v>339</v>
      </c>
      <c r="C77" s="102" t="s">
        <v>1354</v>
      </c>
      <c r="D77" s="649">
        <v>1219.3279687179154</v>
      </c>
    </row>
    <row r="78" spans="1:4" ht="30" customHeight="1" thickTop="1" thickBot="1">
      <c r="A78" s="200" t="s">
        <v>1355</v>
      </c>
      <c r="B78" s="100" t="s">
        <v>339</v>
      </c>
      <c r="C78" s="102" t="s">
        <v>1356</v>
      </c>
      <c r="D78" s="649">
        <v>1219.3279687179154</v>
      </c>
    </row>
    <row r="79" spans="1:4" ht="30" customHeight="1" thickTop="1" thickBot="1">
      <c r="A79" s="200" t="s">
        <v>1358</v>
      </c>
      <c r="B79" s="100" t="s">
        <v>339</v>
      </c>
      <c r="C79" s="102" t="s">
        <v>1359</v>
      </c>
      <c r="D79" s="649">
        <v>1219.3279687179154</v>
      </c>
    </row>
    <row r="80" spans="1:4" ht="30" customHeight="1" thickTop="1" thickBot="1">
      <c r="A80" s="200" t="s">
        <v>1337</v>
      </c>
      <c r="B80" s="100" t="s">
        <v>339</v>
      </c>
      <c r="C80" s="102" t="s">
        <v>1338</v>
      </c>
      <c r="D80" s="649">
        <v>1219.3279687179154</v>
      </c>
    </row>
    <row r="81" spans="1:4" ht="30" customHeight="1" thickTop="1" thickBot="1">
      <c r="A81" s="200" t="s">
        <v>1341</v>
      </c>
      <c r="B81" s="100" t="s">
        <v>339</v>
      </c>
      <c r="C81" s="102" t="s">
        <v>1342</v>
      </c>
      <c r="D81" s="649">
        <v>1219.3279687179154</v>
      </c>
    </row>
    <row r="82" spans="1:4" ht="30" customHeight="1" thickTop="1" thickBot="1">
      <c r="A82" s="200" t="s">
        <v>1345</v>
      </c>
      <c r="B82" s="100" t="s">
        <v>339</v>
      </c>
      <c r="C82" s="102" t="s">
        <v>1346</v>
      </c>
      <c r="D82" s="649">
        <v>1219.3279687179154</v>
      </c>
    </row>
    <row r="83" spans="1:4" ht="30" customHeight="1" thickTop="1" thickBot="1">
      <c r="A83" s="200" t="s">
        <v>1339</v>
      </c>
      <c r="B83" s="100" t="s">
        <v>339</v>
      </c>
      <c r="C83" s="102" t="s">
        <v>1340</v>
      </c>
      <c r="D83" s="649">
        <v>1219.3279687179154</v>
      </c>
    </row>
    <row r="84" spans="1:4" ht="30" customHeight="1" thickTop="1" thickBot="1">
      <c r="A84" s="200" t="s">
        <v>1305</v>
      </c>
      <c r="B84" s="100" t="s">
        <v>339</v>
      </c>
      <c r="C84" s="102" t="s">
        <v>1307</v>
      </c>
      <c r="D84" s="649">
        <v>1219.3279687179154</v>
      </c>
    </row>
    <row r="85" spans="1:4" ht="30" customHeight="1" thickTop="1" thickBot="1">
      <c r="A85" s="200" t="s">
        <v>1308</v>
      </c>
      <c r="B85" s="100" t="s">
        <v>339</v>
      </c>
      <c r="C85" s="102" t="s">
        <v>1859</v>
      </c>
      <c r="D85" s="649">
        <v>1219.3279687179154</v>
      </c>
    </row>
    <row r="86" spans="1:4" ht="30" customHeight="1" thickTop="1" thickBot="1">
      <c r="A86" s="200" t="s">
        <v>1309</v>
      </c>
      <c r="B86" s="100" t="s">
        <v>1306</v>
      </c>
      <c r="C86" s="102" t="s">
        <v>1310</v>
      </c>
      <c r="D86" s="649">
        <v>1219.3279687179154</v>
      </c>
    </row>
    <row r="87" spans="1:4" ht="30" customHeight="1" thickTop="1" thickBot="1">
      <c r="A87" s="200" t="s">
        <v>1311</v>
      </c>
      <c r="B87" s="100" t="s">
        <v>339</v>
      </c>
      <c r="C87" s="102" t="s">
        <v>1312</v>
      </c>
      <c r="D87" s="649">
        <v>1219.3279687179154</v>
      </c>
    </row>
    <row r="88" spans="1:4" ht="30" customHeight="1" thickTop="1" thickBot="1">
      <c r="A88" s="200" t="s">
        <v>1313</v>
      </c>
      <c r="B88" s="100" t="s">
        <v>339</v>
      </c>
      <c r="C88" s="102" t="s">
        <v>1312</v>
      </c>
      <c r="D88" s="649">
        <v>1219.3279687179154</v>
      </c>
    </row>
    <row r="89" spans="1:4" ht="30" customHeight="1" thickTop="1" thickBot="1">
      <c r="A89" s="200" t="s">
        <v>1243</v>
      </c>
      <c r="B89" s="100" t="s">
        <v>339</v>
      </c>
      <c r="C89" s="102" t="s">
        <v>1852</v>
      </c>
      <c r="D89" s="649">
        <v>1219.3279687179154</v>
      </c>
    </row>
    <row r="90" spans="1:4" ht="30" customHeight="1" thickTop="1" thickBot="1">
      <c r="A90" s="200" t="s">
        <v>1365</v>
      </c>
      <c r="B90" s="100" t="s">
        <v>339</v>
      </c>
      <c r="C90" s="102" t="s">
        <v>1366</v>
      </c>
      <c r="D90" s="649">
        <v>1219.3279687179154</v>
      </c>
    </row>
    <row r="91" spans="1:4" ht="30" customHeight="1" thickTop="1" thickBot="1">
      <c r="A91" s="200" t="s">
        <v>1244</v>
      </c>
      <c r="B91" s="100" t="s">
        <v>339</v>
      </c>
      <c r="C91" s="102" t="s">
        <v>1245</v>
      </c>
      <c r="D91" s="649">
        <v>1219.3279687179154</v>
      </c>
    </row>
    <row r="92" spans="1:4" ht="30" customHeight="1" thickTop="1" thickBot="1">
      <c r="A92" s="200" t="s">
        <v>1277</v>
      </c>
      <c r="B92" s="100" t="s">
        <v>339</v>
      </c>
      <c r="C92" s="102" t="s">
        <v>1858</v>
      </c>
      <c r="D92" s="649">
        <v>1219.3279687179154</v>
      </c>
    </row>
    <row r="93" spans="1:4" ht="30" customHeight="1" thickTop="1" thickBot="1">
      <c r="A93" s="200" t="s">
        <v>1408</v>
      </c>
      <c r="B93" s="100" t="s">
        <v>1406</v>
      </c>
      <c r="C93" s="102" t="s">
        <v>1870</v>
      </c>
      <c r="D93" s="650">
        <v>54.853273027107633</v>
      </c>
    </row>
    <row r="94" spans="1:4" ht="30" customHeight="1" thickTop="1" thickBot="1">
      <c r="A94" s="200" t="s">
        <v>1399</v>
      </c>
      <c r="B94" s="100" t="s">
        <v>92</v>
      </c>
      <c r="C94" s="102" t="s">
        <v>1868</v>
      </c>
      <c r="D94" s="650">
        <v>234456.55471675258</v>
      </c>
    </row>
    <row r="95" spans="1:4" ht="30" customHeight="1" thickTop="1" thickBot="1">
      <c r="A95" s="200" t="s">
        <v>1222</v>
      </c>
      <c r="B95" s="100" t="s">
        <v>1223</v>
      </c>
      <c r="C95" s="102" t="s">
        <v>1224</v>
      </c>
      <c r="D95" s="649">
        <v>6198.2505076494035</v>
      </c>
    </row>
    <row r="96" spans="1:4" ht="30" customHeight="1" thickTop="1" thickBot="1">
      <c r="A96" s="200" t="s">
        <v>1631</v>
      </c>
      <c r="B96" s="100" t="s">
        <v>339</v>
      </c>
      <c r="C96" s="102" t="s">
        <v>1851</v>
      </c>
      <c r="D96" s="650">
        <v>848.96248579481801</v>
      </c>
    </row>
    <row r="97" spans="1:4" ht="30" customHeight="1" thickTop="1" thickBot="1">
      <c r="A97" s="200" t="s">
        <v>1412</v>
      </c>
      <c r="B97" s="100" t="s">
        <v>339</v>
      </c>
      <c r="C97" s="102" t="s">
        <v>1411</v>
      </c>
      <c r="D97" s="650">
        <v>738.53263100988727</v>
      </c>
    </row>
    <row r="98" spans="1:4" ht="30" customHeight="1" thickTop="1" thickBot="1">
      <c r="A98" s="200" t="s">
        <v>1237</v>
      </c>
      <c r="B98" s="100" t="s">
        <v>92</v>
      </c>
      <c r="C98" s="102" t="s">
        <v>1238</v>
      </c>
      <c r="D98" s="650">
        <v>16767.432262388149</v>
      </c>
    </row>
    <row r="99" spans="1:4" ht="30" customHeight="1" thickTop="1" thickBot="1">
      <c r="A99" s="200" t="s">
        <v>1251</v>
      </c>
      <c r="B99" s="100" t="s">
        <v>339</v>
      </c>
      <c r="C99" s="102" t="s">
        <v>1853</v>
      </c>
      <c r="D99" s="650">
        <v>919.59137060361218</v>
      </c>
    </row>
    <row r="100" spans="1:4" ht="30" customHeight="1" thickTop="1" thickBot="1">
      <c r="A100" s="200" t="s">
        <v>1320</v>
      </c>
      <c r="B100" s="100" t="s">
        <v>1306</v>
      </c>
      <c r="C100" s="102" t="s">
        <v>1863</v>
      </c>
      <c r="D100" s="650">
        <v>241.83338046238654</v>
      </c>
    </row>
    <row r="101" spans="1:4" ht="30" customHeight="1" thickTop="1" thickBot="1">
      <c r="A101" s="200" t="s">
        <v>1393</v>
      </c>
      <c r="B101" s="100" t="s">
        <v>339</v>
      </c>
      <c r="C101" s="102" t="s">
        <v>1394</v>
      </c>
      <c r="D101" s="650">
        <v>3757.3679126228772</v>
      </c>
    </row>
    <row r="102" spans="1:4" ht="30" customHeight="1" thickTop="1" thickBot="1">
      <c r="A102" s="200" t="s">
        <v>1395</v>
      </c>
      <c r="B102" s="100" t="s">
        <v>141</v>
      </c>
      <c r="C102" s="102" t="s">
        <v>1396</v>
      </c>
      <c r="D102" s="650">
        <v>100634.69051824375</v>
      </c>
    </row>
    <row r="103" spans="1:4" ht="30" customHeight="1" thickTop="1" thickBot="1">
      <c r="A103" s="200" t="s">
        <v>1327</v>
      </c>
      <c r="B103" s="100" t="s">
        <v>344</v>
      </c>
      <c r="C103" s="102" t="s">
        <v>1328</v>
      </c>
      <c r="D103" s="650">
        <v>362.75007069357986</v>
      </c>
    </row>
    <row r="104" spans="1:4" ht="30" customHeight="1" thickTop="1" thickBot="1">
      <c r="A104" s="200" t="s">
        <v>1325</v>
      </c>
      <c r="B104" s="100" t="s">
        <v>344</v>
      </c>
      <c r="C104" s="102" t="s">
        <v>1326</v>
      </c>
      <c r="D104" s="650">
        <v>362.75007069357986</v>
      </c>
    </row>
    <row r="105" spans="1:4" ht="30" customHeight="1" thickTop="1" thickBot="1">
      <c r="A105" s="200" t="s">
        <v>1275</v>
      </c>
      <c r="B105" s="100" t="s">
        <v>339</v>
      </c>
      <c r="C105" s="102" t="s">
        <v>1276</v>
      </c>
      <c r="D105" s="650">
        <v>1566.647926289121</v>
      </c>
    </row>
    <row r="106" spans="1:4" ht="30" customHeight="1" thickTop="1" thickBot="1">
      <c r="A106" s="200" t="s">
        <v>1402</v>
      </c>
      <c r="B106" s="100" t="s">
        <v>92</v>
      </c>
      <c r="C106" s="102" t="s">
        <v>1403</v>
      </c>
      <c r="D106" s="650">
        <v>104718.83480422146</v>
      </c>
    </row>
    <row r="107" spans="1:4" ht="30" customHeight="1" thickTop="1" thickBot="1">
      <c r="A107" s="200" t="s">
        <v>1301</v>
      </c>
      <c r="B107" s="100" t="s">
        <v>339</v>
      </c>
      <c r="C107" s="102" t="s">
        <v>1302</v>
      </c>
      <c r="D107" s="649">
        <v>643.05477689024804</v>
      </c>
    </row>
    <row r="108" spans="1:4" ht="30" customHeight="1" thickTop="1" thickBot="1">
      <c r="A108" s="200" t="s">
        <v>1263</v>
      </c>
      <c r="B108" s="100" t="s">
        <v>339</v>
      </c>
      <c r="C108" s="102" t="s">
        <v>1855</v>
      </c>
      <c r="D108" s="649">
        <v>1340.2446589491087</v>
      </c>
    </row>
    <row r="109" spans="1:4" ht="30" customHeight="1" thickTop="1" thickBot="1">
      <c r="A109" s="200" t="s">
        <v>1258</v>
      </c>
      <c r="B109" s="100" t="s">
        <v>339</v>
      </c>
      <c r="C109" s="102" t="s">
        <v>1854</v>
      </c>
      <c r="D109" s="650">
        <v>1340.2446589491087</v>
      </c>
    </row>
    <row r="110" spans="1:4" ht="30" customHeight="1" thickTop="1" thickBot="1">
      <c r="A110" s="200" t="s">
        <v>1397</v>
      </c>
      <c r="B110" s="100" t="s">
        <v>339</v>
      </c>
      <c r="C110" s="102" t="s">
        <v>1398</v>
      </c>
      <c r="D110" s="650">
        <v>814.67882073621922</v>
      </c>
    </row>
    <row r="111" spans="1:4" ht="30" customHeight="1" thickTop="1" thickBot="1">
      <c r="A111" s="200" t="s">
        <v>1318</v>
      </c>
      <c r="B111" s="100" t="s">
        <v>1306</v>
      </c>
      <c r="C111" s="102" t="s">
        <v>1861</v>
      </c>
      <c r="D111" s="650">
        <v>719.22768786209917</v>
      </c>
    </row>
    <row r="112" spans="1:4" ht="30" customHeight="1" thickTop="1" thickBot="1">
      <c r="A112" s="200" t="s">
        <v>1319</v>
      </c>
      <c r="B112" s="100" t="s">
        <v>344</v>
      </c>
      <c r="C112" s="102" t="s">
        <v>1862</v>
      </c>
      <c r="D112" s="650">
        <v>2.9658449774472002</v>
      </c>
    </row>
    <row r="113" spans="1:4" ht="30" customHeight="1" thickTop="1" thickBot="1">
      <c r="A113" s="200" t="s">
        <v>1324</v>
      </c>
      <c r="B113" s="100" t="s">
        <v>1306</v>
      </c>
      <c r="C113" s="102" t="s">
        <v>1865</v>
      </c>
      <c r="D113" s="650">
        <v>528.89957706305529</v>
      </c>
    </row>
    <row r="114" spans="1:4" ht="30" customHeight="1" thickTop="1" thickBot="1">
      <c r="A114" s="200" t="s">
        <v>1400</v>
      </c>
      <c r="B114" s="100" t="s">
        <v>92</v>
      </c>
      <c r="C114" s="102" t="s">
        <v>1401</v>
      </c>
      <c r="D114" s="650">
        <v>799878.74134876532</v>
      </c>
    </row>
    <row r="115" spans="1:4" ht="30" customHeight="1" thickTop="1" thickBot="1">
      <c r="A115" s="200" t="s">
        <v>1321</v>
      </c>
      <c r="B115" s="100" t="s">
        <v>92</v>
      </c>
      <c r="C115" s="102" t="s">
        <v>1322</v>
      </c>
      <c r="D115" s="650">
        <v>754.26175785970679</v>
      </c>
    </row>
    <row r="116" spans="1:4" ht="30" customHeight="1" thickTop="1" thickBot="1">
      <c r="A116" s="200" t="s">
        <v>1271</v>
      </c>
      <c r="B116" s="100" t="s">
        <v>339</v>
      </c>
      <c r="C116" s="102" t="s">
        <v>1857</v>
      </c>
      <c r="D116" s="650">
        <v>14.413456336198701</v>
      </c>
    </row>
    <row r="117" spans="1:4" ht="30" customHeight="1" thickTop="1" thickBot="1">
      <c r="A117" s="200" t="s">
        <v>1299</v>
      </c>
      <c r="B117" s="100" t="s">
        <v>92</v>
      </c>
      <c r="C117" s="102" t="s">
        <v>1300</v>
      </c>
      <c r="D117" s="650">
        <v>380084.76340336731</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N25" sqref="N25"/>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7"/>
      <c r="B1" s="700"/>
      <c r="C1" s="701"/>
      <c r="D1" s="701"/>
      <c r="E1" s="701"/>
      <c r="F1" s="701"/>
      <c r="G1" s="701"/>
      <c r="H1" s="701"/>
      <c r="I1" s="702"/>
      <c r="J1" s="709" t="s">
        <v>933</v>
      </c>
      <c r="K1" s="716" t="s">
        <v>2198</v>
      </c>
      <c r="L1" s="717"/>
      <c r="M1" s="718"/>
    </row>
    <row r="2" spans="1:13" s="489" customFormat="1">
      <c r="A2" s="698"/>
      <c r="B2" s="722" t="s">
        <v>934</v>
      </c>
      <c r="C2" s="723"/>
      <c r="D2" s="723"/>
      <c r="E2" s="723"/>
      <c r="F2" s="723"/>
      <c r="G2" s="723"/>
      <c r="H2" s="723"/>
      <c r="I2" s="724"/>
      <c r="J2" s="710"/>
      <c r="K2" s="719"/>
      <c r="L2" s="720"/>
      <c r="M2" s="721"/>
    </row>
    <row r="3" spans="1:13" s="489" customFormat="1">
      <c r="A3" s="698"/>
      <c r="B3" s="703" t="s">
        <v>2199</v>
      </c>
      <c r="C3" s="704"/>
      <c r="D3" s="704"/>
      <c r="E3" s="704"/>
      <c r="F3" s="704"/>
      <c r="G3" s="704"/>
      <c r="H3" s="704"/>
      <c r="I3" s="705"/>
      <c r="J3" s="714" t="s">
        <v>935</v>
      </c>
      <c r="K3" s="726">
        <v>1</v>
      </c>
      <c r="L3" s="727"/>
      <c r="M3" s="728"/>
    </row>
    <row r="4" spans="1:13" s="489" customFormat="1">
      <c r="A4" s="698"/>
      <c r="B4" s="703" t="s">
        <v>2200</v>
      </c>
      <c r="C4" s="704"/>
      <c r="D4" s="704"/>
      <c r="E4" s="704"/>
      <c r="F4" s="704"/>
      <c r="G4" s="704"/>
      <c r="H4" s="704"/>
      <c r="I4" s="705"/>
      <c r="J4" s="725"/>
      <c r="K4" s="729"/>
      <c r="L4" s="730"/>
      <c r="M4" s="731"/>
    </row>
    <row r="5" spans="1:13" s="489" customFormat="1">
      <c r="A5" s="698"/>
      <c r="B5" s="711" t="s">
        <v>2201</v>
      </c>
      <c r="C5" s="712"/>
      <c r="D5" s="712"/>
      <c r="E5" s="712"/>
      <c r="F5" s="712"/>
      <c r="G5" s="712"/>
      <c r="H5" s="712"/>
      <c r="I5" s="713"/>
      <c r="J5" s="714" t="s">
        <v>936</v>
      </c>
      <c r="K5" s="732"/>
      <c r="L5" s="732" t="s">
        <v>937</v>
      </c>
      <c r="M5" s="734"/>
    </row>
    <row r="6" spans="1:13" s="489" customFormat="1" ht="13.5" customHeight="1" thickBot="1">
      <c r="A6" s="699"/>
      <c r="B6" s="706"/>
      <c r="C6" s="707"/>
      <c r="D6" s="707"/>
      <c r="E6" s="707"/>
      <c r="F6" s="707"/>
      <c r="G6" s="707"/>
      <c r="H6" s="707"/>
      <c r="I6" s="708"/>
      <c r="J6" s="715"/>
      <c r="K6" s="733"/>
      <c r="L6" s="733"/>
      <c r="M6" s="735"/>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4" t="s">
        <v>2205</v>
      </c>
      <c r="B10" s="695"/>
      <c r="C10" s="695"/>
      <c r="D10" s="695"/>
      <c r="E10" s="508" t="s">
        <v>2206</v>
      </c>
      <c r="F10" s="509"/>
      <c r="H10" s="696" t="s">
        <v>2207</v>
      </c>
      <c r="I10" s="696"/>
      <c r="J10" s="510" t="s">
        <v>2206</v>
      </c>
      <c r="K10" s="511"/>
      <c r="L10" s="511"/>
      <c r="M10" s="512"/>
    </row>
    <row r="11" spans="1:13" s="489" customFormat="1" ht="24" customHeight="1">
      <c r="A11" s="513" t="s">
        <v>939</v>
      </c>
      <c r="B11" s="514"/>
      <c r="C11" s="693"/>
      <c r="D11" s="693"/>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6"/>
      <c r="L12" s="736"/>
      <c r="M12" s="737"/>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8" t="s">
        <v>2202</v>
      </c>
      <c r="F25" s="738"/>
      <c r="G25" s="738"/>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9" t="s">
        <v>942</v>
      </c>
      <c r="B27" s="740"/>
      <c r="C27" s="740"/>
      <c r="D27" s="740"/>
      <c r="E27" s="740"/>
      <c r="F27" s="740"/>
      <c r="G27" s="740"/>
      <c r="H27" s="740"/>
      <c r="I27" s="740"/>
      <c r="J27" s="740"/>
      <c r="K27" s="740"/>
      <c r="L27" s="740"/>
      <c r="M27" s="741"/>
    </row>
    <row r="28" spans="1:13" ht="13.5" thickBot="1">
      <c r="A28" s="555"/>
      <c r="B28" s="556"/>
      <c r="C28" s="556"/>
      <c r="D28" s="556"/>
      <c r="E28" s="556"/>
      <c r="F28" s="556"/>
      <c r="G28" s="556"/>
      <c r="H28" s="556"/>
      <c r="I28" s="556"/>
      <c r="J28" s="556"/>
      <c r="K28" s="556"/>
      <c r="L28" s="556"/>
      <c r="M28" s="557"/>
    </row>
    <row r="29" spans="1:13" ht="25.5">
      <c r="A29" s="558" t="s">
        <v>943</v>
      </c>
      <c r="B29" s="742" t="s">
        <v>944</v>
      </c>
      <c r="C29" s="743"/>
      <c r="D29" s="743"/>
      <c r="E29" s="743"/>
      <c r="F29" s="743"/>
      <c r="G29" s="743"/>
      <c r="H29" s="743"/>
      <c r="I29" s="744"/>
      <c r="J29" s="559" t="s">
        <v>2215</v>
      </c>
      <c r="K29" s="745" t="s">
        <v>945</v>
      </c>
      <c r="L29" s="746"/>
      <c r="M29" s="558" t="s">
        <v>946</v>
      </c>
    </row>
    <row r="30" spans="1:13" ht="13.5" thickBot="1">
      <c r="A30" s="560"/>
      <c r="B30" s="561"/>
      <c r="C30" s="562"/>
      <c r="D30" s="562"/>
      <c r="E30" s="562"/>
      <c r="F30" s="562"/>
      <c r="G30" s="562"/>
      <c r="H30" s="562"/>
      <c r="I30" s="562"/>
      <c r="J30" s="563"/>
      <c r="K30" s="747"/>
      <c r="L30" s="748"/>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9" t="s">
        <v>944</v>
      </c>
      <c r="B34" s="750"/>
      <c r="C34" s="750"/>
      <c r="D34" s="750"/>
      <c r="E34" s="750"/>
      <c r="F34" s="750"/>
      <c r="G34" s="751"/>
      <c r="H34" s="752" t="s">
        <v>948</v>
      </c>
      <c r="I34" s="753"/>
      <c r="J34" s="571" t="s">
        <v>949</v>
      </c>
      <c r="K34" s="754" t="s">
        <v>950</v>
      </c>
      <c r="L34" s="751"/>
      <c r="M34" s="572" t="s">
        <v>951</v>
      </c>
    </row>
    <row r="35" spans="1:13" s="573" customFormat="1" ht="12">
      <c r="A35" s="755"/>
      <c r="B35" s="756"/>
      <c r="C35" s="756"/>
      <c r="D35" s="756"/>
      <c r="E35" s="756"/>
      <c r="F35" s="756"/>
      <c r="G35" s="757"/>
      <c r="H35" s="758"/>
      <c r="I35" s="759"/>
      <c r="J35" s="574"/>
      <c r="K35" s="760"/>
      <c r="L35" s="757"/>
      <c r="M35" s="575"/>
    </row>
    <row r="36" spans="1:13" s="573" customFormat="1" thickBot="1">
      <c r="A36" s="761"/>
      <c r="B36" s="762"/>
      <c r="C36" s="762"/>
      <c r="D36" s="762"/>
      <c r="E36" s="762"/>
      <c r="F36" s="762"/>
      <c r="G36" s="763"/>
      <c r="H36" s="764"/>
      <c r="I36" s="765"/>
      <c r="J36" s="576"/>
      <c r="K36" s="766"/>
      <c r="L36" s="763"/>
      <c r="M36" s="577"/>
    </row>
    <row r="37" spans="1:13" s="573" customFormat="1" thickBot="1">
      <c r="A37" s="767" t="s">
        <v>953</v>
      </c>
      <c r="B37" s="768"/>
      <c r="C37" s="768"/>
      <c r="D37" s="768"/>
      <c r="E37" s="768"/>
      <c r="F37" s="768"/>
      <c r="G37" s="768"/>
      <c r="H37" s="768"/>
      <c r="I37" s="768"/>
      <c r="J37" s="768"/>
      <c r="K37" s="768"/>
      <c r="L37" s="769"/>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9" t="s">
        <v>944</v>
      </c>
      <c r="B41" s="750"/>
      <c r="C41" s="750"/>
      <c r="D41" s="750"/>
      <c r="E41" s="750"/>
      <c r="F41" s="750"/>
      <c r="G41" s="750"/>
      <c r="H41" s="751"/>
      <c r="I41" s="587" t="s">
        <v>945</v>
      </c>
      <c r="J41" s="571" t="s">
        <v>946</v>
      </c>
      <c r="K41" s="754" t="s">
        <v>955</v>
      </c>
      <c r="L41" s="751"/>
      <c r="M41" s="572" t="s">
        <v>951</v>
      </c>
    </row>
    <row r="42" spans="1:13" s="573" customFormat="1" ht="12">
      <c r="A42" s="770"/>
      <c r="B42" s="771"/>
      <c r="C42" s="771"/>
      <c r="D42" s="771"/>
      <c r="E42" s="771"/>
      <c r="F42" s="771"/>
      <c r="G42" s="771"/>
      <c r="H42" s="759"/>
      <c r="I42" s="588"/>
      <c r="J42" s="574"/>
      <c r="K42" s="760"/>
      <c r="L42" s="757"/>
      <c r="M42" s="575"/>
    </row>
    <row r="43" spans="1:13" s="573" customFormat="1" thickBot="1">
      <c r="A43" s="772"/>
      <c r="B43" s="773"/>
      <c r="C43" s="773"/>
      <c r="D43" s="773"/>
      <c r="E43" s="773"/>
      <c r="F43" s="773"/>
      <c r="G43" s="773"/>
      <c r="H43" s="765"/>
      <c r="I43" s="589"/>
      <c r="J43" s="590"/>
      <c r="K43" s="766"/>
      <c r="L43" s="763"/>
      <c r="M43" s="591"/>
    </row>
    <row r="44" spans="1:13" s="573" customFormat="1" thickBot="1">
      <c r="A44" s="767" t="s">
        <v>953</v>
      </c>
      <c r="B44" s="768"/>
      <c r="C44" s="768"/>
      <c r="D44" s="768"/>
      <c r="E44" s="768"/>
      <c r="F44" s="768"/>
      <c r="G44" s="768"/>
      <c r="H44" s="768"/>
      <c r="I44" s="768"/>
      <c r="J44" s="768"/>
      <c r="K44" s="768"/>
      <c r="L44" s="769"/>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4" t="s">
        <v>957</v>
      </c>
      <c r="B48" s="775"/>
      <c r="C48" s="775"/>
      <c r="D48" s="775"/>
      <c r="E48" s="776"/>
      <c r="F48" s="594"/>
      <c r="G48" s="595" t="s">
        <v>945</v>
      </c>
      <c r="H48" s="596" t="s">
        <v>958</v>
      </c>
      <c r="I48" s="597" t="s">
        <v>2233</v>
      </c>
      <c r="J48" s="596" t="s">
        <v>2234</v>
      </c>
      <c r="K48" s="777" t="s">
        <v>961</v>
      </c>
      <c r="L48" s="776"/>
      <c r="M48" s="598" t="s">
        <v>951</v>
      </c>
    </row>
    <row r="49" spans="1:13" s="573" customFormat="1" ht="12">
      <c r="A49" s="599"/>
      <c r="B49" s="600"/>
      <c r="C49" s="600"/>
      <c r="D49" s="600"/>
      <c r="E49" s="600"/>
      <c r="F49" s="600"/>
      <c r="G49" s="601"/>
      <c r="H49" s="574"/>
      <c r="I49" s="588"/>
      <c r="J49" s="574"/>
      <c r="K49" s="760"/>
      <c r="L49" s="757"/>
      <c r="M49" s="575"/>
    </row>
    <row r="50" spans="1:13" s="573" customFormat="1" thickBot="1">
      <c r="A50" s="602"/>
      <c r="B50" s="603"/>
      <c r="C50" s="603"/>
      <c r="D50" s="603"/>
      <c r="E50" s="603"/>
      <c r="F50" s="603"/>
      <c r="G50" s="604"/>
      <c r="H50" s="576"/>
      <c r="I50" s="586"/>
      <c r="J50" s="576"/>
      <c r="K50" s="766"/>
      <c r="L50" s="763"/>
      <c r="M50" s="577"/>
    </row>
    <row r="51" spans="1:13" s="573" customFormat="1" thickBot="1">
      <c r="A51" s="778" t="s">
        <v>953</v>
      </c>
      <c r="B51" s="779"/>
      <c r="C51" s="779"/>
      <c r="D51" s="779"/>
      <c r="E51" s="779"/>
      <c r="F51" s="779"/>
      <c r="G51" s="779"/>
      <c r="H51" s="779"/>
      <c r="I51" s="779"/>
      <c r="J51" s="779"/>
      <c r="K51" s="779"/>
      <c r="L51" s="780"/>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4" t="s">
        <v>944</v>
      </c>
      <c r="B55" s="775"/>
      <c r="C55" s="775"/>
      <c r="D55" s="775"/>
      <c r="E55" s="775"/>
      <c r="F55" s="775"/>
      <c r="G55" s="776"/>
      <c r="H55" s="595" t="s">
        <v>964</v>
      </c>
      <c r="I55" s="597" t="s">
        <v>965</v>
      </c>
      <c r="J55" s="596" t="s">
        <v>966</v>
      </c>
      <c r="K55" s="781" t="s">
        <v>950</v>
      </c>
      <c r="L55" s="782"/>
      <c r="M55" s="606" t="s">
        <v>951</v>
      </c>
    </row>
    <row r="56" spans="1:13" s="573" customFormat="1" ht="12">
      <c r="A56" s="770"/>
      <c r="B56" s="771"/>
      <c r="C56" s="771"/>
      <c r="D56" s="771"/>
      <c r="E56" s="771"/>
      <c r="F56" s="771"/>
      <c r="G56" s="771"/>
      <c r="H56" s="574"/>
      <c r="I56" s="588"/>
      <c r="J56" s="574"/>
      <c r="K56" s="760"/>
      <c r="L56" s="757"/>
      <c r="M56" s="575"/>
    </row>
    <row r="57" spans="1:13" s="573" customFormat="1" thickBot="1">
      <c r="A57" s="772"/>
      <c r="B57" s="773"/>
      <c r="C57" s="773"/>
      <c r="D57" s="773"/>
      <c r="E57" s="773"/>
      <c r="F57" s="773"/>
      <c r="G57" s="773"/>
      <c r="H57" s="576"/>
      <c r="I57" s="586"/>
      <c r="J57" s="576"/>
      <c r="K57" s="766"/>
      <c r="L57" s="763"/>
      <c r="M57" s="577"/>
    </row>
    <row r="58" spans="1:13" s="573" customFormat="1" thickBot="1">
      <c r="A58" s="767" t="s">
        <v>953</v>
      </c>
      <c r="B58" s="768"/>
      <c r="C58" s="768"/>
      <c r="D58" s="768"/>
      <c r="E58" s="768"/>
      <c r="F58" s="768"/>
      <c r="G58" s="768"/>
      <c r="H58" s="768"/>
      <c r="I58" s="768"/>
      <c r="J58" s="768"/>
      <c r="K58" s="768"/>
      <c r="L58" s="769"/>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7" t="s">
        <v>967</v>
      </c>
      <c r="B60" s="768"/>
      <c r="C60" s="768"/>
      <c r="D60" s="768"/>
      <c r="E60" s="768"/>
      <c r="F60" s="768"/>
      <c r="G60" s="768"/>
      <c r="H60" s="768"/>
      <c r="I60" s="768"/>
      <c r="J60" s="768"/>
      <c r="K60" s="768"/>
      <c r="L60" s="769"/>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9" t="s">
        <v>944</v>
      </c>
      <c r="B64" s="750"/>
      <c r="C64" s="750"/>
      <c r="D64" s="750"/>
      <c r="E64" s="750"/>
      <c r="F64" s="750"/>
      <c r="G64" s="750"/>
      <c r="H64" s="607"/>
      <c r="I64" s="608"/>
      <c r="J64" s="609" t="s">
        <v>970</v>
      </c>
      <c r="K64" s="783" t="s">
        <v>971</v>
      </c>
      <c r="L64" s="784"/>
      <c r="M64" s="610"/>
    </row>
    <row r="65" spans="1:13" s="573" customFormat="1" ht="12">
      <c r="A65" s="770" t="s">
        <v>2235</v>
      </c>
      <c r="B65" s="771"/>
      <c r="C65" s="771"/>
      <c r="D65" s="771"/>
      <c r="E65" s="771"/>
      <c r="F65" s="771"/>
      <c r="G65" s="771"/>
      <c r="H65" s="611"/>
      <c r="I65" s="612"/>
      <c r="J65" s="613"/>
      <c r="K65" s="795"/>
      <c r="L65" s="796"/>
      <c r="M65" s="614"/>
    </row>
    <row r="66" spans="1:13" s="573" customFormat="1" ht="12">
      <c r="A66" s="615" t="s">
        <v>973</v>
      </c>
      <c r="B66" s="616"/>
      <c r="C66" s="616"/>
      <c r="D66" s="616"/>
      <c r="E66" s="616"/>
      <c r="F66" s="616"/>
      <c r="G66" s="616"/>
      <c r="H66" s="611"/>
      <c r="I66" s="612"/>
      <c r="J66" s="613"/>
      <c r="K66" s="795"/>
      <c r="L66" s="796"/>
      <c r="M66" s="614"/>
    </row>
    <row r="67" spans="1:13" s="573" customFormat="1" thickBot="1">
      <c r="A67" s="602" t="s">
        <v>974</v>
      </c>
      <c r="B67" s="603"/>
      <c r="C67" s="603"/>
      <c r="D67" s="603"/>
      <c r="E67" s="603"/>
      <c r="F67" s="603"/>
      <c r="G67" s="603"/>
      <c r="H67" s="617"/>
      <c r="I67" s="618"/>
      <c r="J67" s="613"/>
      <c r="K67" s="797"/>
      <c r="L67" s="798"/>
      <c r="M67" s="614"/>
    </row>
    <row r="68" spans="1:13" s="573" customFormat="1" thickBot="1">
      <c r="A68" s="767" t="s">
        <v>953</v>
      </c>
      <c r="B68" s="768"/>
      <c r="C68" s="768"/>
      <c r="D68" s="768"/>
      <c r="E68" s="768"/>
      <c r="F68" s="768"/>
      <c r="G68" s="768"/>
      <c r="H68" s="768"/>
      <c r="I68" s="768"/>
      <c r="J68" s="768"/>
      <c r="K68" s="768"/>
      <c r="L68" s="769"/>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7" t="s">
        <v>2236</v>
      </c>
      <c r="B70" s="768"/>
      <c r="C70" s="768"/>
      <c r="D70" s="768"/>
      <c r="E70" s="768"/>
      <c r="F70" s="768"/>
      <c r="G70" s="768"/>
      <c r="H70" s="768"/>
      <c r="I70" s="768"/>
      <c r="J70" s="768"/>
      <c r="K70" s="768"/>
      <c r="L70" s="769"/>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5" t="s">
        <v>2218</v>
      </c>
      <c r="B87" s="786"/>
      <c r="C87" s="786"/>
      <c r="D87" s="786"/>
      <c r="E87" s="786"/>
      <c r="F87" s="786"/>
      <c r="G87" s="786"/>
      <c r="H87" s="786"/>
      <c r="I87" s="786"/>
      <c r="J87" s="786"/>
      <c r="K87" s="786"/>
      <c r="L87" s="786"/>
      <c r="M87" s="787"/>
    </row>
    <row r="88" spans="1:13" ht="17.25" customHeight="1">
      <c r="A88" s="785"/>
      <c r="B88" s="786"/>
      <c r="C88" s="786"/>
      <c r="D88" s="786"/>
      <c r="E88" s="786"/>
      <c r="F88" s="786"/>
      <c r="G88" s="786"/>
      <c r="H88" s="786"/>
      <c r="I88" s="786"/>
      <c r="J88" s="786"/>
      <c r="K88" s="786"/>
      <c r="L88" s="786"/>
      <c r="M88" s="787"/>
    </row>
    <row r="89" spans="1:13" ht="18.75" customHeight="1">
      <c r="A89" s="788" t="s">
        <v>2219</v>
      </c>
      <c r="B89" s="789"/>
      <c r="C89" s="789"/>
      <c r="D89" s="789"/>
      <c r="E89" s="789"/>
      <c r="F89" s="789"/>
      <c r="G89" s="789"/>
      <c r="H89" s="789"/>
      <c r="I89" s="789"/>
      <c r="J89" s="789"/>
      <c r="K89" s="789"/>
      <c r="L89" s="789"/>
      <c r="M89" s="790"/>
    </row>
    <row r="90" spans="1:13" ht="21.75" customHeight="1">
      <c r="A90" s="788"/>
      <c r="B90" s="789"/>
      <c r="C90" s="789"/>
      <c r="D90" s="789"/>
      <c r="E90" s="789"/>
      <c r="F90" s="789"/>
      <c r="G90" s="789"/>
      <c r="H90" s="789"/>
      <c r="I90" s="789"/>
      <c r="J90" s="789"/>
      <c r="K90" s="789"/>
      <c r="L90" s="789"/>
      <c r="M90" s="790"/>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1"/>
      <c r="J100" s="791"/>
      <c r="K100" s="791"/>
      <c r="L100" s="791"/>
      <c r="M100" s="792"/>
    </row>
    <row r="101" spans="1:13" ht="13.5" thickBot="1">
      <c r="A101" s="643" t="s">
        <v>2221</v>
      </c>
      <c r="B101" s="644"/>
      <c r="C101" s="644"/>
      <c r="D101" s="645"/>
      <c r="E101" s="645"/>
      <c r="F101" s="645"/>
      <c r="G101" s="645"/>
      <c r="H101" s="645"/>
      <c r="I101" s="793"/>
      <c r="J101" s="793"/>
      <c r="K101" s="793"/>
      <c r="L101" s="793"/>
      <c r="M101" s="794"/>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P119"/>
  <sheetViews>
    <sheetView topLeftCell="A58" zoomScale="78" zoomScaleNormal="78" workbookViewId="0">
      <selection activeCell="K37" sqref="K3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3" t="s">
        <v>2205</v>
      </c>
      <c r="C10" s="814"/>
      <c r="D10" s="814"/>
      <c r="E10" s="814"/>
      <c r="F10" s="358" t="s">
        <v>2206</v>
      </c>
      <c r="G10" s="79"/>
      <c r="H10" s="359"/>
      <c r="I10" s="815" t="s">
        <v>2207</v>
      </c>
      <c r="J10" s="815"/>
      <c r="K10" s="360"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6" t="s">
        <v>2222</v>
      </c>
      <c r="G25" s="817"/>
      <c r="H25" s="817"/>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VLOOKUP(A36,EQUIPOS!A6:D161,4,FALSE)</f>
        <v>170588.75390736759</v>
      </c>
      <c r="L36" s="270"/>
      <c r="M36" s="271">
        <v>0.15</v>
      </c>
      <c r="N36" s="272">
        <f>K36/M36</f>
        <v>1137258.3593824506</v>
      </c>
    </row>
    <row r="37" spans="1:16" ht="15.75">
      <c r="A37" t="s">
        <v>150</v>
      </c>
      <c r="B37" s="872" t="str">
        <f>VLOOKUP(A37,EQUIPOS!A7:D154,3,FALSE)</f>
        <v>Cargador : Potencia en el volante 125 hp, Clasificación de RPM del motor 2300.</v>
      </c>
      <c r="C37" s="873"/>
      <c r="D37" s="873"/>
      <c r="E37" s="873"/>
      <c r="F37" s="873"/>
      <c r="G37" s="873"/>
      <c r="H37" s="874"/>
      <c r="I37" s="267"/>
      <c r="J37" s="268"/>
      <c r="K37" s="646">
        <f>VLOOKUP(A37,EQUIPOS!A7:D162,4,FALSE)</f>
        <v>200912.4729802162</v>
      </c>
      <c r="L37" s="270"/>
      <c r="M37" s="271">
        <v>0.15</v>
      </c>
      <c r="N37" s="272">
        <f>K37/M37</f>
        <v>1339416.4865347748</v>
      </c>
    </row>
    <row r="38" spans="1:16">
      <c r="A38" t="s">
        <v>273</v>
      </c>
      <c r="B38" s="872" t="str">
        <f>VLOOKUP(A38,EQUIPOS!A8:D154,3,FALSE)</f>
        <v>Motosierra, 93.6 cm3 - 7.1 HP, 45-90 cm - 7.9 kg</v>
      </c>
      <c r="C38" s="873"/>
      <c r="D38" s="873"/>
      <c r="E38" s="873"/>
      <c r="F38" s="873"/>
      <c r="G38" s="873"/>
      <c r="H38" s="874"/>
      <c r="I38" s="267"/>
      <c r="J38" s="268"/>
      <c r="K38" s="269">
        <f>VLOOKUP(A38,EQUIPOS!A8:D163,4,FALSE)</f>
        <v>4679.177497055518</v>
      </c>
      <c r="L38" s="270"/>
      <c r="M38" s="271">
        <v>0.15</v>
      </c>
      <c r="N38" s="273">
        <f>K38/M38</f>
        <v>31194.516647036788</v>
      </c>
    </row>
    <row r="39" spans="1:16">
      <c r="B39" s="872"/>
      <c r="C39" s="873"/>
      <c r="D39" s="873"/>
      <c r="E39" s="873"/>
      <c r="F39" s="873"/>
      <c r="G39" s="873"/>
      <c r="H39" s="874"/>
      <c r="I39" s="875"/>
      <c r="J39" s="876"/>
      <c r="K39" s="274"/>
      <c r="L39" s="877"/>
      <c r="M39" s="878"/>
      <c r="N39" s="275"/>
    </row>
    <row r="40" spans="1:16">
      <c r="B40" s="872"/>
      <c r="C40" s="873"/>
      <c r="D40" s="873"/>
      <c r="E40" s="879"/>
      <c r="F40" s="873"/>
      <c r="G40" s="873"/>
      <c r="H40" s="874"/>
      <c r="I40" s="36"/>
      <c r="J40" s="37"/>
      <c r="K40" s="274"/>
      <c r="L40" s="276"/>
      <c r="M40" s="277"/>
      <c r="N40" s="278"/>
    </row>
    <row r="41" spans="1:16">
      <c r="B41" s="880"/>
      <c r="C41" s="881"/>
      <c r="D41" s="881"/>
      <c r="E41" s="38"/>
      <c r="F41" s="39"/>
      <c r="G41" s="39"/>
      <c r="H41" s="40"/>
      <c r="I41" s="36"/>
      <c r="J41" s="37"/>
      <c r="K41" s="279"/>
      <c r="L41" s="276"/>
      <c r="M41" s="277"/>
      <c r="N41" s="344"/>
    </row>
    <row r="42" spans="1:16" ht="15.75" thickBot="1">
      <c r="B42" s="872" t="s">
        <v>952</v>
      </c>
      <c r="C42" s="873"/>
      <c r="D42" s="873"/>
      <c r="E42" s="873"/>
      <c r="F42" s="873"/>
      <c r="G42" s="873"/>
      <c r="H42" s="874"/>
      <c r="I42" s="882"/>
      <c r="J42" s="883"/>
      <c r="K42" s="41"/>
      <c r="L42" s="884">
        <v>0.05</v>
      </c>
      <c r="M42" s="885"/>
      <c r="N42" s="105">
        <f>N76*L42</f>
        <v>9021.8333333333339</v>
      </c>
    </row>
    <row r="43" spans="1:16" ht="15.75" thickBot="1">
      <c r="B43" s="823" t="s">
        <v>953</v>
      </c>
      <c r="C43" s="824"/>
      <c r="D43" s="824"/>
      <c r="E43" s="824"/>
      <c r="F43" s="824"/>
      <c r="G43" s="824"/>
      <c r="H43" s="824"/>
      <c r="I43" s="824"/>
      <c r="J43" s="824"/>
      <c r="K43" s="824"/>
      <c r="L43" s="824"/>
      <c r="M43" s="825"/>
      <c r="N43" s="99">
        <f>SUM(N36:N42)</f>
        <v>2516891.1958975955</v>
      </c>
      <c r="O43">
        <v>2414645.3946026894</v>
      </c>
      <c r="P43" s="103">
        <f>+N43-O43</f>
        <v>102245.80129490606</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6" t="s">
        <v>957</v>
      </c>
      <c r="C58" s="887"/>
      <c r="D58" s="887"/>
      <c r="E58" s="887"/>
      <c r="F58" s="887"/>
      <c r="G58" s="888"/>
      <c r="H58" s="73" t="s">
        <v>945</v>
      </c>
      <c r="I58" s="74" t="s">
        <v>958</v>
      </c>
      <c r="J58" s="75" t="s">
        <v>959</v>
      </c>
      <c r="K58" s="73" t="s">
        <v>960</v>
      </c>
      <c r="L58" s="909" t="s">
        <v>961</v>
      </c>
      <c r="M58" s="888"/>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10">
        <v>983.54</v>
      </c>
      <c r="M59" s="911"/>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1"/>
      <c r="M64" s="902"/>
      <c r="N64" s="296"/>
    </row>
    <row r="65" spans="1:15" ht="15.75" thickBot="1">
      <c r="B65" s="912" t="s">
        <v>953</v>
      </c>
      <c r="C65" s="866"/>
      <c r="D65" s="866"/>
      <c r="E65" s="866"/>
      <c r="F65" s="866"/>
      <c r="G65" s="866"/>
      <c r="H65" s="866"/>
      <c r="I65" s="866"/>
      <c r="J65" s="866"/>
      <c r="K65" s="866"/>
      <c r="L65" s="866"/>
      <c r="M65" s="867"/>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48"/>
      <c r="J75" s="48"/>
      <c r="K75" s="48"/>
      <c r="L75" s="901"/>
      <c r="M75" s="902"/>
      <c r="N75" s="296"/>
    </row>
    <row r="76" spans="1:15" ht="15.75" thickBot="1">
      <c r="B76" s="823" t="s">
        <v>953</v>
      </c>
      <c r="C76" s="824"/>
      <c r="D76" s="824"/>
      <c r="E76" s="824"/>
      <c r="F76" s="824"/>
      <c r="G76" s="824"/>
      <c r="H76" s="824"/>
      <c r="I76" s="866"/>
      <c r="J76" s="866"/>
      <c r="K76" s="866"/>
      <c r="L76" s="866"/>
      <c r="M76" s="867"/>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2731751.7625642619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546350.35251285241</v>
      </c>
      <c r="M83" s="859"/>
      <c r="N83" s="51"/>
    </row>
    <row r="84" spans="1:14">
      <c r="B84" s="89" t="s">
        <v>973</v>
      </c>
      <c r="C84" s="90"/>
      <c r="D84" s="90"/>
      <c r="E84" s="90"/>
      <c r="F84" s="90"/>
      <c r="G84" s="90"/>
      <c r="H84" s="90"/>
      <c r="I84" s="87"/>
      <c r="J84" s="88"/>
      <c r="K84" s="304">
        <v>0.05</v>
      </c>
      <c r="L84" s="858">
        <f>N78*K84</f>
        <v>136587.5881282131</v>
      </c>
      <c r="M84" s="859"/>
      <c r="N84" s="51"/>
    </row>
    <row r="85" spans="1:14" ht="15.75" thickBot="1">
      <c r="B85" s="91" t="s">
        <v>974</v>
      </c>
      <c r="C85" s="92"/>
      <c r="D85" s="92"/>
      <c r="E85" s="92"/>
      <c r="F85" s="92"/>
      <c r="G85" s="92"/>
      <c r="H85" s="92"/>
      <c r="I85" s="93"/>
      <c r="J85" s="94"/>
      <c r="K85" s="305">
        <v>0.05</v>
      </c>
      <c r="L85" s="860">
        <f>N78*K85</f>
        <v>136587.5881282131</v>
      </c>
      <c r="M85" s="861"/>
      <c r="N85" s="51"/>
    </row>
    <row r="86" spans="1:14" ht="15.75" thickBot="1">
      <c r="B86" s="823" t="s">
        <v>953</v>
      </c>
      <c r="C86" s="824"/>
      <c r="D86" s="824"/>
      <c r="E86" s="824"/>
      <c r="F86" s="824"/>
      <c r="G86" s="824"/>
      <c r="H86" s="824"/>
      <c r="I86" s="824"/>
      <c r="J86" s="824"/>
      <c r="K86" s="824"/>
      <c r="L86" s="824"/>
      <c r="M86" s="825"/>
      <c r="N86" s="52">
        <f>L83+L84+L85</f>
        <v>819525.52876927855</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3551277.2913335403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4"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249</v>
      </c>
      <c r="B36" s="872" t="str">
        <f>VLOOKUP(A36,EQUIPOS!A6:D154,3,FALSE)</f>
        <v>Guadañadora, Cilindraje 41.5 cm3, Longitud del mango 1450 mm, Peso 7.4 kg</v>
      </c>
      <c r="C36" s="873"/>
      <c r="D36" s="873"/>
      <c r="E36" s="873"/>
      <c r="F36" s="873"/>
      <c r="G36" s="873"/>
      <c r="H36" s="874"/>
      <c r="I36" s="267"/>
      <c r="J36" s="268"/>
      <c r="K36" s="269">
        <f>VLOOKUP(A36,EQUIPOS!A6:D161,4,FALSE)</f>
        <v>4026.1270724664651</v>
      </c>
      <c r="L36" s="270"/>
      <c r="M36" s="271">
        <v>0.36</v>
      </c>
      <c r="N36" s="272">
        <f>K36/M36</f>
        <v>11183.686312406848</v>
      </c>
    </row>
    <row r="37" spans="1:14">
      <c r="A37" t="s">
        <v>273</v>
      </c>
      <c r="B37" s="872" t="str">
        <f>VLOOKUP(A37,EQUIPOS!A7:D154,3,FALSE)</f>
        <v>Motosierra, 93.6 cm3 - 7.1 HP, 45-90 cm - 7.9 kg</v>
      </c>
      <c r="C37" s="873"/>
      <c r="D37" s="873"/>
      <c r="E37" s="873"/>
      <c r="F37" s="873"/>
      <c r="G37" s="873"/>
      <c r="H37" s="874"/>
      <c r="I37" s="267"/>
      <c r="J37" s="268"/>
      <c r="K37" s="269">
        <f>VLOOKUP(A37,EQUIPOS!A7:D162,4,FALSE)</f>
        <v>4679.177497055518</v>
      </c>
      <c r="L37" s="270"/>
      <c r="M37" s="271">
        <v>0.10299999999999999</v>
      </c>
      <c r="N37" s="272">
        <f>K37/M37</f>
        <v>45428.90773840309</v>
      </c>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1879.5486111111113</v>
      </c>
    </row>
    <row r="43" spans="1:14" ht="15.75" thickBot="1">
      <c r="B43" s="823" t="s">
        <v>953</v>
      </c>
      <c r="C43" s="824"/>
      <c r="D43" s="824"/>
      <c r="E43" s="824"/>
      <c r="F43" s="824"/>
      <c r="G43" s="824"/>
      <c r="H43" s="824"/>
      <c r="I43" s="824"/>
      <c r="J43" s="824"/>
      <c r="K43" s="824"/>
      <c r="L43" s="824"/>
      <c r="M43" s="825"/>
      <c r="N43" s="99">
        <f>SUM(N36:N42)</f>
        <v>58492.142661921047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10">
        <f>'900.2'!N78</f>
        <v>963.26941227262807</v>
      </c>
      <c r="M59" s="911"/>
      <c r="N59" s="287">
        <f>K59*L59</f>
        <v>48163.470613631405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48163.470613631405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144246.58549777468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28849.317099554937</v>
      </c>
      <c r="M83" s="859"/>
      <c r="N83" s="51"/>
    </row>
    <row r="84" spans="1:14">
      <c r="B84" s="89" t="s">
        <v>973</v>
      </c>
      <c r="C84" s="90"/>
      <c r="D84" s="90"/>
      <c r="E84" s="90"/>
      <c r="F84" s="90"/>
      <c r="G84" s="90"/>
      <c r="H84" s="90"/>
      <c r="I84" s="87"/>
      <c r="J84" s="88"/>
      <c r="K84" s="304">
        <v>0.05</v>
      </c>
      <c r="L84" s="858">
        <f>N78*K84</f>
        <v>7212.3292748887343</v>
      </c>
      <c r="M84" s="859"/>
      <c r="N84" s="51"/>
    </row>
    <row r="85" spans="1:14" ht="15.75" thickBot="1">
      <c r="B85" s="91" t="s">
        <v>974</v>
      </c>
      <c r="C85" s="92"/>
      <c r="D85" s="92"/>
      <c r="E85" s="92"/>
      <c r="F85" s="92"/>
      <c r="G85" s="92"/>
      <c r="H85" s="92"/>
      <c r="I85" s="93"/>
      <c r="J85" s="94"/>
      <c r="K85" s="305">
        <v>0.05</v>
      </c>
      <c r="L85" s="860">
        <f>N78*K85</f>
        <v>7212.3292748887343</v>
      </c>
      <c r="M85" s="861"/>
      <c r="N85" s="51"/>
    </row>
    <row r="86" spans="1:14" ht="15.75" thickBot="1">
      <c r="B86" s="823" t="s">
        <v>953</v>
      </c>
      <c r="C86" s="824"/>
      <c r="D86" s="824"/>
      <c r="E86" s="824"/>
      <c r="F86" s="824"/>
      <c r="G86" s="824"/>
      <c r="H86" s="824"/>
      <c r="I86" s="824"/>
      <c r="J86" s="824"/>
      <c r="K86" s="824"/>
      <c r="L86" s="824"/>
      <c r="M86" s="825"/>
      <c r="N86" s="52">
        <f>L83+L84+L85</f>
        <v>43273.975649332402</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187520.56114710707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200912.4729802162</v>
      </c>
      <c r="L36" s="270"/>
      <c r="M36" s="271">
        <v>2.375</v>
      </c>
      <c r="N36" s="272">
        <f>K36/M36</f>
        <v>84594.72546535419</v>
      </c>
    </row>
    <row r="37" spans="1:14">
      <c r="A37" t="s">
        <v>180</v>
      </c>
      <c r="B37" s="872" t="str">
        <f>VLOOKUP(A37,EQUIPOS!A7:D154,3,FALSE)</f>
        <v>Compresor 120 HP, con martillo.</v>
      </c>
      <c r="C37" s="873"/>
      <c r="D37" s="873"/>
      <c r="E37" s="873"/>
      <c r="F37" s="873"/>
      <c r="G37" s="873"/>
      <c r="H37" s="874"/>
      <c r="I37" s="267"/>
      <c r="J37" s="268"/>
      <c r="K37" s="269">
        <f>VLOOKUP(A37,EQUIPOS!A7:D162,4,FALSE)</f>
        <v>71941.315194738869</v>
      </c>
      <c r="L37" s="270"/>
      <c r="M37" s="271">
        <v>2.375</v>
      </c>
      <c r="N37" s="272">
        <f>K37/M37</f>
        <v>30291.080081995315</v>
      </c>
    </row>
    <row r="38" spans="1:14">
      <c r="A38" t="s">
        <v>195</v>
      </c>
      <c r="B38" s="872" t="str">
        <f>VLOOKUP(A38,EQUIPOS!A7:D154,3,FALSE)</f>
        <v xml:space="preserve">Equipo de oxicorte, Capacidad de corte: hasta 6´´ (152mm) </v>
      </c>
      <c r="C38" s="873"/>
      <c r="D38" s="873"/>
      <c r="E38" s="873"/>
      <c r="F38" s="873"/>
      <c r="G38" s="873"/>
      <c r="H38" s="874"/>
      <c r="I38" s="267"/>
      <c r="J38" s="268"/>
      <c r="K38" s="269">
        <f>VLOOKUP(A38,EQUIPOS!A7:D162,4,FALSE)</f>
        <v>3782.7589819946102</v>
      </c>
      <c r="L38" s="270"/>
      <c r="M38" s="271">
        <v>2.375</v>
      </c>
      <c r="N38" s="273">
        <f>K38/M38</f>
        <v>1592.7406239977306</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1416.2065453389896</v>
      </c>
    </row>
    <row r="43" spans="1:14" ht="15.75" thickBot="1">
      <c r="B43" s="823" t="s">
        <v>953</v>
      </c>
      <c r="C43" s="824"/>
      <c r="D43" s="824"/>
      <c r="E43" s="824"/>
      <c r="F43" s="824"/>
      <c r="G43" s="824"/>
      <c r="H43" s="824"/>
      <c r="I43" s="824"/>
      <c r="J43" s="824"/>
      <c r="K43" s="824"/>
      <c r="L43" s="824"/>
      <c r="M43" s="825"/>
      <c r="N43" s="99">
        <f>SUM(N36:N42)</f>
        <v>117894.75271668623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963.26941227262807</v>
      </c>
      <c r="M59" s="911"/>
      <c r="N59" s="287">
        <f>K59*L59</f>
        <v>963.26941227262807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963.26941227262807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182">
        <f>N43+N54+N65+N76</f>
        <v>133020.08758234876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26604.017516469754</v>
      </c>
      <c r="M83" s="859"/>
      <c r="N83" s="51"/>
    </row>
    <row r="84" spans="1:14">
      <c r="B84" s="89" t="s">
        <v>973</v>
      </c>
      <c r="C84" s="90"/>
      <c r="D84" s="90"/>
      <c r="E84" s="90"/>
      <c r="F84" s="90"/>
      <c r="G84" s="90"/>
      <c r="H84" s="90"/>
      <c r="I84" s="87"/>
      <c r="J84" s="88"/>
      <c r="K84" s="304">
        <v>0.05</v>
      </c>
      <c r="L84" s="858">
        <f>N78*K84</f>
        <v>6651.0043791174385</v>
      </c>
      <c r="M84" s="859"/>
      <c r="N84" s="51"/>
    </row>
    <row r="85" spans="1:14" ht="15.75" thickBot="1">
      <c r="B85" s="91" t="s">
        <v>974</v>
      </c>
      <c r="C85" s="92"/>
      <c r="D85" s="92"/>
      <c r="E85" s="92"/>
      <c r="F85" s="92"/>
      <c r="G85" s="92"/>
      <c r="H85" s="92"/>
      <c r="I85" s="93"/>
      <c r="J85" s="94"/>
      <c r="K85" s="305">
        <v>0.05</v>
      </c>
      <c r="L85" s="860">
        <f>N78*K85</f>
        <v>6651.0043791174385</v>
      </c>
      <c r="M85" s="861"/>
      <c r="N85" s="51"/>
    </row>
    <row r="86" spans="1:14" ht="15.75" thickBot="1">
      <c r="B86" s="823" t="s">
        <v>953</v>
      </c>
      <c r="C86" s="824"/>
      <c r="D86" s="824"/>
      <c r="E86" s="824"/>
      <c r="F86" s="824"/>
      <c r="G86" s="824"/>
      <c r="H86" s="824"/>
      <c r="I86" s="824"/>
      <c r="J86" s="824"/>
      <c r="K86" s="824"/>
      <c r="L86" s="824"/>
      <c r="M86" s="825"/>
      <c r="N86" s="52">
        <f>L83+L84+L85</f>
        <v>39906.026274704629</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52">
        <f>N78+N86</f>
        <v>172926.11385705339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8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VLOOKUP(A36,EQUIPOS!A6:D161,4,FALSE)</f>
        <v>188553.07269965447</v>
      </c>
      <c r="L36" s="270"/>
      <c r="M36" s="271">
        <v>2.5</v>
      </c>
      <c r="N36" s="272">
        <f>K36/M36</f>
        <v>75421.229079861791</v>
      </c>
    </row>
    <row r="37" spans="1:14">
      <c r="A37" t="s">
        <v>180</v>
      </c>
      <c r="B37" s="872" t="str">
        <f>VLOOKUP(A37,EQUIPOS!A7:D154,3,FALSE)</f>
        <v>Compresor 120 HP, con martillo.</v>
      </c>
      <c r="C37" s="873"/>
      <c r="D37" s="873"/>
      <c r="E37" s="873"/>
      <c r="F37" s="873"/>
      <c r="G37" s="873"/>
      <c r="H37" s="874"/>
      <c r="I37" s="267"/>
      <c r="J37" s="268"/>
      <c r="K37" s="269">
        <f>VLOOKUP(A37,EQUIPOS!A7:D162,4,FALSE)</f>
        <v>71941.315194738869</v>
      </c>
      <c r="L37" s="270"/>
      <c r="M37" s="271">
        <v>2.5</v>
      </c>
      <c r="N37" s="272">
        <f>K37/M37</f>
        <v>28776.526077895549</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3782.7589819946102</v>
      </c>
      <c r="L38" s="270"/>
      <c r="M38" s="271">
        <v>2.5</v>
      </c>
      <c r="N38" s="272">
        <f>K38/M38</f>
        <v>1513.1035927978442</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269.07924361440797</v>
      </c>
    </row>
    <row r="43" spans="1:14" ht="15.75" thickBot="1">
      <c r="B43" s="823" t="s">
        <v>953</v>
      </c>
      <c r="C43" s="824"/>
      <c r="D43" s="824"/>
      <c r="E43" s="824"/>
      <c r="F43" s="824"/>
      <c r="G43" s="824"/>
      <c r="H43" s="824"/>
      <c r="I43" s="824"/>
      <c r="J43" s="824"/>
      <c r="K43" s="824"/>
      <c r="L43" s="824"/>
      <c r="M43" s="825"/>
      <c r="N43" s="99">
        <f>SUM(N36:N42)</f>
        <v>105979.9379941696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963.26941227262807</v>
      </c>
      <c r="M59" s="911"/>
      <c r="N59" s="287">
        <f>K59*L59</f>
        <v>963.26941227262807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963.26941227262807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120397.16958716261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24079.433917432525</v>
      </c>
      <c r="M83" s="859"/>
      <c r="N83" s="51"/>
    </row>
    <row r="84" spans="1:14">
      <c r="B84" s="89" t="s">
        <v>973</v>
      </c>
      <c r="C84" s="90"/>
      <c r="D84" s="90"/>
      <c r="E84" s="90"/>
      <c r="F84" s="90"/>
      <c r="G84" s="90"/>
      <c r="H84" s="90"/>
      <c r="I84" s="87"/>
      <c r="J84" s="88"/>
      <c r="K84" s="304">
        <v>0.05</v>
      </c>
      <c r="L84" s="858">
        <f>N78*K84</f>
        <v>6019.8584793581313</v>
      </c>
      <c r="M84" s="859"/>
      <c r="N84" s="51"/>
    </row>
    <row r="85" spans="1:14" ht="15.75" thickBot="1">
      <c r="B85" s="91" t="s">
        <v>974</v>
      </c>
      <c r="C85" s="92"/>
      <c r="D85" s="92"/>
      <c r="E85" s="92"/>
      <c r="F85" s="92"/>
      <c r="G85" s="92"/>
      <c r="H85" s="92"/>
      <c r="I85" s="93"/>
      <c r="J85" s="94"/>
      <c r="K85" s="305">
        <v>0.05</v>
      </c>
      <c r="L85" s="860">
        <f>N78*K85</f>
        <v>6019.8584793581313</v>
      </c>
      <c r="M85" s="861"/>
      <c r="N85" s="51"/>
    </row>
    <row r="86" spans="1:14" ht="15.75" thickBot="1">
      <c r="B86" s="823" t="s">
        <v>953</v>
      </c>
      <c r="C86" s="824"/>
      <c r="D86" s="824"/>
      <c r="E86" s="824"/>
      <c r="F86" s="824"/>
      <c r="G86" s="824"/>
      <c r="H86" s="824"/>
      <c r="I86" s="824"/>
      <c r="J86" s="824"/>
      <c r="K86" s="824"/>
      <c r="L86" s="824"/>
      <c r="M86" s="825"/>
      <c r="N86" s="52">
        <f>L83+L84+L85</f>
        <v>36119.150876148786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156516.32046331139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200912.4729802162</v>
      </c>
      <c r="L36" s="270"/>
      <c r="M36" s="271">
        <v>9.25</v>
      </c>
      <c r="N36" s="272">
        <f>K36/M36</f>
        <v>21720.267349212561</v>
      </c>
    </row>
    <row r="37" spans="1:14">
      <c r="A37" t="s">
        <v>180</v>
      </c>
      <c r="B37" s="872" t="str">
        <f>VLOOKUP(A37,EQUIPOS!A7:D154,3,FALSE)</f>
        <v>Compresor 120 HP, con martillo.</v>
      </c>
      <c r="C37" s="873"/>
      <c r="D37" s="873"/>
      <c r="E37" s="873"/>
      <c r="F37" s="873"/>
      <c r="G37" s="873"/>
      <c r="H37" s="874"/>
      <c r="I37" s="267"/>
      <c r="J37" s="268"/>
      <c r="K37" s="269">
        <f>VLOOKUP(A37,EQUIPOS!A7:D162,4,FALSE)</f>
        <v>71941.315194738869</v>
      </c>
      <c r="L37" s="270"/>
      <c r="M37" s="271">
        <v>9.25</v>
      </c>
      <c r="N37" s="272">
        <f>K37/M37</f>
        <v>7777.4394805123102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58.094119895785944</v>
      </c>
    </row>
    <row r="43" spans="1:14" ht="15.75" thickBot="1">
      <c r="B43" s="823" t="s">
        <v>953</v>
      </c>
      <c r="C43" s="824"/>
      <c r="D43" s="824"/>
      <c r="E43" s="824"/>
      <c r="F43" s="824"/>
      <c r="G43" s="824"/>
      <c r="H43" s="824"/>
      <c r="I43" s="824"/>
      <c r="J43" s="824"/>
      <c r="K43" s="824"/>
      <c r="L43" s="824"/>
      <c r="M43" s="825"/>
      <c r="N43" s="99">
        <f>SUM(N36:N42)</f>
        <v>29555.800949620654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963.26941227262807</v>
      </c>
      <c r="M59" s="911"/>
      <c r="N59" s="287">
        <f>K59*L59</f>
        <v>963.26941227262807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963.26941227262807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33423.776356682582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6684.7552713365167</v>
      </c>
      <c r="M83" s="859"/>
      <c r="N83" s="51"/>
    </row>
    <row r="84" spans="1:14">
      <c r="B84" s="89" t="s">
        <v>973</v>
      </c>
      <c r="C84" s="90"/>
      <c r="D84" s="90"/>
      <c r="E84" s="90"/>
      <c r="F84" s="90"/>
      <c r="G84" s="90"/>
      <c r="H84" s="90"/>
      <c r="I84" s="87"/>
      <c r="J84" s="88"/>
      <c r="K84" s="304">
        <v>0.05</v>
      </c>
      <c r="L84" s="858">
        <f>N78*K84</f>
        <v>1671.1888178341292</v>
      </c>
      <c r="M84" s="859"/>
      <c r="N84" s="51"/>
    </row>
    <row r="85" spans="1:14" ht="15.75" thickBot="1">
      <c r="B85" s="91" t="s">
        <v>974</v>
      </c>
      <c r="C85" s="92"/>
      <c r="D85" s="92"/>
      <c r="E85" s="92"/>
      <c r="F85" s="92"/>
      <c r="G85" s="92"/>
      <c r="H85" s="92"/>
      <c r="I85" s="93"/>
      <c r="J85" s="94"/>
      <c r="K85" s="305">
        <v>0.05</v>
      </c>
      <c r="L85" s="860">
        <f>N78*K85</f>
        <v>1671.1888178341292</v>
      </c>
      <c r="M85" s="861"/>
      <c r="N85" s="51"/>
    </row>
    <row r="86" spans="1:14" ht="15.75" thickBot="1">
      <c r="B86" s="823" t="s">
        <v>953</v>
      </c>
      <c r="C86" s="824"/>
      <c r="D86" s="824"/>
      <c r="E86" s="824"/>
      <c r="F86" s="824"/>
      <c r="G86" s="824"/>
      <c r="H86" s="824"/>
      <c r="I86" s="824"/>
      <c r="J86" s="824"/>
      <c r="K86" s="824"/>
      <c r="L86" s="824"/>
      <c r="M86" s="825"/>
      <c r="N86" s="52">
        <f>L83+L84+L85</f>
        <v>10027.132907004774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43450.909263687354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180</v>
      </c>
      <c r="B36" s="872" t="str">
        <f>VLOOKUP(A36,EQUIPOS!A6:D154,3,FALSE)</f>
        <v>Compresor 120 HP, con martillo.</v>
      </c>
      <c r="C36" s="873"/>
      <c r="D36" s="873"/>
      <c r="E36" s="873"/>
      <c r="F36" s="873"/>
      <c r="G36" s="873"/>
      <c r="H36" s="874"/>
      <c r="I36" s="267"/>
      <c r="J36" s="268"/>
      <c r="K36" s="269">
        <f>VLOOKUP(A36,EQUIPOS!A6:D161,4,FALSE)</f>
        <v>71941.315194738869</v>
      </c>
      <c r="L36" s="270"/>
      <c r="M36" s="271">
        <v>2.5</v>
      </c>
      <c r="N36" s="272">
        <f>K36/M36</f>
        <v>28776.526077895549</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1082.6200000000001</v>
      </c>
    </row>
    <row r="43" spans="1:14" ht="15.75" thickBot="1">
      <c r="B43" s="823" t="s">
        <v>953</v>
      </c>
      <c r="C43" s="824"/>
      <c r="D43" s="824"/>
      <c r="E43" s="824"/>
      <c r="F43" s="824"/>
      <c r="G43" s="824"/>
      <c r="H43" s="824"/>
      <c r="I43" s="824"/>
      <c r="J43" s="824"/>
      <c r="K43" s="824"/>
      <c r="L43" s="824"/>
      <c r="M43" s="825"/>
      <c r="N43" s="99">
        <f>SUM(N36:N42)</f>
        <v>29859.146077895548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963.26941227262807</v>
      </c>
      <c r="M59" s="911"/>
      <c r="N59" s="287">
        <f>K59*L59</f>
        <v>963.26941227262807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963.26941227262807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10826.2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41648.615490168173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8329.7230980336353</v>
      </c>
      <c r="M83" s="859"/>
      <c r="N83" s="51"/>
    </row>
    <row r="84" spans="1:14">
      <c r="B84" s="89" t="s">
        <v>973</v>
      </c>
      <c r="C84" s="90"/>
      <c r="D84" s="90"/>
      <c r="E84" s="90"/>
      <c r="F84" s="90"/>
      <c r="G84" s="90"/>
      <c r="H84" s="90"/>
      <c r="I84" s="87"/>
      <c r="J84" s="88"/>
      <c r="K84" s="304">
        <v>0.05</v>
      </c>
      <c r="L84" s="858">
        <f>N78*K84</f>
        <v>2082.4307745084088</v>
      </c>
      <c r="M84" s="859"/>
      <c r="N84" s="51"/>
    </row>
    <row r="85" spans="1:14" ht="15.75" thickBot="1">
      <c r="B85" s="91" t="s">
        <v>974</v>
      </c>
      <c r="C85" s="92"/>
      <c r="D85" s="92"/>
      <c r="E85" s="92"/>
      <c r="F85" s="92"/>
      <c r="G85" s="92"/>
      <c r="H85" s="92"/>
      <c r="I85" s="93"/>
      <c r="J85" s="94"/>
      <c r="K85" s="305">
        <v>0.05</v>
      </c>
      <c r="L85" s="860">
        <f>N78*K85</f>
        <v>2082.4307745084088</v>
      </c>
      <c r="M85" s="861"/>
      <c r="N85" s="51"/>
    </row>
    <row r="86" spans="1:14" ht="15.75" thickBot="1">
      <c r="B86" s="823" t="s">
        <v>953</v>
      </c>
      <c r="C86" s="824"/>
      <c r="D86" s="824"/>
      <c r="E86" s="824"/>
      <c r="F86" s="824"/>
      <c r="G86" s="824"/>
      <c r="H86" s="824"/>
      <c r="I86" s="824"/>
      <c r="J86" s="824"/>
      <c r="K86" s="824"/>
      <c r="L86" s="824"/>
      <c r="M86" s="825"/>
      <c r="N86" s="52">
        <f>L83+L84+L85</f>
        <v>12494.584647050451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54143.200137218621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200912.4729802162</v>
      </c>
      <c r="L36" s="270"/>
      <c r="M36" s="271">
        <v>2.375</v>
      </c>
      <c r="N36" s="272">
        <f>K36/M36</f>
        <v>84594.72546535419</v>
      </c>
    </row>
    <row r="37" spans="1:14">
      <c r="A37" t="s">
        <v>180</v>
      </c>
      <c r="B37" s="872" t="str">
        <f>VLOOKUP(A37,EQUIPOS!A7:D154,3,FALSE)</f>
        <v>Compresor 120 HP, con martillo.</v>
      </c>
      <c r="C37" s="873"/>
      <c r="D37" s="873"/>
      <c r="E37" s="873"/>
      <c r="F37" s="873"/>
      <c r="G37" s="873"/>
      <c r="H37" s="874"/>
      <c r="I37" s="267"/>
      <c r="J37" s="268"/>
      <c r="K37" s="269">
        <f>VLOOKUP(A37,EQUIPOS!A7:D162,4,FALSE)</f>
        <v>71941.315194738869</v>
      </c>
      <c r="L37" s="270"/>
      <c r="M37" s="271">
        <v>2.375</v>
      </c>
      <c r="N37" s="272">
        <f>K37/M37</f>
        <v>30291.080081995315</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3782.7589819946102</v>
      </c>
      <c r="L38" s="270"/>
      <c r="M38" s="271">
        <v>2.375</v>
      </c>
      <c r="N38" s="272">
        <f>K38/M38</f>
        <v>1592.7406239977306</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1416.2065453389896</v>
      </c>
    </row>
    <row r="43" spans="1:14" ht="15.75" thickBot="1">
      <c r="B43" s="823" t="s">
        <v>953</v>
      </c>
      <c r="C43" s="824"/>
      <c r="D43" s="824"/>
      <c r="E43" s="824"/>
      <c r="F43" s="824"/>
      <c r="G43" s="824"/>
      <c r="H43" s="824"/>
      <c r="I43" s="824"/>
      <c r="J43" s="824"/>
      <c r="K43" s="824"/>
      <c r="L43" s="824"/>
      <c r="M43" s="825"/>
      <c r="N43" s="99">
        <f>SUM(N36:N42)</f>
        <v>117894.75271668623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963.26941227262807</v>
      </c>
      <c r="M59" s="911"/>
      <c r="N59" s="287">
        <f>K59*L59</f>
        <v>963.26941227262807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963.26941227262807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133020.08758234876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26604.017516469754</v>
      </c>
      <c r="M83" s="859"/>
      <c r="N83" s="51"/>
    </row>
    <row r="84" spans="1:14">
      <c r="B84" s="89" t="s">
        <v>973</v>
      </c>
      <c r="C84" s="90"/>
      <c r="D84" s="90"/>
      <c r="E84" s="90"/>
      <c r="F84" s="90"/>
      <c r="G84" s="90"/>
      <c r="H84" s="90"/>
      <c r="I84" s="87"/>
      <c r="J84" s="88"/>
      <c r="K84" s="304">
        <v>0.05</v>
      </c>
      <c r="L84" s="858">
        <f>N78*K84</f>
        <v>6651.0043791174385</v>
      </c>
      <c r="M84" s="859"/>
      <c r="N84" s="51"/>
    </row>
    <row r="85" spans="1:14" ht="15.75" thickBot="1">
      <c r="B85" s="91" t="s">
        <v>974</v>
      </c>
      <c r="C85" s="92"/>
      <c r="D85" s="92"/>
      <c r="E85" s="92"/>
      <c r="F85" s="92"/>
      <c r="G85" s="92"/>
      <c r="H85" s="92"/>
      <c r="I85" s="93"/>
      <c r="J85" s="94"/>
      <c r="K85" s="305">
        <v>0.05</v>
      </c>
      <c r="L85" s="860">
        <f>N78*K85</f>
        <v>6651.0043791174385</v>
      </c>
      <c r="M85" s="861"/>
      <c r="N85" s="51"/>
    </row>
    <row r="86" spans="1:14" ht="15.75" thickBot="1">
      <c r="B86" s="823" t="s">
        <v>953</v>
      </c>
      <c r="C86" s="824"/>
      <c r="D86" s="824"/>
      <c r="E86" s="824"/>
      <c r="F86" s="824"/>
      <c r="G86" s="824"/>
      <c r="H86" s="824"/>
      <c r="I86" s="824"/>
      <c r="J86" s="824"/>
      <c r="K86" s="824"/>
      <c r="L86" s="824"/>
      <c r="M86" s="825"/>
      <c r="N86" s="52">
        <f>L83+L84+L85</f>
        <v>39906.026274704629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172926.11385705339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VLOOKUP(A36,EQUIPOS!A6:D161,4,FALSE)</f>
        <v>188553.07269965447</v>
      </c>
      <c r="L36" s="270"/>
      <c r="M36" s="271">
        <v>2.5</v>
      </c>
      <c r="N36" s="272">
        <f>K36/M36</f>
        <v>75421.229079861791</v>
      </c>
    </row>
    <row r="37" spans="1:14">
      <c r="A37" t="s">
        <v>180</v>
      </c>
      <c r="B37" s="872" t="str">
        <f>VLOOKUP(A37,EQUIPOS!A7:D154,3,FALSE)</f>
        <v>Compresor 120 HP, con martillo.</v>
      </c>
      <c r="C37" s="873"/>
      <c r="D37" s="873"/>
      <c r="E37" s="873"/>
      <c r="F37" s="873"/>
      <c r="G37" s="873"/>
      <c r="H37" s="874"/>
      <c r="I37" s="267"/>
      <c r="J37" s="268"/>
      <c r="K37" s="269">
        <f>VLOOKUP(A37,EQUIPOS!A7:D162,4,FALSE)</f>
        <v>71941.315194738869</v>
      </c>
      <c r="L37" s="270"/>
      <c r="M37" s="271">
        <v>2.5</v>
      </c>
      <c r="N37" s="272">
        <f>K37/M37</f>
        <v>28776.526077895549</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3782.7589819946102</v>
      </c>
      <c r="L38" s="270"/>
      <c r="M38" s="271">
        <v>2.5</v>
      </c>
      <c r="N38" s="272">
        <f>K38/M38</f>
        <v>1513.1035927978442</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269.07924361440797</v>
      </c>
    </row>
    <row r="43" spans="1:14" ht="15.75" thickBot="1">
      <c r="B43" s="823" t="s">
        <v>953</v>
      </c>
      <c r="C43" s="824"/>
      <c r="D43" s="824"/>
      <c r="E43" s="824"/>
      <c r="F43" s="824"/>
      <c r="G43" s="824"/>
      <c r="H43" s="824"/>
      <c r="I43" s="824"/>
      <c r="J43" s="824"/>
      <c r="K43" s="824"/>
      <c r="L43" s="824"/>
      <c r="M43" s="825"/>
      <c r="N43" s="99">
        <f>SUM(N36:N42)</f>
        <v>105979.9379941696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963.26941227262807</v>
      </c>
      <c r="M59" s="911"/>
      <c r="N59" s="287">
        <f>K59*L59</f>
        <v>963.26941227262807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963.26941227262807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13453.962180720398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120397.16958716261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24079.433917432525</v>
      </c>
      <c r="M83" s="859"/>
      <c r="N83" s="51"/>
    </row>
    <row r="84" spans="1:14">
      <c r="B84" s="89" t="s">
        <v>973</v>
      </c>
      <c r="C84" s="90"/>
      <c r="D84" s="90"/>
      <c r="E84" s="90"/>
      <c r="F84" s="90"/>
      <c r="G84" s="90"/>
      <c r="H84" s="90"/>
      <c r="I84" s="87"/>
      <c r="J84" s="88"/>
      <c r="K84" s="304">
        <v>0.05</v>
      </c>
      <c r="L84" s="858">
        <f>N78*K84</f>
        <v>6019.8584793581313</v>
      </c>
      <c r="M84" s="859"/>
      <c r="N84" s="51"/>
    </row>
    <row r="85" spans="1:14" ht="15.75" thickBot="1">
      <c r="B85" s="91" t="s">
        <v>974</v>
      </c>
      <c r="C85" s="92"/>
      <c r="D85" s="92"/>
      <c r="E85" s="92"/>
      <c r="F85" s="92"/>
      <c r="G85" s="92"/>
      <c r="H85" s="92"/>
      <c r="I85" s="93"/>
      <c r="J85" s="94"/>
      <c r="K85" s="305">
        <v>0.05</v>
      </c>
      <c r="L85" s="860">
        <f>N78*K85</f>
        <v>6019.8584793581313</v>
      </c>
      <c r="M85" s="861"/>
      <c r="N85" s="51"/>
    </row>
    <row r="86" spans="1:14" ht="15.75" thickBot="1">
      <c r="B86" s="823" t="s">
        <v>953</v>
      </c>
      <c r="C86" s="824"/>
      <c r="D86" s="824"/>
      <c r="E86" s="824"/>
      <c r="F86" s="824"/>
      <c r="G86" s="824"/>
      <c r="H86" s="824"/>
      <c r="I86" s="824"/>
      <c r="J86" s="824"/>
      <c r="K86" s="824"/>
      <c r="L86" s="824"/>
      <c r="M86" s="825"/>
      <c r="N86" s="52">
        <f>L83+L84+L85</f>
        <v>36119.150876148786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156516.32046331139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VLOOKUP(A36,EQUIPOS!A6:D161,4,FALSE)</f>
        <v>188553.07269965447</v>
      </c>
      <c r="L36" s="270"/>
      <c r="M36" s="271">
        <v>2.5</v>
      </c>
      <c r="N36" s="272">
        <f>K36/M36</f>
        <v>75421.229079861791</v>
      </c>
    </row>
    <row r="37" spans="1:14">
      <c r="A37" t="s">
        <v>180</v>
      </c>
      <c r="B37" s="872" t="str">
        <f>VLOOKUP(A37,EQUIPOS!A7:D154,3,FALSE)</f>
        <v>Compresor 120 HP, con martillo.</v>
      </c>
      <c r="C37" s="873"/>
      <c r="D37" s="873"/>
      <c r="E37" s="873"/>
      <c r="F37" s="873"/>
      <c r="G37" s="873"/>
      <c r="H37" s="874"/>
      <c r="I37" s="267"/>
      <c r="J37" s="268"/>
      <c r="K37" s="269">
        <f>VLOOKUP(A37,EQUIPOS!A7:D162,4,FALSE)</f>
        <v>71941.315194738869</v>
      </c>
      <c r="L37" s="270"/>
      <c r="M37" s="271">
        <v>2.5</v>
      </c>
      <c r="N37" s="272">
        <f>K37/M37</f>
        <v>28776.526077895549</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3782.7589819946102</v>
      </c>
      <c r="L38" s="270"/>
      <c r="M38" s="271">
        <v>2.5</v>
      </c>
      <c r="N38" s="272">
        <f>K38/M38</f>
        <v>1513.1035927978442</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214.948243614408</v>
      </c>
    </row>
    <row r="43" spans="1:14" ht="15.75" thickBot="1">
      <c r="B43" s="823" t="s">
        <v>953</v>
      </c>
      <c r="C43" s="824"/>
      <c r="D43" s="824"/>
      <c r="E43" s="824"/>
      <c r="F43" s="824"/>
      <c r="G43" s="824"/>
      <c r="H43" s="824"/>
      <c r="I43" s="824"/>
      <c r="J43" s="824"/>
      <c r="K43" s="824"/>
      <c r="L43" s="824"/>
      <c r="M43" s="825"/>
      <c r="N43" s="99">
        <f>SUM(N36:N42)</f>
        <v>105925.80699416959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10">
        <f>'900.2'!N78</f>
        <v>963.26941227262807</v>
      </c>
      <c r="M59" s="911"/>
      <c r="N59" s="287">
        <f>K59*L59</f>
        <v>1348.5771771816792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1348.5771771816792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10747.412180720399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118021.79635207166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23604.359270414334</v>
      </c>
      <c r="M83" s="859"/>
      <c r="N83" s="51"/>
    </row>
    <row r="84" spans="1:14">
      <c r="B84" s="89" t="s">
        <v>973</v>
      </c>
      <c r="C84" s="90"/>
      <c r="D84" s="90"/>
      <c r="E84" s="90"/>
      <c r="F84" s="90"/>
      <c r="G84" s="90"/>
      <c r="H84" s="90"/>
      <c r="I84" s="87"/>
      <c r="J84" s="88"/>
      <c r="K84" s="304">
        <v>0.05</v>
      </c>
      <c r="L84" s="858">
        <f>N78*K84</f>
        <v>5901.0898176035835</v>
      </c>
      <c r="M84" s="859"/>
      <c r="N84" s="51"/>
    </row>
    <row r="85" spans="1:14" ht="15.75" thickBot="1">
      <c r="B85" s="91" t="s">
        <v>974</v>
      </c>
      <c r="C85" s="92"/>
      <c r="D85" s="92"/>
      <c r="E85" s="92"/>
      <c r="F85" s="92"/>
      <c r="G85" s="92"/>
      <c r="H85" s="92"/>
      <c r="I85" s="93"/>
      <c r="J85" s="94"/>
      <c r="K85" s="305">
        <v>0.05</v>
      </c>
      <c r="L85" s="860">
        <f>N78*K85</f>
        <v>5901.0898176035835</v>
      </c>
      <c r="M85" s="861"/>
      <c r="N85" s="51"/>
    </row>
    <row r="86" spans="1:14" ht="15.75" thickBot="1">
      <c r="B86" s="823" t="s">
        <v>953</v>
      </c>
      <c r="C86" s="824"/>
      <c r="D86" s="824"/>
      <c r="E86" s="824"/>
      <c r="F86" s="824"/>
      <c r="G86" s="824"/>
      <c r="H86" s="824"/>
      <c r="I86" s="824"/>
      <c r="J86" s="824"/>
      <c r="K86" s="824"/>
      <c r="L86" s="824"/>
      <c r="M86" s="825"/>
      <c r="N86" s="52">
        <f>L83+L84+L85</f>
        <v>35406.538905621499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153428.33525769316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200912.4729802162</v>
      </c>
      <c r="L36" s="270"/>
      <c r="M36" s="271">
        <v>22</v>
      </c>
      <c r="N36" s="272">
        <f>K36/M36</f>
        <v>9132.3851354643721</v>
      </c>
    </row>
    <row r="37" spans="1:14">
      <c r="A37" t="s">
        <v>180</v>
      </c>
      <c r="B37" s="872" t="str">
        <f>VLOOKUP(A37,EQUIPOS!A7:D154,3,FALSE)</f>
        <v>Compresor 120 HP, con martillo.</v>
      </c>
      <c r="C37" s="873"/>
      <c r="D37" s="873"/>
      <c r="E37" s="873"/>
      <c r="F37" s="873"/>
      <c r="G37" s="873"/>
      <c r="H37" s="874"/>
      <c r="I37" s="267"/>
      <c r="J37" s="268"/>
      <c r="K37" s="269">
        <f>VLOOKUP(A37,EQUIPOS!A7:D162,4,FALSE)</f>
        <v>71941.315194738869</v>
      </c>
      <c r="L37" s="270"/>
      <c r="M37" s="271">
        <v>22</v>
      </c>
      <c r="N37" s="272">
        <f>K37/M37</f>
        <v>3270.0597815790393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24.425936774364544</v>
      </c>
    </row>
    <row r="43" spans="1:14" ht="15.75" thickBot="1">
      <c r="B43" s="823" t="s">
        <v>953</v>
      </c>
      <c r="C43" s="824"/>
      <c r="D43" s="824"/>
      <c r="E43" s="824"/>
      <c r="F43" s="824"/>
      <c r="G43" s="824"/>
      <c r="H43" s="824"/>
      <c r="I43" s="824"/>
      <c r="J43" s="824"/>
      <c r="K43" s="824"/>
      <c r="L43" s="824"/>
      <c r="M43" s="825"/>
      <c r="N43" s="99">
        <f>SUM(N36:N42)</f>
        <v>12426.870853817776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10">
        <f>'900.2'!N78</f>
        <v>963.26941227262807</v>
      </c>
      <c r="M59" s="911"/>
      <c r="N59" s="287">
        <f>K59*L59</f>
        <v>404.57315315450376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404.57315315450376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1221.2968387182273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14052.740845690507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2810.5481691381015</v>
      </c>
      <c r="M83" s="859"/>
      <c r="N83" s="51"/>
    </row>
    <row r="84" spans="1:14">
      <c r="B84" s="89" t="s">
        <v>973</v>
      </c>
      <c r="C84" s="90"/>
      <c r="D84" s="90"/>
      <c r="E84" s="90"/>
      <c r="F84" s="90"/>
      <c r="G84" s="90"/>
      <c r="H84" s="90"/>
      <c r="I84" s="87"/>
      <c r="J84" s="88"/>
      <c r="K84" s="304">
        <v>0.05</v>
      </c>
      <c r="L84" s="858">
        <f>N78*K84</f>
        <v>702.63704228452536</v>
      </c>
      <c r="M84" s="859"/>
      <c r="N84" s="51"/>
    </row>
    <row r="85" spans="1:14" ht="15.75" thickBot="1">
      <c r="B85" s="91" t="s">
        <v>974</v>
      </c>
      <c r="C85" s="92"/>
      <c r="D85" s="92"/>
      <c r="E85" s="92"/>
      <c r="F85" s="92"/>
      <c r="G85" s="92"/>
      <c r="H85" s="92"/>
      <c r="I85" s="93"/>
      <c r="J85" s="94"/>
      <c r="K85" s="305">
        <v>0.05</v>
      </c>
      <c r="L85" s="860">
        <f>N78*K85</f>
        <v>702.63704228452536</v>
      </c>
      <c r="M85" s="861"/>
      <c r="N85" s="51"/>
    </row>
    <row r="86" spans="1:14" ht="15.75" thickBot="1">
      <c r="B86" s="823" t="s">
        <v>953</v>
      </c>
      <c r="C86" s="824"/>
      <c r="D86" s="824"/>
      <c r="E86" s="824"/>
      <c r="F86" s="824"/>
      <c r="G86" s="824"/>
      <c r="H86" s="824"/>
      <c r="I86" s="824"/>
      <c r="J86" s="824"/>
      <c r="K86" s="824"/>
      <c r="L86" s="824"/>
      <c r="M86" s="825"/>
      <c r="N86" s="52">
        <f>L83+L84+L85</f>
        <v>4215.8222537071524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18268.563099397659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200912.4729802162</v>
      </c>
      <c r="L36" s="270"/>
      <c r="M36" s="271">
        <v>22</v>
      </c>
      <c r="N36" s="272">
        <f>K36/M36</f>
        <v>9132.3851354643721</v>
      </c>
    </row>
    <row r="37" spans="1:14">
      <c r="A37" t="s">
        <v>180</v>
      </c>
      <c r="B37" s="872" t="str">
        <f>VLOOKUP(A37,EQUIPOS!A7:D154,3,FALSE)</f>
        <v>Compresor 120 HP, con martillo.</v>
      </c>
      <c r="C37" s="873"/>
      <c r="D37" s="873"/>
      <c r="E37" s="873"/>
      <c r="F37" s="873"/>
      <c r="G37" s="873"/>
      <c r="H37" s="874"/>
      <c r="I37" s="267"/>
      <c r="J37" s="268"/>
      <c r="K37" s="269">
        <f>VLOOKUP(A37,EQUIPOS!A7:D162,4,FALSE)</f>
        <v>71941.315194738869</v>
      </c>
      <c r="L37" s="270"/>
      <c r="M37" s="271">
        <v>22</v>
      </c>
      <c r="N37" s="272">
        <f>K37/M37</f>
        <v>3270.0597815790393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24.425936774364544</v>
      </c>
    </row>
    <row r="43" spans="1:14" ht="15.75" thickBot="1">
      <c r="B43" s="823" t="s">
        <v>953</v>
      </c>
      <c r="C43" s="824"/>
      <c r="D43" s="824"/>
      <c r="E43" s="824"/>
      <c r="F43" s="824"/>
      <c r="G43" s="824"/>
      <c r="H43" s="824"/>
      <c r="I43" s="824"/>
      <c r="J43" s="824"/>
      <c r="K43" s="824"/>
      <c r="L43" s="824"/>
      <c r="M43" s="825"/>
      <c r="N43" s="99">
        <f>SUM(N36:N42)</f>
        <v>12426.870853817776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10">
        <f>'900.2'!N78</f>
        <v>963.26941227262807</v>
      </c>
      <c r="M59" s="911"/>
      <c r="N59" s="287">
        <f>K59*L59</f>
        <v>202.28657657725188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202.28657657725188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1221.2968387182273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13850.454269113256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2770.0908538226513</v>
      </c>
      <c r="M83" s="859"/>
      <c r="N83" s="51"/>
    </row>
    <row r="84" spans="1:14">
      <c r="B84" s="89" t="s">
        <v>973</v>
      </c>
      <c r="C84" s="90"/>
      <c r="D84" s="90"/>
      <c r="E84" s="90"/>
      <c r="F84" s="90"/>
      <c r="G84" s="90"/>
      <c r="H84" s="90"/>
      <c r="I84" s="87"/>
      <c r="J84" s="88"/>
      <c r="K84" s="304">
        <v>0.05</v>
      </c>
      <c r="L84" s="858">
        <f>N78*K84</f>
        <v>692.52271345566282</v>
      </c>
      <c r="M84" s="859"/>
      <c r="N84" s="51"/>
    </row>
    <row r="85" spans="1:14" ht="15.75" thickBot="1">
      <c r="B85" s="91" t="s">
        <v>974</v>
      </c>
      <c r="C85" s="92"/>
      <c r="D85" s="92"/>
      <c r="E85" s="92"/>
      <c r="F85" s="92"/>
      <c r="G85" s="92"/>
      <c r="H85" s="92"/>
      <c r="I85" s="93"/>
      <c r="J85" s="94"/>
      <c r="K85" s="305">
        <v>0.05</v>
      </c>
      <c r="L85" s="860">
        <f>N78*K85</f>
        <v>692.52271345566282</v>
      </c>
      <c r="M85" s="861"/>
      <c r="N85" s="51"/>
    </row>
    <row r="86" spans="1:14" ht="15.75" thickBot="1">
      <c r="B86" s="823" t="s">
        <v>953</v>
      </c>
      <c r="C86" s="824"/>
      <c r="D86" s="824"/>
      <c r="E86" s="824"/>
      <c r="F86" s="824"/>
      <c r="G86" s="824"/>
      <c r="H86" s="824"/>
      <c r="I86" s="824"/>
      <c r="J86" s="824"/>
      <c r="K86" s="824"/>
      <c r="L86" s="824"/>
      <c r="M86" s="825"/>
      <c r="N86" s="52">
        <f>L83+L84+L85</f>
        <v>4155.1362807339765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18005.590549847231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180</v>
      </c>
      <c r="B36" s="872" t="str">
        <f>VLOOKUP(A36,EQUIPOS!A6:D154,3,FALSE)</f>
        <v>Compresor 120 HP, con martillo.</v>
      </c>
      <c r="C36" s="873"/>
      <c r="D36" s="873"/>
      <c r="E36" s="873"/>
      <c r="F36" s="873"/>
      <c r="G36" s="873"/>
      <c r="H36" s="874"/>
      <c r="I36" s="267"/>
      <c r="J36" s="268"/>
      <c r="K36" s="269">
        <f>VLOOKUP(A36,EQUIPOS!A6:D161,4,FALSE)</f>
        <v>71941.315194738869</v>
      </c>
      <c r="L36" s="270"/>
      <c r="M36" s="271">
        <v>20</v>
      </c>
      <c r="N36" s="272">
        <f>K36/M36</f>
        <v>3597.0657597369436</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67.663750000000007</v>
      </c>
    </row>
    <row r="43" spans="1:14" ht="15.75" thickBot="1">
      <c r="B43" s="823" t="s">
        <v>953</v>
      </c>
      <c r="C43" s="824"/>
      <c r="D43" s="824"/>
      <c r="E43" s="824"/>
      <c r="F43" s="824"/>
      <c r="G43" s="824"/>
      <c r="H43" s="824"/>
      <c r="I43" s="824"/>
      <c r="J43" s="824"/>
      <c r="K43" s="824"/>
      <c r="L43" s="824"/>
      <c r="M43" s="825"/>
      <c r="N43" s="99">
        <f>SUM(N36:N42)</f>
        <v>3664.7295097369438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10">
        <f>'900.2'!N78</f>
        <v>963.26941227262807</v>
      </c>
      <c r="M59" s="911"/>
      <c r="N59" s="287">
        <f>K59*L59</f>
        <v>77.061552981810252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77.061552981810252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676.63750000000005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4418.4285627187537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883.68571254375081</v>
      </c>
      <c r="M83" s="859"/>
      <c r="N83" s="51"/>
    </row>
    <row r="84" spans="1:14">
      <c r="B84" s="89" t="s">
        <v>973</v>
      </c>
      <c r="C84" s="90"/>
      <c r="D84" s="90"/>
      <c r="E84" s="90"/>
      <c r="F84" s="90"/>
      <c r="G84" s="90"/>
      <c r="H84" s="90"/>
      <c r="I84" s="87"/>
      <c r="J84" s="88"/>
      <c r="K84" s="304">
        <v>0.05</v>
      </c>
      <c r="L84" s="858">
        <f>N78*K84</f>
        <v>220.9214281359377</v>
      </c>
      <c r="M84" s="859"/>
      <c r="N84" s="51"/>
    </row>
    <row r="85" spans="1:14" ht="15.75" thickBot="1">
      <c r="B85" s="91" t="s">
        <v>974</v>
      </c>
      <c r="C85" s="92"/>
      <c r="D85" s="92"/>
      <c r="E85" s="92"/>
      <c r="F85" s="92"/>
      <c r="G85" s="92"/>
      <c r="H85" s="92"/>
      <c r="I85" s="93"/>
      <c r="J85" s="94"/>
      <c r="K85" s="305">
        <v>0.05</v>
      </c>
      <c r="L85" s="860">
        <f>N78*K85</f>
        <v>220.9214281359377</v>
      </c>
      <c r="M85" s="861"/>
      <c r="N85" s="51"/>
    </row>
    <row r="86" spans="1:14" ht="15.75" thickBot="1">
      <c r="B86" s="823" t="s">
        <v>953</v>
      </c>
      <c r="C86" s="824"/>
      <c r="D86" s="824"/>
      <c r="E86" s="824"/>
      <c r="F86" s="824"/>
      <c r="G86" s="824"/>
      <c r="H86" s="824"/>
      <c r="I86" s="824"/>
      <c r="J86" s="824"/>
      <c r="K86" s="824"/>
      <c r="L86" s="824"/>
      <c r="M86" s="825"/>
      <c r="N86" s="52">
        <f>L83+L84+L85</f>
        <v>1325.5285688156262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5743.9571315343801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195</v>
      </c>
      <c r="B36" s="872" t="str">
        <f>VLOOKUP(A36,EQUIPOS!A6:D154,3,FALSE)</f>
        <v xml:space="preserve">Equipo de oxicorte, Capacidad de corte: hasta 6´´ (152mm) </v>
      </c>
      <c r="C36" s="873"/>
      <c r="D36" s="873"/>
      <c r="E36" s="873"/>
      <c r="F36" s="873"/>
      <c r="G36" s="873"/>
      <c r="H36" s="874"/>
      <c r="I36" s="267"/>
      <c r="J36" s="268"/>
      <c r="K36" s="269">
        <f>VLOOKUP(A36,EQUIPOS!A6:D161,4,FALSE)</f>
        <v>3782.7589819946102</v>
      </c>
      <c r="L36" s="270"/>
      <c r="M36" s="271">
        <v>321</v>
      </c>
      <c r="N36" s="272">
        <f>K36/M36</f>
        <v>11.784295894064206</v>
      </c>
    </row>
    <row r="37" spans="1:14">
      <c r="A37" t="s">
        <v>248</v>
      </c>
      <c r="B37" s="872" t="str">
        <f>VLOOKUP(A37,EQUIPOS!A7:D154,3,FALSE)</f>
        <v>Grúa telescópica de 50 Ton.</v>
      </c>
      <c r="C37" s="873"/>
      <c r="D37" s="873"/>
      <c r="E37" s="873"/>
      <c r="F37" s="873"/>
      <c r="G37" s="873"/>
      <c r="H37" s="874"/>
      <c r="I37" s="267"/>
      <c r="J37" s="268"/>
      <c r="K37" s="269">
        <f>VLOOKUP(A37,EQUIPOS!A7:D162,4,FALSE)</f>
        <v>219107.57236212143</v>
      </c>
      <c r="L37" s="270"/>
      <c r="M37" s="271">
        <v>321</v>
      </c>
      <c r="N37" s="272">
        <f>K37/M37</f>
        <v>682.57810704710721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16.863239875389407</v>
      </c>
    </row>
    <row r="43" spans="1:14" ht="15.75" thickBot="1">
      <c r="B43" s="823" t="s">
        <v>953</v>
      </c>
      <c r="C43" s="824"/>
      <c r="D43" s="824"/>
      <c r="E43" s="824"/>
      <c r="F43" s="824"/>
      <c r="G43" s="824"/>
      <c r="H43" s="824"/>
      <c r="I43" s="824"/>
      <c r="J43" s="824"/>
      <c r="K43" s="824"/>
      <c r="L43" s="824"/>
      <c r="M43" s="825"/>
      <c r="N43" s="99">
        <f>SUM(N36:N42)</f>
        <v>711.22564281656082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10">
        <f>VLOOKUP(A59,TRANSPORTE!A5:D120,4,FALSE)</f>
        <v>6198.2505076494035</v>
      </c>
      <c r="M59" s="911"/>
      <c r="N59" s="287">
        <f>K59*L59</f>
        <v>6198.2505076494035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6198.2505076494035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168.63239875389408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7078.108549219859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1415.621709843972</v>
      </c>
      <c r="M83" s="859"/>
      <c r="N83" s="51"/>
    </row>
    <row r="84" spans="1:14">
      <c r="B84" s="89" t="s">
        <v>973</v>
      </c>
      <c r="C84" s="90"/>
      <c r="D84" s="90"/>
      <c r="E84" s="90"/>
      <c r="F84" s="90"/>
      <c r="G84" s="90"/>
      <c r="H84" s="90"/>
      <c r="I84" s="87"/>
      <c r="J84" s="88"/>
      <c r="K84" s="304">
        <v>0.05</v>
      </c>
      <c r="L84" s="858">
        <f>N78*K84</f>
        <v>353.905427460993</v>
      </c>
      <c r="M84" s="859"/>
      <c r="N84" s="51"/>
    </row>
    <row r="85" spans="1:14" ht="15.75" thickBot="1">
      <c r="B85" s="91" t="s">
        <v>974</v>
      </c>
      <c r="C85" s="92"/>
      <c r="D85" s="92"/>
      <c r="E85" s="92"/>
      <c r="F85" s="92"/>
      <c r="G85" s="92"/>
      <c r="H85" s="92"/>
      <c r="I85" s="93"/>
      <c r="J85" s="94"/>
      <c r="K85" s="305">
        <v>0.05</v>
      </c>
      <c r="L85" s="860">
        <f>N78*K85</f>
        <v>353.905427460993</v>
      </c>
      <c r="M85" s="861"/>
      <c r="N85" s="51"/>
    </row>
    <row r="86" spans="1:14" ht="15.75" thickBot="1">
      <c r="B86" s="823" t="s">
        <v>953</v>
      </c>
      <c r="C86" s="824"/>
      <c r="D86" s="824"/>
      <c r="E86" s="824"/>
      <c r="F86" s="824"/>
      <c r="G86" s="824"/>
      <c r="H86" s="824"/>
      <c r="I86" s="824"/>
      <c r="J86" s="824"/>
      <c r="K86" s="824"/>
      <c r="L86" s="824"/>
      <c r="M86" s="825"/>
      <c r="N86" s="52">
        <f>L83+L84+L85</f>
        <v>2123.432564765958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9201.541113985817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273</v>
      </c>
      <c r="B36" s="872" t="str">
        <f>VLOOKUP(A36,EQUIPOS!A6:D154,3,FALSE)</f>
        <v>Motosierra, 93.6 cm3 - 7.1 HP, 45-90 cm - 7.9 kg</v>
      </c>
      <c r="C36" s="873"/>
      <c r="D36" s="873"/>
      <c r="E36" s="873"/>
      <c r="F36" s="873"/>
      <c r="G36" s="873"/>
      <c r="H36" s="874"/>
      <c r="I36" s="267"/>
      <c r="J36" s="268"/>
      <c r="K36" s="269">
        <f>VLOOKUP(A36,EQUIPOS!A6:D161,4,FALSE)</f>
        <v>4679.177497055518</v>
      </c>
      <c r="L36" s="270"/>
      <c r="M36" s="271">
        <v>3</v>
      </c>
      <c r="N36" s="272">
        <f>K36/M36</f>
        <v>1559.7258323518392</v>
      </c>
    </row>
    <row r="37" spans="1:14">
      <c r="A37" s="205" t="s">
        <v>312</v>
      </c>
      <c r="B37" s="872" t="str">
        <f>VLOOKUP(A37,EQUIPOS!A7:D154,3,FALSE)</f>
        <v>Retroexcavadora sobre oruga, potencia 138 HP, balde de 1,5 m3.</v>
      </c>
      <c r="C37" s="873"/>
      <c r="D37" s="873"/>
      <c r="E37" s="873"/>
      <c r="F37" s="873"/>
      <c r="G37" s="873"/>
      <c r="H37" s="874"/>
      <c r="I37" s="267"/>
      <c r="J37" s="268"/>
      <c r="K37" s="269">
        <f>VLOOKUP(A37,EQUIPOS!A7:D162,4,FALSE)</f>
        <v>188553.07269965447</v>
      </c>
      <c r="L37" s="270"/>
      <c r="M37" s="271">
        <v>3</v>
      </c>
      <c r="N37" s="272">
        <f>K37/M37</f>
        <v>62851.024233218159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673.35467419668339</v>
      </c>
    </row>
    <row r="43" spans="1:14" ht="15.75" thickBot="1">
      <c r="B43" s="823" t="s">
        <v>953</v>
      </c>
      <c r="C43" s="824"/>
      <c r="D43" s="824"/>
      <c r="E43" s="824"/>
      <c r="F43" s="824"/>
      <c r="G43" s="824"/>
      <c r="H43" s="824"/>
      <c r="I43" s="824"/>
      <c r="J43" s="824"/>
      <c r="K43" s="824"/>
      <c r="L43" s="824"/>
      <c r="M43" s="825"/>
      <c r="N43" s="99">
        <f>SUM(N36:N42)</f>
        <v>65084.104739766684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10">
        <f>VLOOKUP(A59,TRANSPORTE!A5:D94,4,FALSE)</f>
        <v>1219.3279687179154</v>
      </c>
      <c r="M59" s="911"/>
      <c r="N59" s="287">
        <f>K59*L59</f>
        <v>7315.9678123074918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7315.9678123074918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13467.093483933666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85867.166036007853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17173.433207201571</v>
      </c>
      <c r="M83" s="859"/>
      <c r="N83" s="51"/>
    </row>
    <row r="84" spans="1:14">
      <c r="B84" s="89" t="s">
        <v>973</v>
      </c>
      <c r="C84" s="90"/>
      <c r="D84" s="90"/>
      <c r="E84" s="90"/>
      <c r="F84" s="90"/>
      <c r="G84" s="90"/>
      <c r="H84" s="90"/>
      <c r="I84" s="87"/>
      <c r="J84" s="88"/>
      <c r="K84" s="304">
        <v>0.05</v>
      </c>
      <c r="L84" s="858">
        <f>N78*K84</f>
        <v>4293.3583018003928</v>
      </c>
      <c r="M84" s="859"/>
      <c r="N84" s="51"/>
    </row>
    <row r="85" spans="1:14" ht="15.75" thickBot="1">
      <c r="B85" s="91" t="s">
        <v>974</v>
      </c>
      <c r="C85" s="92"/>
      <c r="D85" s="92"/>
      <c r="E85" s="92"/>
      <c r="F85" s="92"/>
      <c r="G85" s="92"/>
      <c r="H85" s="92"/>
      <c r="I85" s="93"/>
      <c r="J85" s="94"/>
      <c r="K85" s="305">
        <v>0.05</v>
      </c>
      <c r="L85" s="860">
        <f>N78*K85</f>
        <v>4293.3583018003928</v>
      </c>
      <c r="M85" s="861"/>
      <c r="N85" s="51"/>
    </row>
    <row r="86" spans="1:14" ht="15.75" thickBot="1">
      <c r="B86" s="823" t="s">
        <v>953</v>
      </c>
      <c r="C86" s="824"/>
      <c r="D86" s="824"/>
      <c r="E86" s="824"/>
      <c r="F86" s="824"/>
      <c r="G86" s="824"/>
      <c r="H86" s="824"/>
      <c r="I86" s="824"/>
      <c r="J86" s="824"/>
      <c r="K86" s="824"/>
      <c r="L86" s="824"/>
      <c r="M86" s="825"/>
      <c r="N86" s="52">
        <f>L83+L84+L85</f>
        <v>25760.149810802355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111627.3158468102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195</v>
      </c>
      <c r="B36" s="872" t="str">
        <f>VLOOKUP(A36,EQUIPOS!A6:D154,3,FALSE)</f>
        <v xml:space="preserve">Equipo de oxicorte, Capacidad de corte: hasta 6´´ (152mm) </v>
      </c>
      <c r="C36" s="873"/>
      <c r="D36" s="873"/>
      <c r="E36" s="873"/>
      <c r="F36" s="873"/>
      <c r="G36" s="873"/>
      <c r="H36" s="874"/>
      <c r="I36" s="267"/>
      <c r="J36" s="268"/>
      <c r="K36" s="269">
        <f>VLOOKUP(A36,EQUIPOS!A6:D161,4,FALSE)</f>
        <v>3782.7589819946102</v>
      </c>
      <c r="L36" s="270"/>
      <c r="M36" s="271">
        <v>4</v>
      </c>
      <c r="N36" s="272">
        <f>K36/M36</f>
        <v>945.68974549865254</v>
      </c>
    </row>
    <row r="37" spans="1:14">
      <c r="A37" s="108" t="s">
        <v>248</v>
      </c>
      <c r="B37" s="872" t="str">
        <f>VLOOKUP(A37,EQUIPOS!A7:D154,3,FALSE)</f>
        <v>Grúa telescópica de 50 Ton.</v>
      </c>
      <c r="C37" s="873"/>
      <c r="D37" s="873"/>
      <c r="E37" s="873"/>
      <c r="F37" s="873"/>
      <c r="G37" s="873"/>
      <c r="H37" s="874"/>
      <c r="I37" s="267"/>
      <c r="J37" s="268"/>
      <c r="K37" s="269">
        <f>VLOOKUP(A37,EQUIPOS!A7:D162,4,FALSE)</f>
        <v>219107.57236212143</v>
      </c>
      <c r="L37" s="270"/>
      <c r="M37" s="271">
        <v>4</v>
      </c>
      <c r="N37" s="272">
        <f>K37/M37</f>
        <v>54776.893090530357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1010.0320112950249</v>
      </c>
    </row>
    <row r="43" spans="1:14" ht="15.75" thickBot="1">
      <c r="B43" s="823" t="s">
        <v>953</v>
      </c>
      <c r="C43" s="824"/>
      <c r="D43" s="824"/>
      <c r="E43" s="824"/>
      <c r="F43" s="824"/>
      <c r="G43" s="824"/>
      <c r="H43" s="824"/>
      <c r="I43" s="824"/>
      <c r="J43" s="824"/>
      <c r="K43" s="824"/>
      <c r="L43" s="824"/>
      <c r="M43" s="825"/>
      <c r="N43" s="99">
        <f>SUM(N36:N42)</f>
        <v>56732.614847324032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10">
        <f>VLOOKUP(A59,TRANSPORTE!A5:D117,4,FALSE)</f>
        <v>362.75007069357986</v>
      </c>
      <c r="M59" s="911"/>
      <c r="N59" s="287">
        <f>K59*L59</f>
        <v>362.75007069357986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362.75007069357986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67195.68503096787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13439.137006193574</v>
      </c>
      <c r="M83" s="859"/>
      <c r="N83" s="51"/>
    </row>
    <row r="84" spans="1:14">
      <c r="B84" s="89" t="s">
        <v>973</v>
      </c>
      <c r="C84" s="90"/>
      <c r="D84" s="90"/>
      <c r="E84" s="90"/>
      <c r="F84" s="90"/>
      <c r="G84" s="90"/>
      <c r="H84" s="90"/>
      <c r="I84" s="87"/>
      <c r="J84" s="88"/>
      <c r="K84" s="304">
        <v>0.05</v>
      </c>
      <c r="L84" s="858">
        <f>N78*K84</f>
        <v>3359.7842515483935</v>
      </c>
      <c r="M84" s="859"/>
      <c r="N84" s="51"/>
    </row>
    <row r="85" spans="1:14" ht="15.75" thickBot="1">
      <c r="B85" s="91" t="s">
        <v>974</v>
      </c>
      <c r="C85" s="92"/>
      <c r="D85" s="92"/>
      <c r="E85" s="92"/>
      <c r="F85" s="92"/>
      <c r="G85" s="92"/>
      <c r="H85" s="92"/>
      <c r="I85" s="93"/>
      <c r="J85" s="94"/>
      <c r="K85" s="305">
        <v>0.05</v>
      </c>
      <c r="L85" s="860">
        <f>N78*K85</f>
        <v>3359.7842515483935</v>
      </c>
      <c r="M85" s="861"/>
      <c r="N85" s="51"/>
    </row>
    <row r="86" spans="1:14" ht="15.75" thickBot="1">
      <c r="B86" s="823" t="s">
        <v>953</v>
      </c>
      <c r="C86" s="824"/>
      <c r="D86" s="824"/>
      <c r="E86" s="824"/>
      <c r="F86" s="824"/>
      <c r="G86" s="824"/>
      <c r="H86" s="824"/>
      <c r="I86" s="824"/>
      <c r="J86" s="824"/>
      <c r="K86" s="824"/>
      <c r="L86" s="824"/>
      <c r="M86" s="825"/>
      <c r="N86" s="52">
        <f>L83+L84+L85</f>
        <v>20158.705509290361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87354.390540258231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307</v>
      </c>
      <c r="B36" s="872" t="str">
        <f>VLOOKUP(A36,EQUIPOS!A6:D154,3,FALSE)</f>
        <v>Retroexcavadora, Potencia en el Volante 78 HP 2200 RPM</v>
      </c>
      <c r="C36" s="873"/>
      <c r="D36" s="873"/>
      <c r="E36" s="873"/>
      <c r="F36" s="873"/>
      <c r="G36" s="873"/>
      <c r="H36" s="874"/>
      <c r="I36" s="267"/>
      <c r="J36" s="268"/>
      <c r="K36" s="269">
        <f>VLOOKUP(A36,EQUIPOS!A6:D161,4,FALSE)</f>
        <v>83878.274132935621</v>
      </c>
      <c r="L36" s="270"/>
      <c r="M36" s="271">
        <v>5</v>
      </c>
      <c r="N36" s="272">
        <f>K36/M36</f>
        <v>16775.654826587124</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107.474121807204</v>
      </c>
    </row>
    <row r="43" spans="1:14" ht="15.75" thickBot="1">
      <c r="B43" s="823" t="s">
        <v>953</v>
      </c>
      <c r="C43" s="824"/>
      <c r="D43" s="824"/>
      <c r="E43" s="824"/>
      <c r="F43" s="824"/>
      <c r="G43" s="824"/>
      <c r="H43" s="824"/>
      <c r="I43" s="824"/>
      <c r="J43" s="824"/>
      <c r="K43" s="824"/>
      <c r="L43" s="824"/>
      <c r="M43" s="825"/>
      <c r="N43" s="99">
        <f>SUM(N36:N42)</f>
        <v>16883.128948394329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10">
        <f>VLOOKUP(A59,TRANSPORTE!A5:D94,4,FALSE)</f>
        <v>1219.3279687179154</v>
      </c>
      <c r="M59" s="911"/>
      <c r="N59" s="287">
        <f>K59*L59</f>
        <v>855.96823403997655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855.96823403997655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5373.7060903601996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23112.803272794506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4622.5606545589017</v>
      </c>
      <c r="M83" s="859"/>
      <c r="N83" s="51"/>
    </row>
    <row r="84" spans="1:14">
      <c r="B84" s="89" t="s">
        <v>973</v>
      </c>
      <c r="C84" s="90"/>
      <c r="D84" s="90"/>
      <c r="E84" s="90"/>
      <c r="F84" s="90"/>
      <c r="G84" s="90"/>
      <c r="H84" s="90"/>
      <c r="I84" s="87"/>
      <c r="J84" s="88"/>
      <c r="K84" s="304">
        <v>0.05</v>
      </c>
      <c r="L84" s="858">
        <f>N78*K84</f>
        <v>1155.6401636397254</v>
      </c>
      <c r="M84" s="859"/>
      <c r="N84" s="51"/>
    </row>
    <row r="85" spans="1:14" ht="15.75" thickBot="1">
      <c r="B85" s="91" t="s">
        <v>974</v>
      </c>
      <c r="C85" s="92"/>
      <c r="D85" s="92"/>
      <c r="E85" s="92"/>
      <c r="F85" s="92"/>
      <c r="G85" s="92"/>
      <c r="H85" s="92"/>
      <c r="I85" s="93"/>
      <c r="J85" s="94"/>
      <c r="K85" s="305">
        <v>0.05</v>
      </c>
      <c r="L85" s="860">
        <f>N78*K85</f>
        <v>1155.6401636397254</v>
      </c>
      <c r="M85" s="861"/>
      <c r="N85" s="51"/>
    </row>
    <row r="86" spans="1:14" ht="15.75" thickBot="1">
      <c r="B86" s="823" t="s">
        <v>953</v>
      </c>
      <c r="C86" s="824"/>
      <c r="D86" s="824"/>
      <c r="E86" s="824"/>
      <c r="F86" s="824"/>
      <c r="G86" s="824"/>
      <c r="H86" s="824"/>
      <c r="I86" s="824"/>
      <c r="J86" s="824"/>
      <c r="K86" s="824"/>
      <c r="L86" s="824"/>
      <c r="M86" s="825"/>
      <c r="N86" s="52">
        <f>L83+L84+L85</f>
        <v>6933.8409818383534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30046.644254632862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307</v>
      </c>
      <c r="B36" s="872" t="str">
        <f>VLOOKUP(A36,EQUIPOS!A6:D154,3,FALSE)</f>
        <v>Retroexcavadora, Potencia en el Volante 78 HP 2200 RPM</v>
      </c>
      <c r="C36" s="873"/>
      <c r="D36" s="873"/>
      <c r="E36" s="873"/>
      <c r="F36" s="873"/>
      <c r="G36" s="873"/>
      <c r="H36" s="874"/>
      <c r="I36" s="267"/>
      <c r="J36" s="268"/>
      <c r="K36" s="269">
        <f>VLOOKUP(A36,EQUIPOS!A6:D161,4,FALSE)</f>
        <v>83878.274132935621</v>
      </c>
      <c r="L36" s="270"/>
      <c r="M36" s="271">
        <v>4</v>
      </c>
      <c r="N36" s="272">
        <f>K36/M36</f>
        <v>20969.568533233905</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67.663750000000007</v>
      </c>
    </row>
    <row r="43" spans="1:14" ht="15.75" thickBot="1">
      <c r="B43" s="823" t="s">
        <v>953</v>
      </c>
      <c r="C43" s="824"/>
      <c r="D43" s="824"/>
      <c r="E43" s="824"/>
      <c r="F43" s="824"/>
      <c r="G43" s="824"/>
      <c r="H43" s="824"/>
      <c r="I43" s="824"/>
      <c r="J43" s="824"/>
      <c r="K43" s="824"/>
      <c r="L43" s="824"/>
      <c r="M43" s="825"/>
      <c r="N43" s="99">
        <f>SUM(N36:N42)</f>
        <v>21037.232283233905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10">
        <f>VLOOKUP(A59,TRANSPORTE!A5:D94,4,FALSE)</f>
        <v>1219.3279687179154</v>
      </c>
      <c r="M59" s="911"/>
      <c r="N59" s="287">
        <f>K59*L59</f>
        <v>3694.5637452152832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3694.5637452152832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3383.1875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28114.983528449189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5622.9967056898386</v>
      </c>
      <c r="M83" s="859"/>
      <c r="N83" s="51"/>
    </row>
    <row r="84" spans="1:14">
      <c r="B84" s="89" t="s">
        <v>973</v>
      </c>
      <c r="C84" s="90"/>
      <c r="D84" s="90"/>
      <c r="E84" s="90"/>
      <c r="F84" s="90"/>
      <c r="G84" s="90"/>
      <c r="H84" s="90"/>
      <c r="I84" s="87"/>
      <c r="J84" s="88"/>
      <c r="K84" s="304">
        <v>0.05</v>
      </c>
      <c r="L84" s="858">
        <f>N78*K84</f>
        <v>1405.7491764224596</v>
      </c>
      <c r="M84" s="859"/>
      <c r="N84" s="51"/>
    </row>
    <row r="85" spans="1:14" ht="15.75" thickBot="1">
      <c r="B85" s="91" t="s">
        <v>974</v>
      </c>
      <c r="C85" s="92"/>
      <c r="D85" s="92"/>
      <c r="E85" s="92"/>
      <c r="F85" s="92"/>
      <c r="G85" s="92"/>
      <c r="H85" s="92"/>
      <c r="I85" s="93"/>
      <c r="J85" s="94"/>
      <c r="K85" s="305">
        <v>0.05</v>
      </c>
      <c r="L85" s="860">
        <f>N78*K85</f>
        <v>1405.7491764224596</v>
      </c>
      <c r="M85" s="861"/>
      <c r="N85" s="51"/>
    </row>
    <row r="86" spans="1:14" ht="15.75" thickBot="1">
      <c r="B86" s="823" t="s">
        <v>953</v>
      </c>
      <c r="C86" s="824"/>
      <c r="D86" s="824"/>
      <c r="E86" s="824"/>
      <c r="F86" s="824"/>
      <c r="G86" s="824"/>
      <c r="H86" s="824"/>
      <c r="I86" s="824"/>
      <c r="J86" s="824"/>
      <c r="K86" s="824"/>
      <c r="L86" s="824"/>
      <c r="M86" s="825"/>
      <c r="N86" s="52">
        <f>L83+L84+L85</f>
        <v>8434.4950585347578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36549.478586983947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c r="B36" s="872"/>
      <c r="C36" s="873"/>
      <c r="D36" s="873"/>
      <c r="E36" s="873"/>
      <c r="F36" s="873"/>
      <c r="G36" s="873"/>
      <c r="H36" s="874"/>
      <c r="I36" s="267"/>
      <c r="J36" s="268"/>
      <c r="K36" s="269"/>
      <c r="L36" s="270"/>
      <c r="M36" s="271"/>
      <c r="N36" s="272"/>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144.34933333333333</v>
      </c>
    </row>
    <row r="43" spans="1:14" ht="15.75" thickBot="1">
      <c r="B43" s="823" t="s">
        <v>953</v>
      </c>
      <c r="C43" s="824"/>
      <c r="D43" s="824"/>
      <c r="E43" s="824"/>
      <c r="F43" s="824"/>
      <c r="G43" s="824"/>
      <c r="H43" s="824"/>
      <c r="I43" s="824"/>
      <c r="J43" s="824"/>
      <c r="K43" s="824"/>
      <c r="L43" s="824"/>
      <c r="M43" s="825"/>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1443.4933333333333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317.56853333333333</v>
      </c>
      <c r="M83" s="859"/>
      <c r="N83" s="51"/>
    </row>
    <row r="84" spans="1:14">
      <c r="B84" s="89" t="s">
        <v>973</v>
      </c>
      <c r="C84" s="90"/>
      <c r="D84" s="90"/>
      <c r="E84" s="90"/>
      <c r="F84" s="90"/>
      <c r="G84" s="90"/>
      <c r="H84" s="90"/>
      <c r="I84" s="87"/>
      <c r="J84" s="88"/>
      <c r="K84" s="304">
        <v>0.05</v>
      </c>
      <c r="L84" s="858">
        <f>N78*K84</f>
        <v>79.392133333333334</v>
      </c>
      <c r="M84" s="859"/>
      <c r="N84" s="51"/>
    </row>
    <row r="85" spans="1:14" ht="15.75" thickBot="1">
      <c r="B85" s="91" t="s">
        <v>974</v>
      </c>
      <c r="C85" s="92"/>
      <c r="D85" s="92"/>
      <c r="E85" s="92"/>
      <c r="F85" s="92"/>
      <c r="G85" s="92"/>
      <c r="H85" s="92"/>
      <c r="I85" s="93"/>
      <c r="J85" s="94"/>
      <c r="K85" s="305">
        <v>0.05</v>
      </c>
      <c r="L85" s="860">
        <f>N78*K85</f>
        <v>79.392133333333334</v>
      </c>
      <c r="M85" s="861"/>
      <c r="N85" s="51"/>
    </row>
    <row r="86" spans="1:14" ht="15.75" thickBot="1">
      <c r="B86" s="823" t="s">
        <v>953</v>
      </c>
      <c r="C86" s="824"/>
      <c r="D86" s="824"/>
      <c r="E86" s="824"/>
      <c r="F86" s="824"/>
      <c r="G86" s="824"/>
      <c r="H86" s="824"/>
      <c r="I86" s="824"/>
      <c r="J86" s="824"/>
      <c r="K86" s="824"/>
      <c r="L86" s="824"/>
      <c r="M86" s="825"/>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310</v>
      </c>
      <c r="B36" s="872" t="str">
        <f>VLOOKUP(A36,EQUIPOS!A6:D154,3,FALSE)</f>
        <v>Retroexcavadora A25C</v>
      </c>
      <c r="C36" s="873"/>
      <c r="D36" s="873"/>
      <c r="E36" s="873"/>
      <c r="F36" s="873"/>
      <c r="G36" s="873"/>
      <c r="H36" s="874"/>
      <c r="I36" s="267"/>
      <c r="J36" s="268"/>
      <c r="K36" s="269">
        <f>VLOOKUP(A36,EQUIPOS!A6:D163,4,FALSE)</f>
        <v>115129.75530149095</v>
      </c>
      <c r="L36" s="270"/>
      <c r="M36" s="271">
        <v>3</v>
      </c>
      <c r="N36" s="272">
        <f>K36/M36</f>
        <v>38376.585100496981</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90.218333333333348</v>
      </c>
    </row>
    <row r="43" spans="1:14" ht="15.75" thickBot="1">
      <c r="B43" s="823" t="s">
        <v>953</v>
      </c>
      <c r="C43" s="824"/>
      <c r="D43" s="824"/>
      <c r="E43" s="824"/>
      <c r="F43" s="824"/>
      <c r="G43" s="824"/>
      <c r="H43" s="824"/>
      <c r="I43" s="824"/>
      <c r="J43" s="824"/>
      <c r="K43" s="824"/>
      <c r="L43" s="824"/>
      <c r="M43" s="825"/>
      <c r="N43" s="99">
        <f>SUM(N36:N42)</f>
        <v>38466.803433830311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0">
        <f>VLOOKUP(A59,TRANSPORTE!A6:D117,4,FALSE)</f>
        <v>1219.3279687179154</v>
      </c>
      <c r="M59" s="911"/>
      <c r="N59" s="287">
        <f>K59*L59</f>
        <v>2072.8575468204563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2072.8575468204563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9021.8333333333339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49561.494313984105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9912.2988627968225</v>
      </c>
      <c r="M83" s="859"/>
      <c r="N83" s="51"/>
    </row>
    <row r="84" spans="1:14">
      <c r="B84" s="89" t="s">
        <v>973</v>
      </c>
      <c r="C84" s="90"/>
      <c r="D84" s="90"/>
      <c r="E84" s="90"/>
      <c r="F84" s="90"/>
      <c r="G84" s="90"/>
      <c r="H84" s="90"/>
      <c r="I84" s="87"/>
      <c r="J84" s="88"/>
      <c r="K84" s="304">
        <v>0.05</v>
      </c>
      <c r="L84" s="858">
        <f>N78*K84</f>
        <v>2478.0747156992056</v>
      </c>
      <c r="M84" s="859"/>
      <c r="N84" s="51"/>
    </row>
    <row r="85" spans="1:14" ht="15.75" thickBot="1">
      <c r="B85" s="91" t="s">
        <v>974</v>
      </c>
      <c r="C85" s="92"/>
      <c r="D85" s="92"/>
      <c r="E85" s="92"/>
      <c r="F85" s="92"/>
      <c r="G85" s="92"/>
      <c r="H85" s="92"/>
      <c r="I85" s="93"/>
      <c r="J85" s="94"/>
      <c r="K85" s="305">
        <v>0.05</v>
      </c>
      <c r="L85" s="860">
        <f>N78*K85</f>
        <v>2478.0747156992056</v>
      </c>
      <c r="M85" s="861"/>
      <c r="N85" s="51"/>
    </row>
    <row r="86" spans="1:14" ht="15.75" thickBot="1">
      <c r="B86" s="823" t="s">
        <v>953</v>
      </c>
      <c r="C86" s="824"/>
      <c r="D86" s="824"/>
      <c r="E86" s="824"/>
      <c r="F86" s="824"/>
      <c r="G86" s="824"/>
      <c r="H86" s="824"/>
      <c r="I86" s="824"/>
      <c r="J86" s="824"/>
      <c r="K86" s="824"/>
      <c r="L86" s="824"/>
      <c r="M86" s="825"/>
      <c r="N86" s="52">
        <f>L83+L84+L85</f>
        <v>14868.448294195234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64429.942608179335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topLeftCell="A5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310</v>
      </c>
      <c r="B36" s="872" t="str">
        <f>VLOOKUP(A36,EQUIPOS!A6:D154,3,FALSE)</f>
        <v>Retroexcavadora A25C</v>
      </c>
      <c r="C36" s="873"/>
      <c r="D36" s="873"/>
      <c r="E36" s="873"/>
      <c r="F36" s="873"/>
      <c r="G36" s="873"/>
      <c r="H36" s="874"/>
      <c r="I36" s="267"/>
      <c r="J36" s="268"/>
      <c r="K36" s="269">
        <f>VLOOKUP(A36,EQUIPOS!A6:D163,4,FALSE)</f>
        <v>115129.75530149095</v>
      </c>
      <c r="L36" s="270"/>
      <c r="M36" s="271">
        <v>3</v>
      </c>
      <c r="N36" s="272">
        <f>K36/M36</f>
        <v>38376.585100496981</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90.218333333333348</v>
      </c>
    </row>
    <row r="43" spans="1:14" ht="15.75" thickBot="1">
      <c r="B43" s="823" t="s">
        <v>953</v>
      </c>
      <c r="C43" s="824"/>
      <c r="D43" s="824"/>
      <c r="E43" s="824"/>
      <c r="F43" s="824"/>
      <c r="G43" s="824"/>
      <c r="H43" s="824"/>
      <c r="I43" s="824"/>
      <c r="J43" s="824"/>
      <c r="K43" s="824"/>
      <c r="L43" s="824"/>
      <c r="M43" s="825"/>
      <c r="N43" s="99">
        <f>SUM(N36:N42)</f>
        <v>38466.803433830311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0">
        <f>VLOOKUP(A59,TRANSPORTE!A6:D117,4,FALSE)</f>
        <v>1219.3279687179154</v>
      </c>
      <c r="M59" s="911"/>
      <c r="N59" s="287">
        <f>K59*L59</f>
        <v>2072.8575468204563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2072.8575468204563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9021.8333333333339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49561.494313984105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9912.2988627968225</v>
      </c>
      <c r="M83" s="859"/>
      <c r="N83" s="51"/>
    </row>
    <row r="84" spans="1:14">
      <c r="B84" s="89" t="s">
        <v>973</v>
      </c>
      <c r="C84" s="90"/>
      <c r="D84" s="90"/>
      <c r="E84" s="90"/>
      <c r="F84" s="90"/>
      <c r="G84" s="90"/>
      <c r="H84" s="90"/>
      <c r="I84" s="87"/>
      <c r="J84" s="88"/>
      <c r="K84" s="304">
        <v>0.05</v>
      </c>
      <c r="L84" s="858">
        <f>N78*K84</f>
        <v>2478.0747156992056</v>
      </c>
      <c r="M84" s="859"/>
      <c r="N84" s="51"/>
    </row>
    <row r="85" spans="1:14" ht="15.75" thickBot="1">
      <c r="B85" s="91" t="s">
        <v>974</v>
      </c>
      <c r="C85" s="92"/>
      <c r="D85" s="92"/>
      <c r="E85" s="92"/>
      <c r="F85" s="92"/>
      <c r="G85" s="92"/>
      <c r="H85" s="92"/>
      <c r="I85" s="93"/>
      <c r="J85" s="94"/>
      <c r="K85" s="305">
        <v>0.05</v>
      </c>
      <c r="L85" s="860">
        <f>N78*K85</f>
        <v>2478.0747156992056</v>
      </c>
      <c r="M85" s="861"/>
      <c r="N85" s="51"/>
    </row>
    <row r="86" spans="1:14" ht="15.75" thickBot="1">
      <c r="B86" s="823" t="s">
        <v>953</v>
      </c>
      <c r="C86" s="824"/>
      <c r="D86" s="824"/>
      <c r="E86" s="824"/>
      <c r="F86" s="824"/>
      <c r="G86" s="824"/>
      <c r="H86" s="824"/>
      <c r="I86" s="824"/>
      <c r="J86" s="824"/>
      <c r="K86" s="824"/>
      <c r="L86" s="824"/>
      <c r="M86" s="825"/>
      <c r="N86" s="52">
        <f>L83+L84+L85</f>
        <v>14868.448294195234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64429.942608179335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3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188553.07269965447</v>
      </c>
      <c r="L36" s="270"/>
      <c r="M36" s="271">
        <v>45</v>
      </c>
      <c r="N36" s="272">
        <f>K36/M36</f>
        <v>4190.0682822145436</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1.5036388888888887</v>
      </c>
    </row>
    <row r="43" spans="1:14" ht="15.75" thickBot="1">
      <c r="B43" s="823" t="s">
        <v>953</v>
      </c>
      <c r="C43" s="824"/>
      <c r="D43" s="824"/>
      <c r="E43" s="824"/>
      <c r="F43" s="824"/>
      <c r="G43" s="824"/>
      <c r="H43" s="824"/>
      <c r="I43" s="824"/>
      <c r="J43" s="824"/>
      <c r="K43" s="824"/>
      <c r="L43" s="824"/>
      <c r="M43" s="825"/>
      <c r="N43" s="99">
        <f>SUM(N36:N42)</f>
        <v>4191.5719211034329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0">
        <f>VLOOKUP(A59,TRANSPORTE!A6:D117,4,FALSE)</f>
        <v>362.75007069357986</v>
      </c>
      <c r="M59" s="911"/>
      <c r="N59" s="287">
        <f>K59*L59</f>
        <v>12950.177523760802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12950.177523760802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150.36388888888888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17292.113333753125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3458.422666750625</v>
      </c>
      <c r="M83" s="859"/>
      <c r="N83" s="51"/>
    </row>
    <row r="84" spans="1:14">
      <c r="B84" s="89" t="s">
        <v>973</v>
      </c>
      <c r="C84" s="90"/>
      <c r="D84" s="90"/>
      <c r="E84" s="90"/>
      <c r="F84" s="90"/>
      <c r="G84" s="90"/>
      <c r="H84" s="90"/>
      <c r="I84" s="87"/>
      <c r="J84" s="88"/>
      <c r="K84" s="304">
        <v>0.05</v>
      </c>
      <c r="L84" s="858">
        <f>N78*K84</f>
        <v>864.60566668765625</v>
      </c>
      <c r="M84" s="859"/>
      <c r="N84" s="51"/>
    </row>
    <row r="85" spans="1:14" ht="15.75" thickBot="1">
      <c r="B85" s="91" t="s">
        <v>974</v>
      </c>
      <c r="C85" s="92"/>
      <c r="D85" s="92"/>
      <c r="E85" s="92"/>
      <c r="F85" s="92"/>
      <c r="G85" s="92"/>
      <c r="H85" s="92"/>
      <c r="I85" s="93"/>
      <c r="J85" s="94"/>
      <c r="K85" s="305">
        <v>0.05</v>
      </c>
      <c r="L85" s="860">
        <f>N78*K85</f>
        <v>864.60566668765625</v>
      </c>
      <c r="M85" s="861"/>
      <c r="N85" s="51"/>
    </row>
    <row r="86" spans="1:14" ht="15.75" thickBot="1">
      <c r="B86" s="823" t="s">
        <v>953</v>
      </c>
      <c r="C86" s="824"/>
      <c r="D86" s="824"/>
      <c r="E86" s="824"/>
      <c r="F86" s="824"/>
      <c r="G86" s="824"/>
      <c r="H86" s="824"/>
      <c r="I86" s="824"/>
      <c r="J86" s="824"/>
      <c r="K86" s="824"/>
      <c r="L86" s="824"/>
      <c r="M86" s="825"/>
      <c r="N86" s="52">
        <f>L83+L84+L85</f>
        <v>5187.6340001259377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22479.747333879062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c r="B36" s="872"/>
      <c r="C36" s="873"/>
      <c r="D36" s="873"/>
      <c r="E36" s="873"/>
      <c r="F36" s="873"/>
      <c r="G36" s="873"/>
      <c r="H36" s="874"/>
      <c r="I36" s="267"/>
      <c r="J36" s="268"/>
      <c r="K36" s="269"/>
      <c r="L36" s="270"/>
      <c r="M36" s="271"/>
      <c r="N36" s="272"/>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60.145555555555553</v>
      </c>
    </row>
    <row r="43" spans="1:14" ht="15.75" thickBot="1">
      <c r="B43" s="823" t="s">
        <v>953</v>
      </c>
      <c r="C43" s="824"/>
      <c r="D43" s="824"/>
      <c r="E43" s="824"/>
      <c r="F43" s="824"/>
      <c r="G43" s="824"/>
      <c r="H43" s="824"/>
      <c r="I43" s="824"/>
      <c r="J43" s="824"/>
      <c r="K43" s="824"/>
      <c r="L43" s="824"/>
      <c r="M43" s="825"/>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0">
        <f>VLOOKUP(A59,TRANSPORTE!A6:D117,4,FALSE)</f>
        <v>362.75007069357986</v>
      </c>
      <c r="M59" s="911"/>
      <c r="N59" s="287">
        <f>K59*L59</f>
        <v>3718.1882246091936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3718.1882246091936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601.45555555555552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4379.7893357203047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875.95786714406097</v>
      </c>
      <c r="M83" s="859"/>
      <c r="N83" s="51"/>
    </row>
    <row r="84" spans="1:14">
      <c r="B84" s="89" t="s">
        <v>973</v>
      </c>
      <c r="C84" s="90"/>
      <c r="D84" s="90"/>
      <c r="E84" s="90"/>
      <c r="F84" s="90"/>
      <c r="G84" s="90"/>
      <c r="H84" s="90"/>
      <c r="I84" s="87"/>
      <c r="J84" s="88"/>
      <c r="K84" s="304">
        <v>0.05</v>
      </c>
      <c r="L84" s="858">
        <f>N78*K84</f>
        <v>218.98946678601524</v>
      </c>
      <c r="M84" s="859"/>
      <c r="N84" s="51"/>
    </row>
    <row r="85" spans="1:14" ht="15.75" thickBot="1">
      <c r="B85" s="91" t="s">
        <v>974</v>
      </c>
      <c r="C85" s="92"/>
      <c r="D85" s="92"/>
      <c r="E85" s="92"/>
      <c r="F85" s="92"/>
      <c r="G85" s="92"/>
      <c r="H85" s="92"/>
      <c r="I85" s="93"/>
      <c r="J85" s="94"/>
      <c r="K85" s="305">
        <v>0.05</v>
      </c>
      <c r="L85" s="860">
        <f>N78*K85</f>
        <v>218.98946678601524</v>
      </c>
      <c r="M85" s="861"/>
      <c r="N85" s="51"/>
    </row>
    <row r="86" spans="1:14" ht="15.75" thickBot="1">
      <c r="B86" s="823" t="s">
        <v>953</v>
      </c>
      <c r="C86" s="824"/>
      <c r="D86" s="824"/>
      <c r="E86" s="824"/>
      <c r="F86" s="824"/>
      <c r="G86" s="824"/>
      <c r="H86" s="824"/>
      <c r="I86" s="824"/>
      <c r="J86" s="824"/>
      <c r="K86" s="824"/>
      <c r="L86" s="824"/>
      <c r="M86" s="825"/>
      <c r="N86" s="52">
        <f>L83+L84+L85</f>
        <v>1313.9368007160915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5693.7261364363967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188553.07269965447</v>
      </c>
      <c r="L36" s="270"/>
      <c r="M36" s="271">
        <v>45</v>
      </c>
      <c r="N36" s="272">
        <f>K36/M36</f>
        <v>4190.0682822145436</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1.5036388888888887</v>
      </c>
    </row>
    <row r="43" spans="1:14" ht="15.75" thickBot="1">
      <c r="B43" s="823" t="s">
        <v>953</v>
      </c>
      <c r="C43" s="824"/>
      <c r="D43" s="824"/>
      <c r="E43" s="824"/>
      <c r="F43" s="824"/>
      <c r="G43" s="824"/>
      <c r="H43" s="824"/>
      <c r="I43" s="824"/>
      <c r="J43" s="824"/>
      <c r="K43" s="824"/>
      <c r="L43" s="824"/>
      <c r="M43" s="825"/>
      <c r="N43" s="99">
        <f>SUM(N36:N42)</f>
        <v>4191.5719211034329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0">
        <f>VLOOKUP(A59,TRANSPORTE!A6:D117,4,FALSE)</f>
        <v>738.53263100988727</v>
      </c>
      <c r="M59" s="911"/>
      <c r="N59" s="287">
        <f>K59*L59</f>
        <v>598.5770047703586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598.5770047703586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150.36388888888888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4940.5128147626801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988.10256295253612</v>
      </c>
      <c r="M83" s="859"/>
      <c r="N83" s="51"/>
    </row>
    <row r="84" spans="1:14">
      <c r="B84" s="89" t="s">
        <v>973</v>
      </c>
      <c r="C84" s="90"/>
      <c r="D84" s="90"/>
      <c r="E84" s="90"/>
      <c r="F84" s="90"/>
      <c r="G84" s="90"/>
      <c r="H84" s="90"/>
      <c r="I84" s="87"/>
      <c r="J84" s="88"/>
      <c r="K84" s="304">
        <v>0.05</v>
      </c>
      <c r="L84" s="858">
        <f>N78*K84</f>
        <v>247.02564073813403</v>
      </c>
      <c r="M84" s="859"/>
      <c r="N84" s="51"/>
    </row>
    <row r="85" spans="1:14" ht="15.75" thickBot="1">
      <c r="B85" s="91" t="s">
        <v>974</v>
      </c>
      <c r="C85" s="92"/>
      <c r="D85" s="92"/>
      <c r="E85" s="92"/>
      <c r="F85" s="92"/>
      <c r="G85" s="92"/>
      <c r="H85" s="92"/>
      <c r="I85" s="93"/>
      <c r="J85" s="94"/>
      <c r="K85" s="305">
        <v>0.05</v>
      </c>
      <c r="L85" s="860">
        <f>N78*K85</f>
        <v>247.02564073813403</v>
      </c>
      <c r="M85" s="861"/>
      <c r="N85" s="51"/>
    </row>
    <row r="86" spans="1:14" ht="15.75" thickBot="1">
      <c r="B86" s="823" t="s">
        <v>953</v>
      </c>
      <c r="C86" s="824"/>
      <c r="D86" s="824"/>
      <c r="E86" s="824"/>
      <c r="F86" s="824"/>
      <c r="G86" s="824"/>
      <c r="H86" s="824"/>
      <c r="I86" s="824"/>
      <c r="J86" s="824"/>
      <c r="K86" s="824"/>
      <c r="L86" s="824"/>
      <c r="M86" s="825"/>
      <c r="N86" s="52">
        <f>L83+L84+L85</f>
        <v>1482.1538444288039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6422.6666591914836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topLeftCell="A40"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VLOOKUP(A36,EQUIPOS!A5:D154,4,FALSE)</f>
        <v>254303.12483997381</v>
      </c>
      <c r="L36" s="270"/>
      <c r="M36" s="271">
        <v>0.625</v>
      </c>
      <c r="N36" s="272">
        <f>K36/M36</f>
        <v>406884.99974395812</v>
      </c>
    </row>
    <row r="37" spans="1:14">
      <c r="A37" s="108" t="s">
        <v>241</v>
      </c>
      <c r="B37" s="872" t="str">
        <f>VLOOKUP(A37,EQUIPOS!A7:D154,3,FALSE)</f>
        <v>Grúa (capacidad 15 ton)</v>
      </c>
      <c r="C37" s="873"/>
      <c r="D37" s="873"/>
      <c r="E37" s="873"/>
      <c r="F37" s="873"/>
      <c r="G37" s="873"/>
      <c r="H37" s="874"/>
      <c r="I37" s="267"/>
      <c r="J37" s="268"/>
      <c r="K37" s="269">
        <f>VLOOKUP(A37,EQUIPOS!A6:D154,4,FALSE)</f>
        <v>176384.64738900584</v>
      </c>
      <c r="L37" s="270"/>
      <c r="M37" s="271">
        <v>0.625</v>
      </c>
      <c r="N37" s="272">
        <f>K37/M37</f>
        <v>282215.43582240934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2706.55</v>
      </c>
    </row>
    <row r="43" spans="1:14" ht="15.75" thickBot="1">
      <c r="B43" s="823" t="s">
        <v>953</v>
      </c>
      <c r="C43" s="824"/>
      <c r="D43" s="824"/>
      <c r="E43" s="824"/>
      <c r="F43" s="824"/>
      <c r="G43" s="824"/>
      <c r="H43" s="824"/>
      <c r="I43" s="824"/>
      <c r="J43" s="824"/>
      <c r="K43" s="824"/>
      <c r="L43" s="824"/>
      <c r="M43" s="825"/>
      <c r="N43" s="394">
        <f>SUM(N36:N42)</f>
        <v>691806.98556636751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937.14986444463386</v>
      </c>
      <c r="N48" s="272">
        <f>K48*M48</f>
        <v>9371.4986444463393</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31606.208729571579</v>
      </c>
      <c r="N49" s="272">
        <f>K49*M49</f>
        <v>31606.208729571579</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1561.9164407410567</v>
      </c>
      <c r="N50" s="272">
        <f>K50*M50</f>
        <v>1561.9164407410567</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31238.328814821132</v>
      </c>
      <c r="N51" s="272">
        <f>K51*M51</f>
        <v>62476.657629642265</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105016.28144440125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850954.26701076876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170190.85340215376</v>
      </c>
      <c r="M83" s="859"/>
      <c r="N83" s="51"/>
    </row>
    <row r="84" spans="1:14">
      <c r="B84" s="89" t="s">
        <v>973</v>
      </c>
      <c r="C84" s="90"/>
      <c r="D84" s="90"/>
      <c r="E84" s="90"/>
      <c r="F84" s="90"/>
      <c r="G84" s="90"/>
      <c r="H84" s="90"/>
      <c r="I84" s="87"/>
      <c r="J84" s="88"/>
      <c r="K84" s="304">
        <v>0.05</v>
      </c>
      <c r="L84" s="858">
        <f>N78*K84</f>
        <v>42547.713350538441</v>
      </c>
      <c r="M84" s="859"/>
      <c r="N84" s="51"/>
    </row>
    <row r="85" spans="1:14" ht="15.75" thickBot="1">
      <c r="B85" s="91" t="s">
        <v>974</v>
      </c>
      <c r="C85" s="92"/>
      <c r="D85" s="92"/>
      <c r="E85" s="92"/>
      <c r="F85" s="92"/>
      <c r="G85" s="92"/>
      <c r="H85" s="92"/>
      <c r="I85" s="93"/>
      <c r="J85" s="94"/>
      <c r="K85" s="305">
        <v>0.05</v>
      </c>
      <c r="L85" s="860">
        <f>N78*K85</f>
        <v>42547.713350538441</v>
      </c>
      <c r="M85" s="861"/>
      <c r="N85" s="51"/>
    </row>
    <row r="86" spans="1:14" ht="15.75" thickBot="1">
      <c r="B86" s="823" t="s">
        <v>953</v>
      </c>
      <c r="C86" s="824"/>
      <c r="D86" s="824"/>
      <c r="E86" s="824"/>
      <c r="F86" s="824"/>
      <c r="G86" s="824"/>
      <c r="H86" s="824"/>
      <c r="I86" s="824"/>
      <c r="J86" s="824"/>
      <c r="K86" s="824"/>
      <c r="L86" s="824"/>
      <c r="M86" s="825"/>
      <c r="N86" s="52">
        <f>L83+L84+L85</f>
        <v>255286.28010323067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1106240.5471139995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topLeftCell="A25"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254303.12483997381</v>
      </c>
      <c r="L36" s="270"/>
      <c r="M36" s="271">
        <v>0.5</v>
      </c>
      <c r="N36" s="272">
        <f>K36/M36</f>
        <v>508606.24967994762</v>
      </c>
    </row>
    <row r="37" spans="1:14">
      <c r="A37" s="108" t="s">
        <v>241</v>
      </c>
      <c r="B37" s="872" t="str">
        <f>VLOOKUP(A37,EQUIPOS!A7:D154,3,FALSE)</f>
        <v>Grúa (capacidad 15 ton)</v>
      </c>
      <c r="C37" s="873"/>
      <c r="D37" s="873"/>
      <c r="E37" s="873"/>
      <c r="F37" s="873"/>
      <c r="G37" s="873"/>
      <c r="H37" s="874"/>
      <c r="I37" s="267"/>
      <c r="J37" s="268"/>
      <c r="K37" s="269">
        <f>VLOOKUP(A37,EQUIPOS!A7:D164,4,FALSE)</f>
        <v>176384.64738900584</v>
      </c>
      <c r="L37" s="270"/>
      <c r="M37" s="271">
        <v>0.5</v>
      </c>
      <c r="N37" s="272">
        <f>K37/M37</f>
        <v>352769.29477801168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3383.1875</v>
      </c>
    </row>
    <row r="43" spans="1:14" ht="15.75" thickBot="1">
      <c r="B43" s="823" t="s">
        <v>953</v>
      </c>
      <c r="C43" s="824"/>
      <c r="D43" s="824"/>
      <c r="E43" s="824"/>
      <c r="F43" s="824"/>
      <c r="G43" s="824"/>
      <c r="H43" s="824"/>
      <c r="I43" s="824"/>
      <c r="J43" s="824"/>
      <c r="K43" s="824"/>
      <c r="L43" s="824"/>
      <c r="M43" s="825"/>
      <c r="N43" s="394">
        <f>SUM(N36:N42)</f>
        <v>864758.73195795924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937.14986444463386</v>
      </c>
      <c r="N48" s="272">
        <f>K48*M48</f>
        <v>9371.4986444463393</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31606.208729571579</v>
      </c>
      <c r="N49" s="272">
        <f>K49*M49</f>
        <v>31606.208729571579</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1561.9164407410567</v>
      </c>
      <c r="N50" s="272">
        <f>K50*M50</f>
        <v>1561.9164407410567</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31238.328814821132</v>
      </c>
      <c r="N51" s="272">
        <f>K51*M51</f>
        <v>62476.657629642265</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105016.28144440125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67663.75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1037438.7634023605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207487.7526804721</v>
      </c>
      <c r="M83" s="859"/>
      <c r="N83" s="51"/>
    </row>
    <row r="84" spans="1:14">
      <c r="B84" s="89" t="s">
        <v>973</v>
      </c>
      <c r="C84" s="90"/>
      <c r="D84" s="90"/>
      <c r="E84" s="90"/>
      <c r="F84" s="90"/>
      <c r="G84" s="90"/>
      <c r="H84" s="90"/>
      <c r="I84" s="87"/>
      <c r="J84" s="88"/>
      <c r="K84" s="304">
        <v>0.05</v>
      </c>
      <c r="L84" s="858">
        <f>N78*K84</f>
        <v>51871.938170118025</v>
      </c>
      <c r="M84" s="859"/>
      <c r="N84" s="51"/>
    </row>
    <row r="85" spans="1:14" ht="15.75" thickBot="1">
      <c r="B85" s="91" t="s">
        <v>974</v>
      </c>
      <c r="C85" s="92"/>
      <c r="D85" s="92"/>
      <c r="E85" s="92"/>
      <c r="F85" s="92"/>
      <c r="G85" s="92"/>
      <c r="H85" s="92"/>
      <c r="I85" s="93"/>
      <c r="J85" s="94"/>
      <c r="K85" s="305">
        <v>0.05</v>
      </c>
      <c r="L85" s="860">
        <f>N78*K85</f>
        <v>51871.938170118025</v>
      </c>
      <c r="M85" s="861"/>
      <c r="N85" s="51"/>
    </row>
    <row r="86" spans="1:14" ht="15.75" thickBot="1">
      <c r="B86" s="823" t="s">
        <v>953</v>
      </c>
      <c r="C86" s="824"/>
      <c r="D86" s="824"/>
      <c r="E86" s="824"/>
      <c r="F86" s="824"/>
      <c r="G86" s="824"/>
      <c r="H86" s="824"/>
      <c r="I86" s="824"/>
      <c r="J86" s="824"/>
      <c r="K86" s="824"/>
      <c r="L86" s="824"/>
      <c r="M86" s="825"/>
      <c r="N86" s="52">
        <f>L83+L84+L85</f>
        <v>311231.62902070815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1348670.3924230686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28" zoomScale="78" zoomScaleNormal="78" workbookViewId="0">
      <selection activeCell="B53" sqref="B53:I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254303.12483997381</v>
      </c>
      <c r="L36" s="270"/>
      <c r="M36" s="271">
        <v>0.4375</v>
      </c>
      <c r="N36" s="272">
        <f>K36/M36</f>
        <v>581264.28534851153</v>
      </c>
    </row>
    <row r="37" spans="1:14">
      <c r="A37" s="108" t="s">
        <v>241</v>
      </c>
      <c r="B37" s="872" t="str">
        <f>VLOOKUP(A37,EQUIPOS!A7:D154,3,FALSE)</f>
        <v>Grúa (capacidad 15 ton)</v>
      </c>
      <c r="C37" s="873"/>
      <c r="D37" s="873"/>
      <c r="E37" s="873"/>
      <c r="F37" s="873"/>
      <c r="G37" s="873"/>
      <c r="H37" s="874"/>
      <c r="I37" s="267"/>
      <c r="J37" s="268"/>
      <c r="K37" s="269">
        <f>VLOOKUP(A37,EQUIPOS!A7:D164,4,FALSE)</f>
        <v>176384.64738900584</v>
      </c>
      <c r="L37" s="270"/>
      <c r="M37" s="271">
        <v>0.4375</v>
      </c>
      <c r="N37" s="272">
        <f>K37/M37</f>
        <v>403164.90831772762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3866.5</v>
      </c>
    </row>
    <row r="43" spans="1:14" ht="15.75" thickBot="1">
      <c r="B43" s="823" t="s">
        <v>953</v>
      </c>
      <c r="C43" s="824"/>
      <c r="D43" s="824"/>
      <c r="E43" s="824"/>
      <c r="F43" s="824"/>
      <c r="G43" s="824"/>
      <c r="H43" s="824"/>
      <c r="I43" s="824"/>
      <c r="J43" s="824"/>
      <c r="K43" s="824"/>
      <c r="L43" s="824"/>
      <c r="M43" s="825"/>
      <c r="N43" s="394">
        <f>SUM(N36:N42)</f>
        <v>988295.69366623915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937.14986444463386</v>
      </c>
      <c r="N48" s="272">
        <f>K48*M48</f>
        <v>9371.4986444463393</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31606.208729571579</v>
      </c>
      <c r="N49" s="272">
        <f>K49*M49</f>
        <v>31606.208729571579</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1561.9164407410567</v>
      </c>
      <c r="N50" s="272">
        <f>K50*M50</f>
        <v>1561.9164407410567</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31238.328814821132</v>
      </c>
      <c r="N51" s="272">
        <f>K51*M51</f>
        <v>62476.657629642265</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105016.28144440125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77330</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1170641.9751106403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234128.39502212807</v>
      </c>
      <c r="M83" s="859"/>
      <c r="N83" s="51"/>
    </row>
    <row r="84" spans="1:14">
      <c r="B84" s="89" t="s">
        <v>973</v>
      </c>
      <c r="C84" s="90"/>
      <c r="D84" s="90"/>
      <c r="E84" s="90"/>
      <c r="F84" s="90"/>
      <c r="G84" s="90"/>
      <c r="H84" s="90"/>
      <c r="I84" s="87"/>
      <c r="J84" s="88"/>
      <c r="K84" s="304">
        <v>0.05</v>
      </c>
      <c r="L84" s="858">
        <f>N78*K84</f>
        <v>58532.098755532017</v>
      </c>
      <c r="M84" s="859"/>
      <c r="N84" s="51"/>
    </row>
    <row r="85" spans="1:14" ht="15.75" thickBot="1">
      <c r="B85" s="91" t="s">
        <v>974</v>
      </c>
      <c r="C85" s="92"/>
      <c r="D85" s="92"/>
      <c r="E85" s="92"/>
      <c r="F85" s="92"/>
      <c r="G85" s="92"/>
      <c r="H85" s="92"/>
      <c r="I85" s="93"/>
      <c r="J85" s="94"/>
      <c r="K85" s="305">
        <v>0.05</v>
      </c>
      <c r="L85" s="860">
        <f>N78*K85</f>
        <v>58532.098755532017</v>
      </c>
      <c r="M85" s="861"/>
      <c r="N85" s="51"/>
    </row>
    <row r="86" spans="1:14" ht="15.75" thickBot="1">
      <c r="B86" s="823" t="s">
        <v>953</v>
      </c>
      <c r="C86" s="824"/>
      <c r="D86" s="824"/>
      <c r="E86" s="824"/>
      <c r="F86" s="824"/>
      <c r="G86" s="824"/>
      <c r="H86" s="824"/>
      <c r="I86" s="824"/>
      <c r="J86" s="824"/>
      <c r="K86" s="824"/>
      <c r="L86" s="824"/>
      <c r="M86" s="825"/>
      <c r="N86" s="52">
        <f>L83+L84+L85</f>
        <v>351192.59253319207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1521834.5676438324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topLeftCell="A18"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254303.12483997381</v>
      </c>
      <c r="L36" s="270"/>
      <c r="M36" s="271">
        <v>0.875</v>
      </c>
      <c r="N36" s="272">
        <f>K36/M36</f>
        <v>290632.14267425577</v>
      </c>
    </row>
    <row r="37" spans="1:14">
      <c r="A37" s="108" t="s">
        <v>241</v>
      </c>
      <c r="B37" s="872" t="str">
        <f>VLOOKUP(A37,EQUIPOS!A7:D154,3,FALSE)</f>
        <v>Grúa (capacidad 15 ton)</v>
      </c>
      <c r="C37" s="873"/>
      <c r="D37" s="873"/>
      <c r="E37" s="873"/>
      <c r="F37" s="873"/>
      <c r="G37" s="873"/>
      <c r="H37" s="874"/>
      <c r="I37" s="267"/>
      <c r="J37" s="268"/>
      <c r="K37" s="269">
        <f>VLOOKUP(A37,EQUIPOS!A7:D164,4,FALSE)</f>
        <v>176384.64738900584</v>
      </c>
      <c r="L37" s="270"/>
      <c r="M37" s="271">
        <v>0.875</v>
      </c>
      <c r="N37" s="272">
        <f>K37/M37</f>
        <v>201582.45415886381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1546.6000000000001</v>
      </c>
    </row>
    <row r="43" spans="1:14" ht="15.75" thickBot="1">
      <c r="B43" s="823" t="s">
        <v>953</v>
      </c>
      <c r="C43" s="824"/>
      <c r="D43" s="824"/>
      <c r="E43" s="824"/>
      <c r="F43" s="824"/>
      <c r="G43" s="824"/>
      <c r="H43" s="824"/>
      <c r="I43" s="824"/>
      <c r="J43" s="824"/>
      <c r="K43" s="824"/>
      <c r="L43" s="824"/>
      <c r="M43" s="825"/>
      <c r="N43" s="394">
        <f>SUM(N36:N42)</f>
        <v>493761.19683311955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937.14986444463386</v>
      </c>
      <c r="N48" s="272">
        <f>K48*M48</f>
        <v>9371.4986444463393</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31606.208729571579</v>
      </c>
      <c r="N49" s="272">
        <f>K49*M49</f>
        <v>31606.208729571579</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1561.9164407410567</v>
      </c>
      <c r="N50" s="272">
        <f>K50*M50</f>
        <v>1561.9164407410567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42539.623814758976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30932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567232.82064787857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113446.56412957572</v>
      </c>
      <c r="M83" s="859"/>
      <c r="N83" s="51"/>
    </row>
    <row r="84" spans="1:14">
      <c r="B84" s="89" t="s">
        <v>973</v>
      </c>
      <c r="C84" s="90"/>
      <c r="D84" s="90"/>
      <c r="E84" s="90"/>
      <c r="F84" s="90"/>
      <c r="G84" s="90"/>
      <c r="H84" s="90"/>
      <c r="I84" s="87"/>
      <c r="J84" s="88"/>
      <c r="K84" s="304">
        <v>0.05</v>
      </c>
      <c r="L84" s="858">
        <f>N78*K84</f>
        <v>28361.641032393931</v>
      </c>
      <c r="M84" s="859"/>
      <c r="N84" s="51"/>
    </row>
    <row r="85" spans="1:14" ht="15.75" thickBot="1">
      <c r="B85" s="91" t="s">
        <v>974</v>
      </c>
      <c r="C85" s="92"/>
      <c r="D85" s="92"/>
      <c r="E85" s="92"/>
      <c r="F85" s="92"/>
      <c r="G85" s="92"/>
      <c r="H85" s="92"/>
      <c r="I85" s="93"/>
      <c r="J85" s="94"/>
      <c r="K85" s="305">
        <v>0.05</v>
      </c>
      <c r="L85" s="860">
        <f>N78*K85</f>
        <v>28361.641032393931</v>
      </c>
      <c r="M85" s="861"/>
      <c r="N85" s="51"/>
    </row>
    <row r="86" spans="1:14" ht="15.75" thickBot="1">
      <c r="B86" s="823" t="s">
        <v>953</v>
      </c>
      <c r="C86" s="824"/>
      <c r="D86" s="824"/>
      <c r="E86" s="824"/>
      <c r="F86" s="824"/>
      <c r="G86" s="824"/>
      <c r="H86" s="824"/>
      <c r="I86" s="824"/>
      <c r="J86" s="824"/>
      <c r="K86" s="824"/>
      <c r="L86" s="824"/>
      <c r="M86" s="825"/>
      <c r="N86" s="52">
        <f>L83+L84+L85</f>
        <v>170169.84619436358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737402.66684224212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254303.12483997381</v>
      </c>
      <c r="L36" s="270"/>
      <c r="M36" s="271">
        <v>0.75</v>
      </c>
      <c r="N36" s="272">
        <f>K36/M36</f>
        <v>339070.8331199651</v>
      </c>
    </row>
    <row r="37" spans="1:14">
      <c r="A37" s="108" t="s">
        <v>241</v>
      </c>
      <c r="B37" s="872" t="str">
        <f>VLOOKUP(A37,EQUIPOS!A7:D154,3,FALSE)</f>
        <v>Grúa (capacidad 15 ton)</v>
      </c>
      <c r="C37" s="873"/>
      <c r="D37" s="873"/>
      <c r="E37" s="873"/>
      <c r="F37" s="873"/>
      <c r="G37" s="873"/>
      <c r="H37" s="874"/>
      <c r="I37" s="267"/>
      <c r="J37" s="268"/>
      <c r="K37" s="269">
        <f>VLOOKUP(A37,EQUIPOS!A7:D164,4,FALSE)</f>
        <v>176384.64738900584</v>
      </c>
      <c r="L37" s="270"/>
      <c r="M37" s="271">
        <v>0.75</v>
      </c>
      <c r="N37" s="272">
        <f>K37/M37</f>
        <v>235179.52985200778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1804.3666666666668</v>
      </c>
    </row>
    <row r="43" spans="1:14" ht="15.75" thickBot="1">
      <c r="B43" s="823" t="s">
        <v>953</v>
      </c>
      <c r="C43" s="824"/>
      <c r="D43" s="824"/>
      <c r="E43" s="824"/>
      <c r="F43" s="824"/>
      <c r="G43" s="824"/>
      <c r="H43" s="824"/>
      <c r="I43" s="824"/>
      <c r="J43" s="824"/>
      <c r="K43" s="824"/>
      <c r="L43" s="824"/>
      <c r="M43" s="825"/>
      <c r="N43" s="394">
        <f>SUM(N36:N42)</f>
        <v>576054.7296386396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937.14986444463386</v>
      </c>
      <c r="N48" s="272">
        <f>K48*M48</f>
        <v>9371.4986444463393</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31606.208729571579</v>
      </c>
      <c r="N49" s="272">
        <f>K49*M49</f>
        <v>31606.208729571579</v>
      </c>
    </row>
    <row r="50" spans="1:14">
      <c r="A50" s="206"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1561.9164407410567</v>
      </c>
      <c r="N50" s="272">
        <f>K50*M50</f>
        <v>1561.9164407410567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42539.623814758976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36087.333333333336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654681.68678673194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130936.33735734639</v>
      </c>
      <c r="M83" s="859"/>
      <c r="N83" s="51"/>
    </row>
    <row r="84" spans="1:14">
      <c r="B84" s="89" t="s">
        <v>973</v>
      </c>
      <c r="C84" s="90"/>
      <c r="D84" s="90"/>
      <c r="E84" s="90"/>
      <c r="F84" s="90"/>
      <c r="G84" s="90"/>
      <c r="H84" s="90"/>
      <c r="I84" s="87"/>
      <c r="J84" s="88"/>
      <c r="K84" s="304">
        <v>0.05</v>
      </c>
      <c r="L84" s="858">
        <f>N78*K84</f>
        <v>32734.084339336598</v>
      </c>
      <c r="M84" s="859"/>
      <c r="N84" s="51"/>
    </row>
    <row r="85" spans="1:14" ht="15.75" thickBot="1">
      <c r="B85" s="91" t="s">
        <v>974</v>
      </c>
      <c r="C85" s="92"/>
      <c r="D85" s="92"/>
      <c r="E85" s="92"/>
      <c r="F85" s="92"/>
      <c r="G85" s="92"/>
      <c r="H85" s="92"/>
      <c r="I85" s="93"/>
      <c r="J85" s="94"/>
      <c r="K85" s="305">
        <v>0.05</v>
      </c>
      <c r="L85" s="860">
        <f>N78*K85</f>
        <v>32734.084339336598</v>
      </c>
      <c r="M85" s="861"/>
      <c r="N85" s="51"/>
    </row>
    <row r="86" spans="1:14" ht="15.75" thickBot="1">
      <c r="B86" s="823" t="s">
        <v>953</v>
      </c>
      <c r="C86" s="824"/>
      <c r="D86" s="824"/>
      <c r="E86" s="824"/>
      <c r="F86" s="824"/>
      <c r="G86" s="824"/>
      <c r="H86" s="824"/>
      <c r="I86" s="824"/>
      <c r="J86" s="824"/>
      <c r="K86" s="824"/>
      <c r="L86" s="824"/>
      <c r="M86" s="825"/>
      <c r="N86" s="52">
        <f>L83+L84+L85</f>
        <v>196404.50603601959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851086.19282275159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topLeftCell="A28" zoomScale="78" zoomScaleNormal="78" workbookViewId="0">
      <selection activeCell="B41" sqref="B41:D4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254303.12483997381</v>
      </c>
      <c r="L36" s="270"/>
      <c r="M36" s="271">
        <v>0.6875</v>
      </c>
      <c r="N36" s="272">
        <f>K36/M36</f>
        <v>369895.45431268919</v>
      </c>
    </row>
    <row r="37" spans="1:14">
      <c r="A37" s="108" t="s">
        <v>241</v>
      </c>
      <c r="B37" s="872" t="str">
        <f>VLOOKUP(A37,EQUIPOS!A7:D154,3,FALSE)</f>
        <v>Grúa (capacidad 15 ton)</v>
      </c>
      <c r="C37" s="873"/>
      <c r="D37" s="873"/>
      <c r="E37" s="873"/>
      <c r="F37" s="873"/>
      <c r="G37" s="873"/>
      <c r="H37" s="874"/>
      <c r="I37" s="267"/>
      <c r="J37" s="268"/>
      <c r="K37" s="269">
        <f>VLOOKUP(A37,EQUIPOS!A7:D164,4,FALSE)</f>
        <v>176384.64738900584</v>
      </c>
      <c r="L37" s="270"/>
      <c r="M37" s="271">
        <v>0.6875</v>
      </c>
      <c r="N37" s="272">
        <f>K37/M37</f>
        <v>256559.48711128123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1968.4</v>
      </c>
    </row>
    <row r="43" spans="1:14" ht="15.75" thickBot="1">
      <c r="B43" s="823" t="s">
        <v>953</v>
      </c>
      <c r="C43" s="824"/>
      <c r="D43" s="824"/>
      <c r="E43" s="824"/>
      <c r="F43" s="824"/>
      <c r="G43" s="824"/>
      <c r="H43" s="824"/>
      <c r="I43" s="824"/>
      <c r="J43" s="824"/>
      <c r="K43" s="824"/>
      <c r="L43" s="824"/>
      <c r="M43" s="825"/>
      <c r="N43" s="394">
        <f>SUM(N36:N42)</f>
        <v>628423.34142397041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937.14986444463386</v>
      </c>
      <c r="N48" s="272">
        <f>K48*M48</f>
        <v>9371.4986444463393</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31606.208729571579</v>
      </c>
      <c r="N49" s="272">
        <f>K49*M49</f>
        <v>31606.208729571579</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1561.9164407410567</v>
      </c>
      <c r="N50" s="272">
        <f>K50*M50</f>
        <v>1561.9164407410567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42539.623814758976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39368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710330.96523872938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142066.19304774588</v>
      </c>
      <c r="M83" s="859"/>
      <c r="N83" s="51"/>
    </row>
    <row r="84" spans="1:14">
      <c r="B84" s="89" t="s">
        <v>973</v>
      </c>
      <c r="C84" s="90"/>
      <c r="D84" s="90"/>
      <c r="E84" s="90"/>
      <c r="F84" s="90"/>
      <c r="G84" s="90"/>
      <c r="H84" s="90"/>
      <c r="I84" s="87"/>
      <c r="J84" s="88"/>
      <c r="K84" s="304">
        <v>0.05</v>
      </c>
      <c r="L84" s="858">
        <f>N78*K84</f>
        <v>35516.54826193647</v>
      </c>
      <c r="M84" s="859"/>
      <c r="N84" s="51"/>
    </row>
    <row r="85" spans="1:14" ht="15.75" thickBot="1">
      <c r="B85" s="91" t="s">
        <v>974</v>
      </c>
      <c r="C85" s="92"/>
      <c r="D85" s="92"/>
      <c r="E85" s="92"/>
      <c r="F85" s="92"/>
      <c r="G85" s="92"/>
      <c r="H85" s="92"/>
      <c r="I85" s="93"/>
      <c r="J85" s="94"/>
      <c r="K85" s="305">
        <v>0.05</v>
      </c>
      <c r="L85" s="860">
        <f>N78*K85</f>
        <v>35516.54826193647</v>
      </c>
      <c r="M85" s="861"/>
      <c r="N85" s="51"/>
    </row>
    <row r="86" spans="1:14" ht="15.75" thickBot="1">
      <c r="B86" s="823" t="s">
        <v>953</v>
      </c>
      <c r="C86" s="824"/>
      <c r="D86" s="824"/>
      <c r="E86" s="824"/>
      <c r="F86" s="824"/>
      <c r="G86" s="824"/>
      <c r="H86" s="824"/>
      <c r="I86" s="824"/>
      <c r="J86" s="824"/>
      <c r="K86" s="824"/>
      <c r="L86" s="824"/>
      <c r="M86" s="825"/>
      <c r="N86" s="52">
        <f>L83+L84+L85</f>
        <v>213099.28957161881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923430.25481034815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1"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52" t="s">
        <v>241</v>
      </c>
      <c r="B36" s="872" t="str">
        <f>VLOOKUP(A36,EQUIPOS!A6:D154,3,FALSE)</f>
        <v>Grúa (capacidad 15 ton)</v>
      </c>
      <c r="C36" s="873"/>
      <c r="D36" s="873"/>
      <c r="E36" s="873"/>
      <c r="F36" s="873"/>
      <c r="G36" s="873"/>
      <c r="H36" s="874"/>
      <c r="I36" s="267"/>
      <c r="J36" s="268"/>
      <c r="K36" s="269">
        <f>VLOOKUP(A36,EQUIPOS!A6:D163,4,FALSE)</f>
        <v>176384.64738900584</v>
      </c>
      <c r="L36" s="270"/>
      <c r="M36" s="396">
        <v>1.125</v>
      </c>
      <c r="N36" s="272">
        <f>K36/M36</f>
        <v>156786.35323467187</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1202.9111111111113</v>
      </c>
    </row>
    <row r="43" spans="1:14" ht="15.75" thickBot="1">
      <c r="B43" s="823" t="s">
        <v>953</v>
      </c>
      <c r="C43" s="824"/>
      <c r="D43" s="824"/>
      <c r="E43" s="824"/>
      <c r="F43" s="824"/>
      <c r="G43" s="824"/>
      <c r="H43" s="824"/>
      <c r="I43" s="824"/>
      <c r="J43" s="824"/>
      <c r="K43" s="824"/>
      <c r="L43" s="824"/>
      <c r="M43" s="825"/>
      <c r="N43" s="394">
        <f>SUM(N36:N42)</f>
        <v>157989.26434578298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9" t="s">
        <v>428</v>
      </c>
      <c r="B48" s="43" t="str">
        <f>VLOOKUP(A48,MATERIALES!A4:D372,3,FALSE)</f>
        <v>Costal de fibra o fique</v>
      </c>
      <c r="C48" s="281"/>
      <c r="D48" s="281"/>
      <c r="E48" s="281"/>
      <c r="F48" s="281"/>
      <c r="G48" s="281"/>
      <c r="H48" s="281"/>
      <c r="I48" s="268"/>
      <c r="J48" s="224" t="str">
        <f>VLOOKUP(A48,MATERIALES!A4:D372,2,FALSE)</f>
        <v>u</v>
      </c>
      <c r="K48" s="461">
        <v>10</v>
      </c>
      <c r="L48" s="267"/>
      <c r="M48" s="283">
        <f>VLOOKUP(A48,MATERIALES!A5:D372,4,FALSE)</f>
        <v>937.14986444463386</v>
      </c>
      <c r="N48" s="272">
        <f>K48*M48</f>
        <v>9371.4986444463393</v>
      </c>
    </row>
    <row r="49" spans="1:14">
      <c r="A49" s="149" t="s">
        <v>589</v>
      </c>
      <c r="B49" s="43" t="str">
        <f>VLOOKUP(A49,MATERIALES!A5:D372,3,FALSE)</f>
        <v>Nutrientes (para remoción de especies vegetales) (dap, triple 15 o similar) (ítem 201.9)</v>
      </c>
      <c r="C49" s="281"/>
      <c r="D49" s="281"/>
      <c r="E49" s="281"/>
      <c r="F49" s="281"/>
      <c r="G49" s="281"/>
      <c r="H49" s="281"/>
      <c r="I49" s="268"/>
      <c r="J49" s="224" t="str">
        <f>VLOOKUP(A49,MATERIALES!A5:D372,2,FALSE)</f>
        <v>kg</v>
      </c>
      <c r="K49" s="461">
        <v>1</v>
      </c>
      <c r="L49" s="267"/>
      <c r="M49" s="283">
        <f>VLOOKUP(A49,MATERIALES!A6:D372,4,FALSE)</f>
        <v>1561.9164407410567</v>
      </c>
      <c r="N49" s="272">
        <f>K49*M49</f>
        <v>1561.9164407410567</v>
      </c>
    </row>
    <row r="50" spans="1:14">
      <c r="A50" s="150" t="s">
        <v>412</v>
      </c>
      <c r="B50" s="43" t="str">
        <f>VLOOKUP(A50,MATERIALES!A6:D372,3,FALSE)</f>
        <v>Cicatrizante (para remoción de especies vegetales)</v>
      </c>
      <c r="C50" s="281"/>
      <c r="D50" s="281"/>
      <c r="E50" s="281"/>
      <c r="F50" s="281"/>
      <c r="G50" s="281"/>
      <c r="H50" s="281"/>
      <c r="I50" s="268"/>
      <c r="J50" s="224" t="str">
        <f>VLOOKUP(A50,MATERIALES!A6:D372,2,FALSE)</f>
        <v>kg</v>
      </c>
      <c r="K50" s="461">
        <v>1</v>
      </c>
      <c r="L50" s="267"/>
      <c r="M50" s="283">
        <f>VLOOKUP(A50,MATERIALES!A6:D372,4,FALSE)</f>
        <v>31606.208729571579</v>
      </c>
      <c r="N50" s="272">
        <f>K50*M50</f>
        <v>31606.208729571579</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42539.623814758976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24058.222222222223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224587.11038276416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44917.422076552837</v>
      </c>
      <c r="M83" s="859"/>
      <c r="N83" s="51"/>
    </row>
    <row r="84" spans="1:14">
      <c r="B84" s="89" t="s">
        <v>973</v>
      </c>
      <c r="C84" s="90"/>
      <c r="D84" s="90"/>
      <c r="E84" s="90"/>
      <c r="F84" s="90"/>
      <c r="G84" s="90"/>
      <c r="H84" s="90"/>
      <c r="I84" s="87"/>
      <c r="J84" s="88"/>
      <c r="K84" s="304">
        <v>0.05</v>
      </c>
      <c r="L84" s="858">
        <f>N78*K84</f>
        <v>11229.355519138209</v>
      </c>
      <c r="M84" s="859"/>
      <c r="N84" s="51"/>
    </row>
    <row r="85" spans="1:14" ht="15.75" thickBot="1">
      <c r="B85" s="91" t="s">
        <v>974</v>
      </c>
      <c r="C85" s="92"/>
      <c r="D85" s="92"/>
      <c r="E85" s="92"/>
      <c r="F85" s="92"/>
      <c r="G85" s="92"/>
      <c r="H85" s="92"/>
      <c r="I85" s="93"/>
      <c r="J85" s="94"/>
      <c r="K85" s="305">
        <v>0.05</v>
      </c>
      <c r="L85" s="860">
        <f>N78*K85</f>
        <v>11229.355519138209</v>
      </c>
      <c r="M85" s="861"/>
      <c r="N85" s="51"/>
    </row>
    <row r="86" spans="1:14" ht="15.75" thickBot="1">
      <c r="B86" s="823" t="s">
        <v>953</v>
      </c>
      <c r="C86" s="824"/>
      <c r="D86" s="824"/>
      <c r="E86" s="824"/>
      <c r="F86" s="824"/>
      <c r="G86" s="824"/>
      <c r="H86" s="824"/>
      <c r="I86" s="824"/>
      <c r="J86" s="824"/>
      <c r="K86" s="824"/>
      <c r="L86" s="824"/>
      <c r="M86" s="825"/>
      <c r="N86" s="52">
        <f>L83+L84+L85</f>
        <v>67376.133114829252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291963.24349759344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34"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55" t="s">
        <v>241</v>
      </c>
      <c r="B36" s="872" t="str">
        <f>VLOOKUP(A36,EQUIPOS!A6:D154,3,FALSE)</f>
        <v>Grúa (capacidad 15 ton)</v>
      </c>
      <c r="C36" s="873"/>
      <c r="D36" s="873"/>
      <c r="E36" s="873"/>
      <c r="F36" s="873"/>
      <c r="G36" s="873"/>
      <c r="H36" s="874"/>
      <c r="I36" s="267"/>
      <c r="J36" s="268"/>
      <c r="K36" s="269">
        <f>VLOOKUP(A36,EQUIPOS!A6:D163,4,FALSE)</f>
        <v>176384.64738900584</v>
      </c>
      <c r="L36" s="270"/>
      <c r="M36" s="462">
        <v>1</v>
      </c>
      <c r="N36" s="272">
        <f>K36/M36</f>
        <v>176384.64738900584</v>
      </c>
    </row>
    <row r="37" spans="1:14">
      <c r="A37" s="155" t="s">
        <v>373</v>
      </c>
      <c r="B37" s="872" t="str">
        <f>VLOOKUP(A37,EQUIPOS!A7:D154,3,FALSE)</f>
        <v>Volqueta 6 m3</v>
      </c>
      <c r="C37" s="873"/>
      <c r="D37" s="873"/>
      <c r="E37" s="873"/>
      <c r="F37" s="873"/>
      <c r="G37" s="873"/>
      <c r="H37" s="874"/>
      <c r="I37" s="267"/>
      <c r="J37" s="268"/>
      <c r="K37" s="269">
        <f>VLOOKUP(A37,EQUIPOS!A7:D164,4,FALSE)</f>
        <v>63575.781209993453</v>
      </c>
      <c r="L37" s="270"/>
      <c r="M37" s="463">
        <v>1</v>
      </c>
      <c r="N37" s="272">
        <f>K37/M37</f>
        <v>63575.781209993453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1353.2750000000001</v>
      </c>
    </row>
    <row r="43" spans="1:14" ht="15.75" thickBot="1">
      <c r="B43" s="823" t="s">
        <v>953</v>
      </c>
      <c r="C43" s="824"/>
      <c r="D43" s="824"/>
      <c r="E43" s="824"/>
      <c r="F43" s="824"/>
      <c r="G43" s="824"/>
      <c r="H43" s="824"/>
      <c r="I43" s="824"/>
      <c r="J43" s="824"/>
      <c r="K43" s="824"/>
      <c r="L43" s="824"/>
      <c r="M43" s="825"/>
      <c r="N43" s="394">
        <f>SUM(N36:N42)</f>
        <v>241313.70359899927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4" t="s">
        <v>428</v>
      </c>
      <c r="B48" s="43" t="str">
        <f>VLOOKUP(A48,MATERIALES!A4:D372,3,FALSE)</f>
        <v>Costal de fibra o fique</v>
      </c>
      <c r="C48" s="281"/>
      <c r="D48" s="281"/>
      <c r="E48" s="281"/>
      <c r="F48" s="281"/>
      <c r="G48" s="281"/>
      <c r="H48" s="281"/>
      <c r="I48" s="268"/>
      <c r="J48" s="224" t="str">
        <f>VLOOKUP(A48,MATERIALES!A4:D383,2,FALSE)</f>
        <v>u</v>
      </c>
      <c r="K48" s="461">
        <v>10</v>
      </c>
      <c r="L48" s="267"/>
      <c r="M48" s="283">
        <f>VLOOKUP(A48,MATERIALES!A5:D372,4,FALSE)</f>
        <v>937.14986444463386</v>
      </c>
      <c r="N48" s="272">
        <f>K48*M48</f>
        <v>9371.4986444463393</v>
      </c>
    </row>
    <row r="49" spans="1:14">
      <c r="A49" s="151" t="s">
        <v>589</v>
      </c>
      <c r="B49" s="43" t="str">
        <f>VLOOKUP(A49,MATERIALES!A5:D372,3,FALSE)</f>
        <v>Nutrientes (para remoción de especies vegetales) (dap, triple 15 o similar) (ítem 201.9)</v>
      </c>
      <c r="C49" s="281"/>
      <c r="D49" s="281"/>
      <c r="E49" s="281"/>
      <c r="F49" s="281"/>
      <c r="G49" s="281"/>
      <c r="H49" s="281"/>
      <c r="I49" s="268"/>
      <c r="J49" s="224" t="str">
        <f>VLOOKUP(A49,MATERIALES!A5:D384,2,FALSE)</f>
        <v>kg</v>
      </c>
      <c r="K49" s="461">
        <v>1</v>
      </c>
      <c r="L49" s="267"/>
      <c r="M49" s="283">
        <f>VLOOKUP(A49,MATERIALES!A6:D372,4,FALSE)</f>
        <v>1561.9164407410567</v>
      </c>
      <c r="N49" s="272">
        <f>K49*M49</f>
        <v>1561.9164407410567</v>
      </c>
    </row>
    <row r="50" spans="1:14">
      <c r="A50" s="154" t="s">
        <v>412</v>
      </c>
      <c r="B50" s="43" t="str">
        <f>VLOOKUP(A50,MATERIALES!A6:D372,3,FALSE)</f>
        <v>Cicatrizante (para remoción de especies vegetales)</v>
      </c>
      <c r="C50" s="281"/>
      <c r="D50" s="281"/>
      <c r="E50" s="281"/>
      <c r="F50" s="281"/>
      <c r="G50" s="281"/>
      <c r="H50" s="281"/>
      <c r="I50" s="268"/>
      <c r="J50" s="224" t="str">
        <f>VLOOKUP(A50,MATERIALES!A6:D385,2,FALSE)</f>
        <v>kg</v>
      </c>
      <c r="K50" s="461">
        <v>1</v>
      </c>
      <c r="L50" s="267"/>
      <c r="M50" s="283">
        <f>VLOOKUP(A50,MATERIALES!A6:D372,4,FALSE)</f>
        <v>31606.208729571579</v>
      </c>
      <c r="N50" s="272">
        <f>K50*M50</f>
        <v>31606.208729571579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42539.623814758976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27065.5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310918.82741375826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62183.765482751653</v>
      </c>
      <c r="M83" s="859"/>
      <c r="N83" s="51"/>
    </row>
    <row r="84" spans="1:14">
      <c r="B84" s="89" t="s">
        <v>973</v>
      </c>
      <c r="C84" s="90"/>
      <c r="D84" s="90"/>
      <c r="E84" s="90"/>
      <c r="F84" s="90"/>
      <c r="G84" s="90"/>
      <c r="H84" s="90"/>
      <c r="I84" s="87"/>
      <c r="J84" s="88"/>
      <c r="K84" s="304">
        <v>0.05</v>
      </c>
      <c r="L84" s="858">
        <f>N78*K84</f>
        <v>15545.941370687913</v>
      </c>
      <c r="M84" s="859"/>
      <c r="N84" s="51"/>
    </row>
    <row r="85" spans="1:14" ht="15.75" thickBot="1">
      <c r="B85" s="91" t="s">
        <v>974</v>
      </c>
      <c r="C85" s="92"/>
      <c r="D85" s="92"/>
      <c r="E85" s="92"/>
      <c r="F85" s="92"/>
      <c r="G85" s="92"/>
      <c r="H85" s="92"/>
      <c r="I85" s="93"/>
      <c r="J85" s="94"/>
      <c r="K85" s="305">
        <v>0.05</v>
      </c>
      <c r="L85" s="860">
        <f>N78*K85</f>
        <v>15545.941370687913</v>
      </c>
      <c r="M85" s="861"/>
      <c r="N85" s="51"/>
    </row>
    <row r="86" spans="1:14" ht="15.75" thickBot="1">
      <c r="B86" s="823" t="s">
        <v>953</v>
      </c>
      <c r="C86" s="824"/>
      <c r="D86" s="824"/>
      <c r="E86" s="824"/>
      <c r="F86" s="824"/>
      <c r="G86" s="824"/>
      <c r="H86" s="824"/>
      <c r="I86" s="824"/>
      <c r="J86" s="824"/>
      <c r="K86" s="824"/>
      <c r="L86" s="824"/>
      <c r="M86" s="825"/>
      <c r="N86" s="52">
        <f>L83+L84+L85</f>
        <v>93275.648224127479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404194.47563788574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176384.64738900584</v>
      </c>
      <c r="L36" s="270"/>
      <c r="M36" s="271">
        <v>0.9375</v>
      </c>
      <c r="N36" s="272">
        <f>K36/M36</f>
        <v>188143.62388160624</v>
      </c>
    </row>
    <row r="37" spans="1:14">
      <c r="A37" s="144" t="s">
        <v>373</v>
      </c>
      <c r="B37" s="872" t="str">
        <f>VLOOKUP(A37,EQUIPOS!A7:D154,3,FALSE)</f>
        <v>Volqueta 6 m3</v>
      </c>
      <c r="C37" s="873"/>
      <c r="D37" s="873"/>
      <c r="E37" s="873"/>
      <c r="F37" s="873"/>
      <c r="G37" s="873"/>
      <c r="H37" s="874"/>
      <c r="I37" s="267"/>
      <c r="J37" s="268"/>
      <c r="K37" s="269">
        <f>VLOOKUP(A37,EQUIPOS!A7:D164,4,FALSE)</f>
        <v>63575.781209993453</v>
      </c>
      <c r="L37" s="270"/>
      <c r="M37" s="271">
        <v>0.9375</v>
      </c>
      <c r="N37" s="272">
        <f>K37/M37</f>
        <v>67814.16662399302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1443.4933333333333</v>
      </c>
    </row>
    <row r="43" spans="1:14" ht="15.75" thickBot="1">
      <c r="B43" s="823" t="s">
        <v>953</v>
      </c>
      <c r="C43" s="824"/>
      <c r="D43" s="824"/>
      <c r="E43" s="824"/>
      <c r="F43" s="824"/>
      <c r="G43" s="824"/>
      <c r="H43" s="824"/>
      <c r="I43" s="824"/>
      <c r="J43" s="824"/>
      <c r="K43" s="824"/>
      <c r="L43" s="824"/>
      <c r="M43" s="825"/>
      <c r="N43" s="394">
        <f>SUM(N36:N42)</f>
        <v>257401.28383893261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VLOOKUP(A48,MATERIALES!A4:D383,2,FALSE)</f>
        <v>u</v>
      </c>
      <c r="K48" s="282">
        <v>10</v>
      </c>
      <c r="L48" s="267"/>
      <c r="M48" s="283">
        <f>VLOOKUP(A48,MATERIALES!A5:D372,4,FALSE)</f>
        <v>937.14986444463386</v>
      </c>
      <c r="N48" s="272">
        <f>K48*M48</f>
        <v>9371.4986444463393</v>
      </c>
    </row>
    <row r="49" spans="1:14">
      <c r="A49" t="s">
        <v>412</v>
      </c>
      <c r="B49" s="43" t="str">
        <f>VLOOKUP(A49,MATERIALES!A5:D372,3,FALSE)</f>
        <v>Cicatrizante (para remoción de especies vegetales)</v>
      </c>
      <c r="C49" s="281"/>
      <c r="D49" s="281"/>
      <c r="E49" s="281"/>
      <c r="F49" s="281"/>
      <c r="G49" s="281"/>
      <c r="H49" s="281"/>
      <c r="I49" s="268"/>
      <c r="J49" s="224" t="str">
        <f>VLOOKUP(A49,MATERIALES!A5:D384,2,FALSE)</f>
        <v>kg</v>
      </c>
      <c r="K49" s="282">
        <v>1</v>
      </c>
      <c r="L49" s="267"/>
      <c r="M49" s="283">
        <f>VLOOKUP(A49,MATERIALES!A6:D372,4,FALSE)</f>
        <v>31606.208729571579</v>
      </c>
      <c r="N49" s="272">
        <f>K49*M49</f>
        <v>31606.208729571579</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VLOOKUP(A50,MATERIALES!A6:D385,2,FALSE)</f>
        <v>kg</v>
      </c>
      <c r="K50" s="282">
        <v>1</v>
      </c>
      <c r="L50" s="267"/>
      <c r="M50" s="283">
        <f>VLOOKUP(A50,MATERIALES!A6:D372,4,FALSE)</f>
        <v>1561.9164407410567</v>
      </c>
      <c r="N50" s="272">
        <f>K50*M50</f>
        <v>1561.9164407410567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42539.623814758976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28869.866666666665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328810.77432035824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65762.15486407165</v>
      </c>
      <c r="M83" s="859"/>
      <c r="N83" s="51"/>
    </row>
    <row r="84" spans="1:14">
      <c r="B84" s="89" t="s">
        <v>973</v>
      </c>
      <c r="C84" s="90"/>
      <c r="D84" s="90"/>
      <c r="E84" s="90"/>
      <c r="F84" s="90"/>
      <c r="G84" s="90"/>
      <c r="H84" s="90"/>
      <c r="I84" s="87"/>
      <c r="J84" s="88"/>
      <c r="K84" s="304">
        <v>0.05</v>
      </c>
      <c r="L84" s="858">
        <f>N78*K84</f>
        <v>16440.538716017913</v>
      </c>
      <c r="M84" s="859"/>
      <c r="N84" s="51"/>
    </row>
    <row r="85" spans="1:14" ht="15.75" thickBot="1">
      <c r="B85" s="91" t="s">
        <v>974</v>
      </c>
      <c r="C85" s="92"/>
      <c r="D85" s="92"/>
      <c r="E85" s="92"/>
      <c r="F85" s="92"/>
      <c r="G85" s="92"/>
      <c r="H85" s="92"/>
      <c r="I85" s="93"/>
      <c r="J85" s="94"/>
      <c r="K85" s="305">
        <v>0.05</v>
      </c>
      <c r="L85" s="860">
        <f>N78*K85</f>
        <v>16440.538716017913</v>
      </c>
      <c r="M85" s="861"/>
      <c r="N85" s="51"/>
    </row>
    <row r="86" spans="1:14" ht="15.75" thickBot="1">
      <c r="B86" s="823" t="s">
        <v>953</v>
      </c>
      <c r="C86" s="824"/>
      <c r="D86" s="824"/>
      <c r="E86" s="824"/>
      <c r="F86" s="824"/>
      <c r="G86" s="824"/>
      <c r="H86" s="824"/>
      <c r="I86" s="824"/>
      <c r="J86" s="824"/>
      <c r="K86" s="824"/>
      <c r="L86" s="824"/>
      <c r="M86" s="825"/>
      <c r="N86" s="52">
        <f>L83+L84+L85</f>
        <v>98643.232296107468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427454.00661646569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176384.64738900584</v>
      </c>
      <c r="L36" s="270"/>
      <c r="M36" s="271">
        <v>1.5</v>
      </c>
      <c r="N36" s="272">
        <f>K36/M36</f>
        <v>117589.76492600389</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902.18333333333339</v>
      </c>
    </row>
    <row r="43" spans="1:14" ht="15.75" thickBot="1">
      <c r="B43" s="823" t="s">
        <v>953</v>
      </c>
      <c r="C43" s="824"/>
      <c r="D43" s="824"/>
      <c r="E43" s="824"/>
      <c r="F43" s="824"/>
      <c r="G43" s="824"/>
      <c r="H43" s="824"/>
      <c r="I43" s="824"/>
      <c r="J43" s="824"/>
      <c r="K43" s="824"/>
      <c r="L43" s="824"/>
      <c r="M43" s="825"/>
      <c r="N43" s="394">
        <f>SUM(N36:N42)</f>
        <v>118491.94825933722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VLOOKUP(A48,MATERIALES!A4:D383,2,FALSE)</f>
        <v>u</v>
      </c>
      <c r="K48" s="282">
        <v>10</v>
      </c>
      <c r="L48" s="267"/>
      <c r="M48" s="283">
        <f>VLOOKUP(A48,MATERIALES!A5:D372,4,FALSE)</f>
        <v>937.14986444463386</v>
      </c>
      <c r="N48" s="272">
        <f>K48*M48</f>
        <v>9371.4986444463393</v>
      </c>
    </row>
    <row r="49" spans="1:14">
      <c r="A49" t="s">
        <v>412</v>
      </c>
      <c r="B49" s="43" t="str">
        <f>VLOOKUP(A49,MATERIALES!A5:D372,3,FALSE)</f>
        <v>Cicatrizante (para remoción de especies vegetales)</v>
      </c>
      <c r="C49" s="281"/>
      <c r="D49" s="281"/>
      <c r="E49" s="281"/>
      <c r="F49" s="281"/>
      <c r="G49" s="281"/>
      <c r="H49" s="281"/>
      <c r="I49" s="268"/>
      <c r="J49" s="224" t="str">
        <f>VLOOKUP(A49,MATERIALES!A5:D384,2,FALSE)</f>
        <v>kg</v>
      </c>
      <c r="K49" s="282">
        <v>1</v>
      </c>
      <c r="L49" s="267"/>
      <c r="M49" s="283">
        <f>VLOOKUP(A49,MATERIALES!A6:D372,4,FALSE)</f>
        <v>31606.208729571579</v>
      </c>
      <c r="N49" s="272">
        <f>K49*M49</f>
        <v>31606.208729571579</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VLOOKUP(A50,MATERIALES!A6:D385,2,FALSE)</f>
        <v>kg</v>
      </c>
      <c r="K50" s="282">
        <v>1</v>
      </c>
      <c r="L50" s="267"/>
      <c r="M50" s="283">
        <f>VLOOKUP(A50,MATERIALES!A6:D372,4,FALSE)</f>
        <v>1561.9164407410567</v>
      </c>
      <c r="N50" s="272">
        <f>K50*M50</f>
        <v>1561.9164407410567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42539.623814758976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18043.666666666668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179075.23874076284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35815.047748152567</v>
      </c>
      <c r="M83" s="859"/>
      <c r="N83" s="51"/>
    </row>
    <row r="84" spans="1:14">
      <c r="B84" s="89" t="s">
        <v>973</v>
      </c>
      <c r="C84" s="90"/>
      <c r="D84" s="90"/>
      <c r="E84" s="90"/>
      <c r="F84" s="90"/>
      <c r="G84" s="90"/>
      <c r="H84" s="90"/>
      <c r="I84" s="87"/>
      <c r="J84" s="88"/>
      <c r="K84" s="304">
        <v>0.05</v>
      </c>
      <c r="L84" s="858">
        <f>N78*K84</f>
        <v>8953.7619370381417</v>
      </c>
      <c r="M84" s="859"/>
      <c r="N84" s="51"/>
    </row>
    <row r="85" spans="1:14" ht="15.75" thickBot="1">
      <c r="B85" s="91" t="s">
        <v>974</v>
      </c>
      <c r="C85" s="92"/>
      <c r="D85" s="92"/>
      <c r="E85" s="92"/>
      <c r="F85" s="92"/>
      <c r="G85" s="92"/>
      <c r="H85" s="92"/>
      <c r="I85" s="93"/>
      <c r="J85" s="94"/>
      <c r="K85" s="305">
        <v>0.05</v>
      </c>
      <c r="L85" s="860">
        <f>N78*K85</f>
        <v>8953.7619370381417</v>
      </c>
      <c r="M85" s="861"/>
      <c r="N85" s="51"/>
    </row>
    <row r="86" spans="1:14" ht="15.75" thickBot="1">
      <c r="B86" s="823" t="s">
        <v>953</v>
      </c>
      <c r="C86" s="824"/>
      <c r="D86" s="824"/>
      <c r="E86" s="824"/>
      <c r="F86" s="824"/>
      <c r="G86" s="824"/>
      <c r="H86" s="824"/>
      <c r="I86" s="824"/>
      <c r="J86" s="824"/>
      <c r="K86" s="824"/>
      <c r="L86" s="824"/>
      <c r="M86" s="825"/>
      <c r="N86" s="52">
        <f>L83+L84+L85</f>
        <v>53722.571622228854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232797.8103629917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176384.64738900584</v>
      </c>
      <c r="L36" s="270"/>
      <c r="M36" s="271">
        <v>1.375</v>
      </c>
      <c r="N36" s="272">
        <f>K36/M36</f>
        <v>128279.74355564061</v>
      </c>
    </row>
    <row r="37" spans="1:14">
      <c r="A37" s="144" t="s">
        <v>373</v>
      </c>
      <c r="B37" s="872" t="str">
        <f>VLOOKUP(A37,EQUIPOS!A7:D154,3,FALSE)</f>
        <v>Volqueta 6 m3</v>
      </c>
      <c r="C37" s="873"/>
      <c r="D37" s="873"/>
      <c r="E37" s="873"/>
      <c r="F37" s="873"/>
      <c r="G37" s="873"/>
      <c r="H37" s="874"/>
      <c r="I37" s="267"/>
      <c r="J37" s="268"/>
      <c r="K37" s="269">
        <f>VLOOKUP(A37,EQUIPOS!A7:D164,4,FALSE)</f>
        <v>63575.781209993453</v>
      </c>
      <c r="L37" s="270"/>
      <c r="M37" s="271">
        <v>1.375</v>
      </c>
      <c r="N37" s="272">
        <f>K37/M37</f>
        <v>46236.931789086149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984.2</v>
      </c>
    </row>
    <row r="43" spans="1:14" ht="15.75" thickBot="1">
      <c r="B43" s="823" t="s">
        <v>953</v>
      </c>
      <c r="C43" s="824"/>
      <c r="D43" s="824"/>
      <c r="E43" s="824"/>
      <c r="F43" s="824"/>
      <c r="G43" s="824"/>
      <c r="H43" s="824"/>
      <c r="I43" s="824"/>
      <c r="J43" s="824"/>
      <c r="K43" s="824"/>
      <c r="L43" s="824"/>
      <c r="M43" s="825"/>
      <c r="N43" s="394">
        <f>SUM(N36:N42)</f>
        <v>175500.87534472678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VLOOKUP(A48,MATERIALES!A4:D383,2,FALSE)</f>
        <v>u</v>
      </c>
      <c r="K48" s="282">
        <v>10</v>
      </c>
      <c r="L48" s="267"/>
      <c r="M48" s="283">
        <f>VLOOKUP(A48,MATERIALES!A5:D372,4,FALSE)</f>
        <v>937.14986444463386</v>
      </c>
      <c r="N48" s="272">
        <f>K48*M48</f>
        <v>9371.4986444463393</v>
      </c>
    </row>
    <row r="49" spans="1:14">
      <c r="A49" t="s">
        <v>412</v>
      </c>
      <c r="B49" s="43" t="str">
        <f>VLOOKUP(A49,MATERIALES!A5:D372,3,FALSE)</f>
        <v>Cicatrizante (para remoción de especies vegetales)</v>
      </c>
      <c r="C49" s="281"/>
      <c r="D49" s="281"/>
      <c r="E49" s="281"/>
      <c r="F49" s="281"/>
      <c r="G49" s="281"/>
      <c r="H49" s="281"/>
      <c r="I49" s="268"/>
      <c r="J49" s="224" t="str">
        <f>VLOOKUP(A49,MATERIALES!A5:D384,2,FALSE)</f>
        <v>kg</v>
      </c>
      <c r="K49" s="282">
        <v>1</v>
      </c>
      <c r="L49" s="267"/>
      <c r="M49" s="283">
        <f>VLOOKUP(A49,MATERIALES!A6:D372,4,FALSE)</f>
        <v>31606.208729571579</v>
      </c>
      <c r="N49" s="272">
        <f>K49*M49</f>
        <v>31606.208729571579</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VLOOKUP(A50,MATERIALES!A6:D385,2,FALSE)</f>
        <v>kg</v>
      </c>
      <c r="K50" s="282">
        <v>1</v>
      </c>
      <c r="L50" s="267"/>
      <c r="M50" s="283">
        <f>VLOOKUP(A50,MATERIALES!A6:D372,4,FALSE)</f>
        <v>1561.9164407410567</v>
      </c>
      <c r="N50" s="272">
        <f>K50*M50</f>
        <v>1561.9164407410567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42539.623814758976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19684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237724.49915948574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47544.89983189715</v>
      </c>
      <c r="M83" s="859"/>
      <c r="N83" s="51"/>
    </row>
    <row r="84" spans="1:14">
      <c r="B84" s="89" t="s">
        <v>973</v>
      </c>
      <c r="C84" s="90"/>
      <c r="D84" s="90"/>
      <c r="E84" s="90"/>
      <c r="F84" s="90"/>
      <c r="G84" s="90"/>
      <c r="H84" s="90"/>
      <c r="I84" s="87"/>
      <c r="J84" s="88"/>
      <c r="K84" s="304">
        <v>0.05</v>
      </c>
      <c r="L84" s="858">
        <f>N78*K84</f>
        <v>11886.224957974287</v>
      </c>
      <c r="M84" s="859"/>
      <c r="N84" s="51"/>
    </row>
    <row r="85" spans="1:14" ht="15.75" thickBot="1">
      <c r="B85" s="91" t="s">
        <v>974</v>
      </c>
      <c r="C85" s="92"/>
      <c r="D85" s="92"/>
      <c r="E85" s="92"/>
      <c r="F85" s="92"/>
      <c r="G85" s="92"/>
      <c r="H85" s="92"/>
      <c r="I85" s="93"/>
      <c r="J85" s="94"/>
      <c r="K85" s="305">
        <v>0.05</v>
      </c>
      <c r="L85" s="860">
        <f>N78*K85</f>
        <v>11886.224957974287</v>
      </c>
      <c r="M85" s="861"/>
      <c r="N85" s="51"/>
    </row>
    <row r="86" spans="1:14" ht="15.75" thickBot="1">
      <c r="B86" s="823" t="s">
        <v>953</v>
      </c>
      <c r="C86" s="824"/>
      <c r="D86" s="824"/>
      <c r="E86" s="824"/>
      <c r="F86" s="824"/>
      <c r="G86" s="824"/>
      <c r="H86" s="824"/>
      <c r="I86" s="824"/>
      <c r="J86" s="824"/>
      <c r="K86" s="824"/>
      <c r="L86" s="824"/>
      <c r="M86" s="825"/>
      <c r="N86" s="52">
        <f>L83+L84+L85</f>
        <v>71317.349747845728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309041.84890733147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176384.64738900584</v>
      </c>
      <c r="L36" s="270"/>
      <c r="M36" s="271">
        <v>1.3125</v>
      </c>
      <c r="N36" s="272">
        <f>K36/M36</f>
        <v>134388.30277257587</v>
      </c>
    </row>
    <row r="37" spans="1:14">
      <c r="A37" s="144" t="s">
        <v>373</v>
      </c>
      <c r="B37" s="872" t="str">
        <f>VLOOKUP(A37,EQUIPOS!A7:D154,3,FALSE)</f>
        <v>Volqueta 6 m3</v>
      </c>
      <c r="C37" s="873"/>
      <c r="D37" s="873"/>
      <c r="E37" s="873"/>
      <c r="F37" s="873"/>
      <c r="G37" s="873"/>
      <c r="H37" s="874"/>
      <c r="I37" s="267"/>
      <c r="J37" s="268"/>
      <c r="K37" s="269">
        <f>VLOOKUP(A37,EQUIPOS!A7:D164,4,FALSE)</f>
        <v>63575.781209993453</v>
      </c>
      <c r="L37" s="270"/>
      <c r="M37" s="271">
        <v>1.3125</v>
      </c>
      <c r="N37" s="272">
        <f>K37/M37</f>
        <v>48438.690445709297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1031.0666666666666</v>
      </c>
    </row>
    <row r="43" spans="1:14" ht="15.75" thickBot="1">
      <c r="B43" s="823" t="s">
        <v>953</v>
      </c>
      <c r="C43" s="824"/>
      <c r="D43" s="824"/>
      <c r="E43" s="824"/>
      <c r="F43" s="824"/>
      <c r="G43" s="824"/>
      <c r="H43" s="824"/>
      <c r="I43" s="824"/>
      <c r="J43" s="824"/>
      <c r="K43" s="824"/>
      <c r="L43" s="824"/>
      <c r="M43" s="825"/>
      <c r="N43" s="394">
        <f>SUM(N36:N42)</f>
        <v>183858.05988495186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937.14986444463386</v>
      </c>
      <c r="N48" s="272">
        <f>K48*M48</f>
        <v>9371.4986444463393</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31606.208729571579</v>
      </c>
      <c r="N49" s="272">
        <f>K49*M49</f>
        <v>31606.208729571579</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1561.9164407410567</v>
      </c>
      <c r="N50" s="272">
        <f>K50*M50</f>
        <v>1561.9164407410567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42539.623814758976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20621.333333333332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247019.01703304416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49403.803406608837</v>
      </c>
      <c r="M83" s="859"/>
      <c r="N83" s="51"/>
    </row>
    <row r="84" spans="1:14">
      <c r="B84" s="89" t="s">
        <v>973</v>
      </c>
      <c r="C84" s="90"/>
      <c r="D84" s="90"/>
      <c r="E84" s="90"/>
      <c r="F84" s="90"/>
      <c r="G84" s="90"/>
      <c r="H84" s="90"/>
      <c r="I84" s="87"/>
      <c r="J84" s="88"/>
      <c r="K84" s="304">
        <v>0.05</v>
      </c>
      <c r="L84" s="858">
        <f>N78*K84</f>
        <v>12350.950851652209</v>
      </c>
      <c r="M84" s="859"/>
      <c r="N84" s="51"/>
    </row>
    <row r="85" spans="1:14" ht="15.75" thickBot="1">
      <c r="B85" s="91" t="s">
        <v>974</v>
      </c>
      <c r="C85" s="92"/>
      <c r="D85" s="92"/>
      <c r="E85" s="92"/>
      <c r="F85" s="92"/>
      <c r="G85" s="92"/>
      <c r="H85" s="92"/>
      <c r="I85" s="93"/>
      <c r="J85" s="94"/>
      <c r="K85" s="305">
        <v>0.05</v>
      </c>
      <c r="L85" s="860">
        <f>N78*K85</f>
        <v>12350.950851652209</v>
      </c>
      <c r="M85" s="861"/>
      <c r="N85" s="51"/>
    </row>
    <row r="86" spans="1:14" ht="15.75" thickBot="1">
      <c r="B86" s="823" t="s">
        <v>953</v>
      </c>
      <c r="C86" s="824"/>
      <c r="D86" s="824"/>
      <c r="E86" s="824"/>
      <c r="F86" s="824"/>
      <c r="G86" s="824"/>
      <c r="H86" s="824"/>
      <c r="I86" s="824"/>
      <c r="J86" s="824"/>
      <c r="K86" s="824"/>
      <c r="L86" s="824"/>
      <c r="M86" s="825"/>
      <c r="N86" s="52">
        <f>L83+L84+L85</f>
        <v>74105.705109913251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321124.72214295738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312</v>
      </c>
      <c r="B36" s="872" t="str">
        <f>VLOOKUP(A36,EQUIPOS!A6:D154,3,FALSE)</f>
        <v>Retroexcavadora sobre oruga, potencia 138 HP, balde de 1,5 m3.</v>
      </c>
      <c r="C36" s="873"/>
      <c r="D36" s="873"/>
      <c r="E36" s="873"/>
      <c r="F36" s="873"/>
      <c r="G36" s="873"/>
      <c r="H36" s="874"/>
      <c r="I36" s="267"/>
      <c r="J36" s="268"/>
      <c r="K36" s="269">
        <f>VLOOKUP(A36,EQUIPOS!A6:D163,4,FALSE)</f>
        <v>188553.07269965447</v>
      </c>
      <c r="L36" s="270"/>
      <c r="M36" s="271">
        <v>66</v>
      </c>
      <c r="N36" s="272">
        <f>K36/M36</f>
        <v>2856.8647378735527</v>
      </c>
    </row>
    <row r="37" spans="1:14">
      <c r="A37" s="144"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170588.75390736759</v>
      </c>
      <c r="L37" s="270"/>
      <c r="M37" s="271">
        <v>100</v>
      </c>
      <c r="N37" s="272">
        <f>K37/M37</f>
        <v>1705.887539073676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4563.7774852805624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VLOOKUP(A48,MATERIALES!A5:D372,4,FALSE)</f>
        <v>5576.0416934455716</v>
      </c>
      <c r="N48" s="272">
        <f>K48*M48</f>
        <v>5576.0416934455716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5576.0416934455716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10242.340012059469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2048.4680024118938</v>
      </c>
      <c r="M83" s="859"/>
      <c r="N83" s="51"/>
    </row>
    <row r="84" spans="1:14">
      <c r="B84" s="89" t="s">
        <v>973</v>
      </c>
      <c r="C84" s="90"/>
      <c r="D84" s="90"/>
      <c r="E84" s="90"/>
      <c r="F84" s="90"/>
      <c r="G84" s="90"/>
      <c r="H84" s="90"/>
      <c r="I84" s="87"/>
      <c r="J84" s="88"/>
      <c r="K84" s="304">
        <v>0.05</v>
      </c>
      <c r="L84" s="858">
        <f>N78*K84</f>
        <v>512.11700060297346</v>
      </c>
      <c r="M84" s="859"/>
      <c r="N84" s="51"/>
    </row>
    <row r="85" spans="1:14" ht="15.75" thickBot="1">
      <c r="B85" s="91" t="s">
        <v>974</v>
      </c>
      <c r="C85" s="92"/>
      <c r="D85" s="92"/>
      <c r="E85" s="92"/>
      <c r="F85" s="92"/>
      <c r="G85" s="92"/>
      <c r="H85" s="92"/>
      <c r="I85" s="93"/>
      <c r="J85" s="94"/>
      <c r="K85" s="305">
        <v>0.05</v>
      </c>
      <c r="L85" s="860">
        <f>N78*K85</f>
        <v>512.11700060297346</v>
      </c>
      <c r="M85" s="861"/>
      <c r="N85" s="51"/>
    </row>
    <row r="86" spans="1:14" ht="15.75" thickBot="1">
      <c r="B86" s="823" t="s">
        <v>953</v>
      </c>
      <c r="C86" s="824"/>
      <c r="D86" s="824"/>
      <c r="E86" s="824"/>
      <c r="F86" s="824"/>
      <c r="G86" s="824"/>
      <c r="H86" s="824"/>
      <c r="I86" s="824"/>
      <c r="J86" s="824"/>
      <c r="K86" s="824"/>
      <c r="L86" s="824"/>
      <c r="M86" s="825"/>
      <c r="N86" s="52">
        <f>L83+L84+L85</f>
        <v>3072.7020036178405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13315.042015677309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312</v>
      </c>
      <c r="B36" s="872" t="str">
        <f>VLOOKUP(A36,EQUIPOS!A6:D154,3,FALSE)</f>
        <v>Retroexcavadora sobre oruga, potencia 138 HP, balde de 1,5 m3.</v>
      </c>
      <c r="C36" s="873"/>
      <c r="D36" s="873"/>
      <c r="E36" s="873"/>
      <c r="F36" s="873"/>
      <c r="G36" s="873"/>
      <c r="H36" s="874"/>
      <c r="I36" s="267"/>
      <c r="J36" s="268"/>
      <c r="K36" s="269">
        <f>VLOOKUP(A36,EQUIPOS!A6:D163,4,FALSE)</f>
        <v>188553.07269965447</v>
      </c>
      <c r="L36" s="270"/>
      <c r="M36" s="271">
        <v>66</v>
      </c>
      <c r="N36" s="272">
        <f>K36/M36</f>
        <v>2856.8647378735527</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2857.8899462068862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2960.4107795402197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592.082155908044</v>
      </c>
      <c r="M83" s="859"/>
      <c r="N83" s="51"/>
    </row>
    <row r="84" spans="1:14">
      <c r="B84" s="89" t="s">
        <v>973</v>
      </c>
      <c r="C84" s="90"/>
      <c r="D84" s="90"/>
      <c r="E84" s="90"/>
      <c r="F84" s="90"/>
      <c r="G84" s="90"/>
      <c r="H84" s="90"/>
      <c r="I84" s="87"/>
      <c r="J84" s="88"/>
      <c r="K84" s="304">
        <v>0.05</v>
      </c>
      <c r="L84" s="858">
        <f>N78*K84</f>
        <v>148.020538977011</v>
      </c>
      <c r="M84" s="859"/>
      <c r="N84" s="51"/>
    </row>
    <row r="85" spans="1:14" ht="15.75" thickBot="1">
      <c r="B85" s="91" t="s">
        <v>974</v>
      </c>
      <c r="C85" s="92"/>
      <c r="D85" s="92"/>
      <c r="E85" s="92"/>
      <c r="F85" s="92"/>
      <c r="G85" s="92"/>
      <c r="H85" s="92"/>
      <c r="I85" s="93"/>
      <c r="J85" s="94"/>
      <c r="K85" s="305">
        <v>0.05</v>
      </c>
      <c r="L85" s="860">
        <f>N78*K85</f>
        <v>148.020538977011</v>
      </c>
      <c r="M85" s="861"/>
      <c r="N85" s="51"/>
    </row>
    <row r="86" spans="1:14" ht="15.75" thickBot="1">
      <c r="B86" s="823" t="s">
        <v>953</v>
      </c>
      <c r="C86" s="824"/>
      <c r="D86" s="824"/>
      <c r="E86" s="824"/>
      <c r="F86" s="824"/>
      <c r="G86" s="824"/>
      <c r="H86" s="824"/>
      <c r="I86" s="824"/>
      <c r="J86" s="824"/>
      <c r="K86" s="824"/>
      <c r="L86" s="824"/>
      <c r="M86" s="825"/>
      <c r="N86" s="52">
        <f>L83+L84+L85</f>
        <v>888.12323386206606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3848.5340134022858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47" sqref="O47"/>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180</v>
      </c>
      <c r="B36" s="872" t="str">
        <f>VLOOKUP(A36,EQUIPOS!A6:D154,3,FALSE)</f>
        <v>Compresor 120 HP, con martillo.</v>
      </c>
      <c r="C36" s="873"/>
      <c r="D36" s="873"/>
      <c r="E36" s="873"/>
      <c r="F36" s="873"/>
      <c r="G36" s="873"/>
      <c r="H36" s="874"/>
      <c r="I36" s="267"/>
      <c r="J36" s="268"/>
      <c r="K36" s="269">
        <f>VLOOKUP(A36,EQUIPOS!A6:D163,4,FALSE)</f>
        <v>71941.315194738869</v>
      </c>
      <c r="L36" s="270"/>
      <c r="M36" s="271">
        <v>66</v>
      </c>
      <c r="N36" s="272">
        <f>K36/M36</f>
        <v>1090.0199271930132</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170588.75390736759</v>
      </c>
      <c r="L37" s="270"/>
      <c r="M37" s="271">
        <v>100</v>
      </c>
      <c r="N37" s="272">
        <f>K37/M37</f>
        <v>1705.887539073676</v>
      </c>
    </row>
    <row r="38" spans="1:14">
      <c r="A38" t="s">
        <v>312</v>
      </c>
      <c r="B38" s="872" t="str">
        <f>VLOOKUP(A38,EQUIPOS!A8:D154,3,FALSE)</f>
        <v>Retroexcavadora sobre oruga, potencia 138 HP, balde de 1,5 m3.</v>
      </c>
      <c r="C38" s="873"/>
      <c r="D38" s="873"/>
      <c r="E38" s="873"/>
      <c r="F38" s="873"/>
      <c r="G38" s="873"/>
      <c r="H38" s="874"/>
      <c r="I38" s="267"/>
      <c r="J38" s="268"/>
      <c r="K38" s="269">
        <f>VLOOKUP(A38,EQUIPOS!A8:D165,4,FALSE)</f>
        <v>188553.07269965447</v>
      </c>
      <c r="L38" s="270"/>
      <c r="M38" s="271">
        <v>66</v>
      </c>
      <c r="N38" s="272">
        <f>K38/M38</f>
        <v>2856.8647378735527</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N78*L42</f>
        <v>6.0915622581215141</v>
      </c>
    </row>
    <row r="43" spans="1:14" ht="15.75" thickBot="1">
      <c r="B43" s="823" t="s">
        <v>953</v>
      </c>
      <c r="C43" s="824"/>
      <c r="D43" s="824"/>
      <c r="E43" s="824"/>
      <c r="F43" s="824"/>
      <c r="G43" s="824"/>
      <c r="H43" s="824"/>
      <c r="I43" s="824"/>
      <c r="J43" s="824"/>
      <c r="K43" s="824"/>
      <c r="L43" s="824"/>
      <c r="M43" s="825"/>
      <c r="N43" s="394">
        <f>SUM(N36:N42)</f>
        <v>5658.8637663983627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376</v>
      </c>
      <c r="B48" s="43" t="str">
        <f>VLOOKUP(A48,MATERIALES!A4:D372,3,FALSE)</f>
        <v>Anfo</v>
      </c>
      <c r="C48" s="281"/>
      <c r="D48" s="281"/>
      <c r="E48" s="281"/>
      <c r="F48" s="281"/>
      <c r="G48" s="281"/>
      <c r="H48" s="281"/>
      <c r="I48" s="268"/>
      <c r="J48" s="224" t="str">
        <f>VLOOKUP(A48,MATERIALES!A4:D383,2,FALSE)</f>
        <v>kg</v>
      </c>
      <c r="K48" s="282">
        <v>0.2</v>
      </c>
      <c r="L48" s="267"/>
      <c r="M48" s="283">
        <f>VLOOKUP(A48,MATERIALES!A5:D372,4,FALSE)</f>
        <v>5141.8289229195589</v>
      </c>
      <c r="N48" s="272">
        <f>K48*M48</f>
        <v>1028.3657845839118</v>
      </c>
    </row>
    <row r="49" spans="1:14">
      <c r="A49" t="s">
        <v>424</v>
      </c>
      <c r="B49" s="43" t="str">
        <f>VLOOKUP(A49,MATERIALES!A5:D372,3,FALSE)</f>
        <v>Cordón detonante</v>
      </c>
      <c r="C49" s="281"/>
      <c r="D49" s="281"/>
      <c r="E49" s="281"/>
      <c r="F49" s="281"/>
      <c r="G49" s="281"/>
      <c r="H49" s="281"/>
      <c r="I49" s="268"/>
      <c r="J49" s="224" t="str">
        <f>VLOOKUP(A49,MATERIALES!A5:D384,2,FALSE)</f>
        <v>m</v>
      </c>
      <c r="K49" s="282">
        <v>3</v>
      </c>
      <c r="L49" s="267"/>
      <c r="M49" s="283">
        <f>VLOOKUP(A49,MATERIALES!A6:D372,4,FALSE)</f>
        <v>967.69400817468124</v>
      </c>
      <c r="N49" s="272">
        <f t="shared" ref="N49:N54" si="0">K49*M49</f>
        <v>2903.0820245240438</v>
      </c>
    </row>
    <row r="50" spans="1:14">
      <c r="A50" s="206" t="s">
        <v>453</v>
      </c>
      <c r="B50" s="43" t="str">
        <f>VLOOKUP(A50,MATERIALES!A6:D372,3,FALSE)</f>
        <v>Explosivos  75% (INDUGEL)</v>
      </c>
      <c r="C50" s="281"/>
      <c r="D50" s="281"/>
      <c r="E50" s="281"/>
      <c r="F50" s="281"/>
      <c r="G50" s="281"/>
      <c r="H50" s="281"/>
      <c r="I50" s="268"/>
      <c r="J50" s="224" t="str">
        <f>VLOOKUP(A50,MATERIALES!A6:D385,2,FALSE)</f>
        <v>lb</v>
      </c>
      <c r="K50" s="282">
        <v>0.3</v>
      </c>
      <c r="L50" s="267"/>
      <c r="M50" s="283">
        <f>VLOOKUP(A50,MATERIALES!A6:D372,4,FALSE)</f>
        <v>18232.792077136481</v>
      </c>
      <c r="N50" s="272">
        <f t="shared" si="0"/>
        <v>5469.8376231409438</v>
      </c>
    </row>
    <row r="51" spans="1:14">
      <c r="A51" t="s">
        <v>458</v>
      </c>
      <c r="B51" s="43" t="str">
        <f>VLOOKUP(A51,MATERIALES!A6:D372,3,FALSE)</f>
        <v>Fulminantes</v>
      </c>
      <c r="C51" s="281"/>
      <c r="D51" s="281"/>
      <c r="E51" s="281"/>
      <c r="F51" s="281"/>
      <c r="G51" s="281"/>
      <c r="H51" s="281"/>
      <c r="I51" s="268"/>
      <c r="J51" s="224" t="str">
        <f>VLOOKUP(A51,MATERIALES!A6:D386,2,FALSE)</f>
        <v>u</v>
      </c>
      <c r="K51" s="282">
        <v>0.2</v>
      </c>
      <c r="L51" s="267"/>
      <c r="M51" s="283">
        <f>VLOOKUP(A51,MATERIALES!A6:D372,4,FALSE)</f>
        <v>7700.6229127991865</v>
      </c>
      <c r="N51" s="272">
        <f t="shared" si="0"/>
        <v>1540.1245825598373</v>
      </c>
    </row>
    <row r="52" spans="1:14">
      <c r="A52" t="s">
        <v>552</v>
      </c>
      <c r="B52" s="43" t="str">
        <f>VLOOKUP(A52,MATERIALES!A6:D372,3,FALSE)</f>
        <v>Mecha Lenta</v>
      </c>
      <c r="C52" s="281"/>
      <c r="D52" s="281"/>
      <c r="E52" s="281"/>
      <c r="F52" s="281"/>
      <c r="G52" s="281"/>
      <c r="H52" s="281"/>
      <c r="I52" s="268"/>
      <c r="J52" s="224" t="str">
        <f>VLOOKUP(A52,MATERIALES!A6:D387,2,FALSE)</f>
        <v>m</v>
      </c>
      <c r="K52" s="282">
        <v>0.5</v>
      </c>
      <c r="L52" s="267"/>
      <c r="M52" s="283">
        <f>VLOOKUP(A52,MATERIALES!A7:D372,4,FALSE)</f>
        <v>929.34028224092867</v>
      </c>
      <c r="N52" s="272">
        <f t="shared" si="0"/>
        <v>464.67014112046434</v>
      </c>
    </row>
    <row r="53" spans="1:14">
      <c r="B53" s="43"/>
      <c r="C53" s="281"/>
      <c r="D53" s="281"/>
      <c r="E53" s="281"/>
      <c r="F53" s="281"/>
      <c r="G53" s="281"/>
      <c r="H53" s="281"/>
      <c r="I53" s="268"/>
      <c r="J53" s="224"/>
      <c r="K53" s="282"/>
      <c r="L53" s="267"/>
      <c r="M53" s="283"/>
      <c r="N53" s="272"/>
    </row>
    <row r="54" spans="1:14">
      <c r="A54" t="s">
        <v>442</v>
      </c>
      <c r="B54" s="43" t="str">
        <f>VLOOKUP(A54,MATERIALES!A8:D372,3,FALSE)</f>
        <v>Derechos de explotación y/o disposición de materiales</v>
      </c>
      <c r="C54" s="281"/>
      <c r="D54" s="281"/>
      <c r="E54" s="281"/>
      <c r="F54" s="281"/>
      <c r="G54" s="281"/>
      <c r="H54" s="281"/>
      <c r="I54" s="268"/>
      <c r="J54" s="224" t="str">
        <f>VLOOKUP(A54,MATERIALES!A8:D389,2,FALSE)</f>
        <v>m3</v>
      </c>
      <c r="K54" s="282">
        <v>1</v>
      </c>
      <c r="L54" s="267"/>
      <c r="M54" s="283">
        <f>VLOOKUP(A54,MATERIALES!A9:D372,4,FALSE)</f>
        <v>5576.0416934455716</v>
      </c>
      <c r="N54" s="272">
        <f t="shared" si="0"/>
        <v>5576.0416934455716</v>
      </c>
    </row>
    <row r="55" spans="1:14" ht="15.75" thickBot="1">
      <c r="B55" s="905"/>
      <c r="C55" s="906"/>
      <c r="D55" s="906"/>
      <c r="E55" s="906"/>
      <c r="F55" s="906"/>
      <c r="G55" s="906"/>
      <c r="H55" s="906"/>
      <c r="I55" s="876"/>
      <c r="J55" s="42"/>
      <c r="K55" s="44"/>
      <c r="L55" s="907"/>
      <c r="M55" s="908"/>
      <c r="N55" s="45"/>
    </row>
    <row r="56" spans="1:14" ht="15.75" thickBot="1">
      <c r="B56" s="823" t="s">
        <v>953</v>
      </c>
      <c r="C56" s="824"/>
      <c r="D56" s="824"/>
      <c r="E56" s="824"/>
      <c r="F56" s="824"/>
      <c r="G56" s="824"/>
      <c r="H56" s="824"/>
      <c r="I56" s="824"/>
      <c r="J56" s="824"/>
      <c r="K56" s="824"/>
      <c r="L56" s="824"/>
      <c r="M56" s="825"/>
      <c r="N56" s="394">
        <f>SUM(N48:N55)</f>
        <v>16982.121849374773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823" t="s">
        <v>953</v>
      </c>
      <c r="C78" s="824"/>
      <c r="D78" s="824"/>
      <c r="E78" s="824"/>
      <c r="F78" s="824"/>
      <c r="G78" s="824"/>
      <c r="H78" s="824"/>
      <c r="I78" s="866"/>
      <c r="J78" s="866"/>
      <c r="K78" s="866"/>
      <c r="L78" s="866"/>
      <c r="M78" s="867"/>
      <c r="N78" s="301">
        <f>SUM(N72:N77)</f>
        <v>304.57811290607572</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22945.563728679208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4589.1127457358416</v>
      </c>
      <c r="M85" s="859"/>
      <c r="N85" s="51"/>
    </row>
    <row r="86" spans="1:14">
      <c r="B86" s="89" t="s">
        <v>973</v>
      </c>
      <c r="C86" s="90"/>
      <c r="D86" s="90"/>
      <c r="E86" s="90"/>
      <c r="F86" s="90"/>
      <c r="G86" s="90"/>
      <c r="H86" s="90"/>
      <c r="I86" s="87"/>
      <c r="J86" s="88"/>
      <c r="K86" s="304">
        <v>0.05</v>
      </c>
      <c r="L86" s="858">
        <f>N80*K86</f>
        <v>1147.2781864339604</v>
      </c>
      <c r="M86" s="859"/>
      <c r="N86" s="51"/>
    </row>
    <row r="87" spans="1:14" ht="15.75" thickBot="1">
      <c r="B87" s="91" t="s">
        <v>974</v>
      </c>
      <c r="C87" s="92"/>
      <c r="D87" s="92"/>
      <c r="E87" s="92"/>
      <c r="F87" s="92"/>
      <c r="G87" s="92"/>
      <c r="H87" s="92"/>
      <c r="I87" s="93"/>
      <c r="J87" s="94"/>
      <c r="K87" s="305">
        <v>0.05</v>
      </c>
      <c r="L87" s="860">
        <f>N80*K87</f>
        <v>1147.2781864339604</v>
      </c>
      <c r="M87" s="861"/>
      <c r="N87" s="51"/>
    </row>
    <row r="88" spans="1:14" ht="15.75" thickBot="1">
      <c r="B88" s="823" t="s">
        <v>953</v>
      </c>
      <c r="C88" s="824"/>
      <c r="D88" s="824"/>
      <c r="E88" s="824"/>
      <c r="F88" s="824"/>
      <c r="G88" s="824"/>
      <c r="H88" s="824"/>
      <c r="I88" s="824"/>
      <c r="J88" s="824"/>
      <c r="K88" s="824"/>
      <c r="L88" s="824"/>
      <c r="M88" s="825"/>
      <c r="N88" s="52">
        <f>L85+L86+L87</f>
        <v>6883.6691186037624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29829.232847282969</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6" t="s">
        <v>2218</v>
      </c>
      <c r="C107" s="827"/>
      <c r="D107" s="827"/>
      <c r="E107" s="827"/>
      <c r="F107" s="827"/>
      <c r="G107" s="827"/>
      <c r="H107" s="827"/>
      <c r="I107" s="827"/>
      <c r="J107" s="827"/>
      <c r="K107" s="827"/>
      <c r="L107" s="827"/>
      <c r="M107" s="827"/>
      <c r="N107" s="828"/>
    </row>
    <row r="108" spans="2:14" ht="15" customHeight="1">
      <c r="B108" s="826"/>
      <c r="C108" s="827"/>
      <c r="D108" s="827"/>
      <c r="E108" s="827"/>
      <c r="F108" s="827"/>
      <c r="G108" s="827"/>
      <c r="H108" s="827"/>
      <c r="I108" s="827"/>
      <c r="J108" s="827"/>
      <c r="K108" s="827"/>
      <c r="L108" s="827"/>
      <c r="M108" s="827"/>
      <c r="N108" s="828"/>
    </row>
    <row r="109" spans="2:14" ht="30" customHeight="1">
      <c r="B109" s="829" t="s">
        <v>2219</v>
      </c>
      <c r="C109" s="830"/>
      <c r="D109" s="830"/>
      <c r="E109" s="830"/>
      <c r="F109" s="830"/>
      <c r="G109" s="830"/>
      <c r="H109" s="830"/>
      <c r="I109" s="830"/>
      <c r="J109" s="830"/>
      <c r="K109" s="830"/>
      <c r="L109" s="830"/>
      <c r="M109" s="830"/>
      <c r="N109" s="831"/>
    </row>
    <row r="110" spans="2:14">
      <c r="B110" s="829"/>
      <c r="C110" s="830"/>
      <c r="D110" s="830"/>
      <c r="E110" s="830"/>
      <c r="F110" s="830"/>
      <c r="G110" s="830"/>
      <c r="H110" s="830"/>
      <c r="I110" s="830"/>
      <c r="J110" s="830"/>
      <c r="K110" s="830"/>
      <c r="L110" s="830"/>
      <c r="M110" s="830"/>
      <c r="N110" s="831"/>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9"/>
      <c r="K120" s="889"/>
      <c r="L120" s="889"/>
      <c r="M120" s="889"/>
      <c r="N120" s="890"/>
    </row>
    <row r="121" spans="2:14" ht="15.75" thickBot="1">
      <c r="B121" s="261" t="s">
        <v>2221</v>
      </c>
      <c r="C121" s="393"/>
      <c r="D121" s="393"/>
      <c r="E121" s="57"/>
      <c r="F121" s="57"/>
      <c r="G121" s="57"/>
      <c r="H121" s="57"/>
      <c r="I121" s="57"/>
      <c r="J121" s="891"/>
      <c r="K121" s="891"/>
      <c r="L121" s="891"/>
      <c r="M121" s="891"/>
      <c r="N121" s="892"/>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188553.07269965447</v>
      </c>
      <c r="L36" s="270"/>
      <c r="M36" s="271">
        <v>66</v>
      </c>
      <c r="N36" s="272">
        <f>K36/M36</f>
        <v>2856.8647378735527</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170588.75390736759</v>
      </c>
      <c r="L37" s="270"/>
      <c r="M37" s="271">
        <v>100</v>
      </c>
      <c r="N37" s="272">
        <f>K37/M37</f>
        <v>1705.887539073676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4563.7774852805624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VLOOKUP(A48,MATERIALES!A4:D393,4,FALSE)</f>
        <v>5576.0416934455716</v>
      </c>
      <c r="N48" s="272">
        <f>K48*M48</f>
        <v>5576.0416934455716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5576.0416934455716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10242.340012059469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2048.4680024118938</v>
      </c>
      <c r="M83" s="859"/>
      <c r="N83" s="51"/>
    </row>
    <row r="84" spans="1:14">
      <c r="B84" s="89" t="s">
        <v>973</v>
      </c>
      <c r="C84" s="90"/>
      <c r="D84" s="90"/>
      <c r="E84" s="90"/>
      <c r="F84" s="90"/>
      <c r="G84" s="90"/>
      <c r="H84" s="90"/>
      <c r="I84" s="87"/>
      <c r="J84" s="88"/>
      <c r="K84" s="304">
        <v>0.05</v>
      </c>
      <c r="L84" s="858">
        <f>N78*K84</f>
        <v>512.11700060297346</v>
      </c>
      <c r="M84" s="859"/>
      <c r="N84" s="51"/>
    </row>
    <row r="85" spans="1:14" ht="15.75" thickBot="1">
      <c r="B85" s="91" t="s">
        <v>974</v>
      </c>
      <c r="C85" s="92"/>
      <c r="D85" s="92"/>
      <c r="E85" s="92"/>
      <c r="F85" s="92"/>
      <c r="G85" s="92"/>
      <c r="H85" s="92"/>
      <c r="I85" s="93"/>
      <c r="J85" s="94"/>
      <c r="K85" s="305">
        <v>0.05</v>
      </c>
      <c r="L85" s="860">
        <f>N78*K85</f>
        <v>512.11700060297346</v>
      </c>
      <c r="M85" s="861"/>
      <c r="N85" s="51"/>
    </row>
    <row r="86" spans="1:14" ht="15.75" thickBot="1">
      <c r="B86" s="823" t="s">
        <v>953</v>
      </c>
      <c r="C86" s="824"/>
      <c r="D86" s="824"/>
      <c r="E86" s="824"/>
      <c r="F86" s="824"/>
      <c r="G86" s="824"/>
      <c r="H86" s="824"/>
      <c r="I86" s="824"/>
      <c r="J86" s="824"/>
      <c r="K86" s="824"/>
      <c r="L86" s="824"/>
      <c r="M86" s="825"/>
      <c r="N86" s="52">
        <f>L83+L84+L85</f>
        <v>3072.7020036178405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13315.042015677309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B8" sqref="B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188553.07269965447</v>
      </c>
      <c r="L36" s="270"/>
      <c r="M36" s="271">
        <v>66</v>
      </c>
      <c r="N36" s="272">
        <f>K36/M36</f>
        <v>2856.8647378735527</v>
      </c>
    </row>
    <row r="37" spans="1:14">
      <c r="A37" s="108" t="s">
        <v>180</v>
      </c>
      <c r="B37" s="872" t="str">
        <f>VLOOKUP(A37,EQUIPOS!A7:D154,3,FALSE)</f>
        <v>Compresor 120 HP, con martillo.</v>
      </c>
      <c r="C37" s="873"/>
      <c r="D37" s="873"/>
      <c r="E37" s="873"/>
      <c r="F37" s="873"/>
      <c r="G37" s="873"/>
      <c r="H37" s="874"/>
      <c r="I37" s="267"/>
      <c r="J37" s="268"/>
      <c r="K37" s="269">
        <f>VLOOKUP(A37,EQUIPOS!A7:D164,4,FALSE)</f>
        <v>71941.315194738869</v>
      </c>
      <c r="L37" s="270"/>
      <c r="M37" s="271">
        <v>66</v>
      </c>
      <c r="N37" s="272">
        <f>K37/M37</f>
        <v>1090.0199271930132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N79*L42</f>
        <v>6.0915622581215141</v>
      </c>
    </row>
    <row r="43" spans="1:14" ht="15.75" thickBot="1">
      <c r="B43" s="823" t="s">
        <v>953</v>
      </c>
      <c r="C43" s="824"/>
      <c r="D43" s="824"/>
      <c r="E43" s="824"/>
      <c r="F43" s="824"/>
      <c r="G43" s="824"/>
      <c r="H43" s="824"/>
      <c r="I43" s="824"/>
      <c r="J43" s="824"/>
      <c r="K43" s="824"/>
      <c r="L43" s="824"/>
      <c r="M43" s="825"/>
      <c r="N43" s="394">
        <f>SUM(N36:N42)</f>
        <v>3952.9762273246874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376</v>
      </c>
      <c r="B48" s="43" t="str">
        <f>VLOOKUP(A48,MATERIALES!A4:D372,3,FALSE)</f>
        <v>Anfo</v>
      </c>
      <c r="C48" s="281"/>
      <c r="D48" s="281"/>
      <c r="E48" s="281"/>
      <c r="F48" s="281"/>
      <c r="G48" s="281"/>
      <c r="H48" s="281"/>
      <c r="I48" s="268"/>
      <c r="J48" s="224" t="str">
        <f>VLOOKUP(A48,MATERIALES!A4:D372,2,FALSE)</f>
        <v>kg</v>
      </c>
      <c r="K48" s="282">
        <v>0.2</v>
      </c>
      <c r="L48" s="267"/>
      <c r="M48" s="283">
        <f>VLOOKUP(A48,MATERIALES!A4:D393,4,FALSE)</f>
        <v>5141.8289229195589</v>
      </c>
      <c r="N48" s="272">
        <f t="shared" ref="N48:N52" si="0">K48*M48</f>
        <v>1028.3657845839118</v>
      </c>
    </row>
    <row r="49" spans="1:14">
      <c r="A49" t="s">
        <v>424</v>
      </c>
      <c r="B49" s="43" t="str">
        <f>VLOOKUP(A49,MATERIALES!A5:D372,3,FALSE)</f>
        <v>Cordón detonante</v>
      </c>
      <c r="C49" s="281"/>
      <c r="D49" s="281"/>
      <c r="E49" s="281"/>
      <c r="F49" s="281"/>
      <c r="G49" s="281"/>
      <c r="H49" s="281"/>
      <c r="I49" s="268"/>
      <c r="J49" s="224" t="str">
        <f>VLOOKUP(A49,MATERIALES!A5:D372,2,FALSE)</f>
        <v>m</v>
      </c>
      <c r="K49" s="282">
        <v>3</v>
      </c>
      <c r="L49" s="267"/>
      <c r="M49" s="283">
        <f>VLOOKUP(A49,MATERIALES!A5:D394,4,FALSE)</f>
        <v>967.69400817468124</v>
      </c>
      <c r="N49" s="272">
        <f t="shared" si="0"/>
        <v>2903.0820245240438</v>
      </c>
    </row>
    <row r="50" spans="1:14">
      <c r="A50" s="108" t="s">
        <v>453</v>
      </c>
      <c r="B50" s="43" t="str">
        <f>VLOOKUP(A50,MATERIALES!A6:D372,3,FALSE)</f>
        <v>Explosivos  75% (INDUGEL)</v>
      </c>
      <c r="C50" s="281"/>
      <c r="D50" s="281"/>
      <c r="E50" s="281"/>
      <c r="F50" s="281"/>
      <c r="G50" s="281"/>
      <c r="H50" s="281"/>
      <c r="I50" s="268"/>
      <c r="J50" s="224" t="str">
        <f>VLOOKUP(A50,MATERIALES!A6:D372,2,FALSE)</f>
        <v>lb</v>
      </c>
      <c r="K50" s="282">
        <v>0.3</v>
      </c>
      <c r="L50" s="267"/>
      <c r="M50" s="283">
        <f>VLOOKUP(A50,MATERIALES!A6:D395,4,FALSE)</f>
        <v>18232.792077136481</v>
      </c>
      <c r="N50" s="272">
        <f t="shared" si="0"/>
        <v>5469.8376231409438</v>
      </c>
    </row>
    <row r="51" spans="1:14">
      <c r="A51" s="108" t="s">
        <v>458</v>
      </c>
      <c r="B51" s="43" t="str">
        <f>VLOOKUP(A51,MATERIALES!A6:D372,3,FALSE)</f>
        <v>Fulminantes</v>
      </c>
      <c r="C51" s="281"/>
      <c r="D51" s="281"/>
      <c r="E51" s="281"/>
      <c r="F51" s="281"/>
      <c r="G51" s="281"/>
      <c r="H51" s="281"/>
      <c r="I51" s="268"/>
      <c r="J51" s="224" t="str">
        <f>VLOOKUP(A51,MATERIALES!A6:D372,2,FALSE)</f>
        <v>u</v>
      </c>
      <c r="K51" s="282">
        <v>0.2</v>
      </c>
      <c r="L51" s="267"/>
      <c r="M51" s="283">
        <f>VLOOKUP(A51,MATERIALES!A6:D396,4,FALSE)</f>
        <v>7700.6229127991865</v>
      </c>
      <c r="N51" s="272">
        <f t="shared" si="0"/>
        <v>1540.1245825598373</v>
      </c>
    </row>
    <row r="52" spans="1:14">
      <c r="A52" t="s">
        <v>552</v>
      </c>
      <c r="B52" s="43" t="str">
        <f>VLOOKUP(A52,MATERIALES!A6:D372,3,FALSE)</f>
        <v>Mecha Lenta</v>
      </c>
      <c r="C52" s="281"/>
      <c r="D52" s="281"/>
      <c r="E52" s="281"/>
      <c r="F52" s="281"/>
      <c r="G52" s="281"/>
      <c r="H52" s="281"/>
      <c r="I52" s="268"/>
      <c r="J52" s="224" t="str">
        <f>VLOOKUP(A52,MATERIALES!A6:D372,2,FALSE)</f>
        <v>m</v>
      </c>
      <c r="K52" s="282">
        <v>0.5</v>
      </c>
      <c r="L52" s="267"/>
      <c r="M52" s="283">
        <f>VLOOKUP(A52,MATERIALES!A6:D397,4,FALSE)</f>
        <v>929.34028224092867</v>
      </c>
      <c r="N52" s="272">
        <f t="shared" si="0"/>
        <v>464.67014112046434</v>
      </c>
    </row>
    <row r="53" spans="1:14">
      <c r="B53" s="43"/>
      <c r="C53" s="281"/>
      <c r="D53" s="281"/>
      <c r="E53" s="281"/>
      <c r="F53" s="281"/>
      <c r="G53" s="281"/>
      <c r="H53" s="281"/>
      <c r="I53" s="268"/>
      <c r="J53" s="224"/>
      <c r="K53" s="282"/>
      <c r="L53" s="267"/>
      <c r="M53" s="283"/>
      <c r="N53" s="272"/>
    </row>
    <row r="54" spans="1:14" ht="15.75" thickBot="1">
      <c r="B54" s="905"/>
      <c r="C54" s="906"/>
      <c r="D54" s="906"/>
      <c r="E54" s="906"/>
      <c r="F54" s="906"/>
      <c r="G54" s="906"/>
      <c r="H54" s="906"/>
      <c r="I54" s="876"/>
      <c r="J54" s="42"/>
      <c r="K54" s="44"/>
      <c r="L54" s="907"/>
      <c r="M54" s="908"/>
      <c r="N54" s="45"/>
    </row>
    <row r="55" spans="1:14" ht="15.75" thickBot="1">
      <c r="B55" s="823" t="s">
        <v>953</v>
      </c>
      <c r="C55" s="824"/>
      <c r="D55" s="824"/>
      <c r="E55" s="824"/>
      <c r="F55" s="824"/>
      <c r="G55" s="824"/>
      <c r="H55" s="824"/>
      <c r="I55" s="824"/>
      <c r="J55" s="824"/>
      <c r="K55" s="824"/>
      <c r="L55" s="824"/>
      <c r="M55" s="825"/>
      <c r="N55" s="394">
        <f>SUM(N48:N54)</f>
        <v>11406.080155929203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950"/>
      <c r="C65" s="951"/>
      <c r="D65" s="951"/>
      <c r="E65" s="951"/>
      <c r="F65" s="951"/>
      <c r="G65" s="952"/>
      <c r="H65" s="311"/>
      <c r="I65" s="279"/>
      <c r="J65" s="286"/>
      <c r="K65" s="279"/>
      <c r="L65" s="910"/>
      <c r="M65" s="911"/>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9"/>
      <c r="C78" s="900"/>
      <c r="D78" s="900"/>
      <c r="E78" s="900"/>
      <c r="F78" s="900"/>
      <c r="G78" s="900"/>
      <c r="H78" s="900"/>
      <c r="I78" s="126"/>
      <c r="J78" s="126"/>
      <c r="K78" s="126"/>
      <c r="L78" s="913"/>
      <c r="M78" s="913"/>
      <c r="N78" s="45"/>
    </row>
    <row r="79" spans="1:15" ht="15.75" thickBot="1">
      <c r="B79" s="912" t="s">
        <v>953</v>
      </c>
      <c r="C79" s="866"/>
      <c r="D79" s="866"/>
      <c r="E79" s="866"/>
      <c r="F79" s="866"/>
      <c r="G79" s="866"/>
      <c r="H79" s="866"/>
      <c r="I79" s="866"/>
      <c r="J79" s="866"/>
      <c r="K79" s="866"/>
      <c r="L79" s="866"/>
      <c r="M79" s="867"/>
      <c r="N79" s="301">
        <f>SUM(N73:N78)</f>
        <v>304.57811290607572</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N43+N55+N68+N79</f>
        <v>15663.634496159966</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8" t="s">
        <v>969</v>
      </c>
      <c r="C85" s="869"/>
      <c r="D85" s="869"/>
      <c r="E85" s="869"/>
      <c r="F85" s="869"/>
      <c r="G85" s="869"/>
      <c r="H85" s="869"/>
      <c r="I85" s="314"/>
      <c r="J85" s="334"/>
      <c r="K85" s="302" t="s">
        <v>970</v>
      </c>
      <c r="L85" s="870" t="s">
        <v>971</v>
      </c>
      <c r="M85" s="871"/>
      <c r="N85" s="303"/>
    </row>
    <row r="86" spans="1:14">
      <c r="B86" s="856" t="s">
        <v>972</v>
      </c>
      <c r="C86" s="857"/>
      <c r="D86" s="857"/>
      <c r="E86" s="857"/>
      <c r="F86" s="857"/>
      <c r="G86" s="857"/>
      <c r="H86" s="857"/>
      <c r="I86" s="87"/>
      <c r="J86" s="88"/>
      <c r="K86" s="304">
        <v>0.2</v>
      </c>
      <c r="L86" s="858">
        <f>N81*K86</f>
        <v>3132.7268992319932</v>
      </c>
      <c r="M86" s="859"/>
      <c r="N86" s="51"/>
    </row>
    <row r="87" spans="1:14">
      <c r="B87" s="89" t="s">
        <v>973</v>
      </c>
      <c r="C87" s="90"/>
      <c r="D87" s="90"/>
      <c r="E87" s="90"/>
      <c r="F87" s="90"/>
      <c r="G87" s="90"/>
      <c r="H87" s="90"/>
      <c r="I87" s="87"/>
      <c r="J87" s="88"/>
      <c r="K87" s="304">
        <v>0.05</v>
      </c>
      <c r="L87" s="858">
        <f>N81*K87</f>
        <v>783.18172480799831</v>
      </c>
      <c r="M87" s="859"/>
      <c r="N87" s="51"/>
    </row>
    <row r="88" spans="1:14" ht="15.75" thickBot="1">
      <c r="B88" s="91" t="s">
        <v>974</v>
      </c>
      <c r="C88" s="92"/>
      <c r="D88" s="92"/>
      <c r="E88" s="92"/>
      <c r="F88" s="92"/>
      <c r="G88" s="92"/>
      <c r="H88" s="92"/>
      <c r="I88" s="93"/>
      <c r="J88" s="94"/>
      <c r="K88" s="305">
        <v>0.05</v>
      </c>
      <c r="L88" s="860">
        <f>N81*K88</f>
        <v>783.18172480799831</v>
      </c>
      <c r="M88" s="861"/>
      <c r="N88" s="51"/>
    </row>
    <row r="89" spans="1:14" ht="15.75" thickBot="1">
      <c r="B89" s="823" t="s">
        <v>953</v>
      </c>
      <c r="C89" s="824"/>
      <c r="D89" s="824"/>
      <c r="E89" s="824"/>
      <c r="F89" s="824"/>
      <c r="G89" s="824"/>
      <c r="H89" s="824"/>
      <c r="I89" s="824"/>
      <c r="J89" s="824"/>
      <c r="K89" s="824"/>
      <c r="L89" s="824"/>
      <c r="M89" s="825"/>
      <c r="N89" s="52">
        <f>L86+L87+L88</f>
        <v>4699.0903488479898</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20362.724845007957</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6" t="s">
        <v>2218</v>
      </c>
      <c r="C108" s="827"/>
      <c r="D108" s="827"/>
      <c r="E108" s="827"/>
      <c r="F108" s="827"/>
      <c r="G108" s="827"/>
      <c r="H108" s="827"/>
      <c r="I108" s="827"/>
      <c r="J108" s="827"/>
      <c r="K108" s="827"/>
      <c r="L108" s="827"/>
      <c r="M108" s="827"/>
      <c r="N108" s="828"/>
    </row>
    <row r="109" spans="2:14" ht="15" customHeight="1">
      <c r="B109" s="826"/>
      <c r="C109" s="827"/>
      <c r="D109" s="827"/>
      <c r="E109" s="827"/>
      <c r="F109" s="827"/>
      <c r="G109" s="827"/>
      <c r="H109" s="827"/>
      <c r="I109" s="827"/>
      <c r="J109" s="827"/>
      <c r="K109" s="827"/>
      <c r="L109" s="827"/>
      <c r="M109" s="827"/>
      <c r="N109" s="828"/>
    </row>
    <row r="110" spans="2:14" ht="32.25" customHeight="1">
      <c r="B110" s="829" t="s">
        <v>2219</v>
      </c>
      <c r="C110" s="830"/>
      <c r="D110" s="830"/>
      <c r="E110" s="830"/>
      <c r="F110" s="830"/>
      <c r="G110" s="830"/>
      <c r="H110" s="830"/>
      <c r="I110" s="830"/>
      <c r="J110" s="830"/>
      <c r="K110" s="830"/>
      <c r="L110" s="830"/>
      <c r="M110" s="830"/>
      <c r="N110" s="831"/>
    </row>
    <row r="111" spans="2:14">
      <c r="B111" s="829"/>
      <c r="C111" s="830"/>
      <c r="D111" s="830"/>
      <c r="E111" s="830"/>
      <c r="F111" s="830"/>
      <c r="G111" s="830"/>
      <c r="H111" s="830"/>
      <c r="I111" s="830"/>
      <c r="J111" s="830"/>
      <c r="K111" s="830"/>
      <c r="L111" s="830"/>
      <c r="M111" s="830"/>
      <c r="N111" s="831"/>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9"/>
      <c r="K121" s="889"/>
      <c r="L121" s="889"/>
      <c r="M121" s="889"/>
      <c r="N121" s="890"/>
    </row>
    <row r="122" spans="2:14" ht="15.75" thickBot="1">
      <c r="B122" s="261" t="s">
        <v>2221</v>
      </c>
      <c r="C122" s="393"/>
      <c r="D122" s="393"/>
      <c r="E122" s="57"/>
      <c r="F122" s="57"/>
      <c r="G122" s="57"/>
      <c r="H122" s="57"/>
      <c r="I122" s="57"/>
      <c r="J122" s="891"/>
      <c r="K122" s="891"/>
      <c r="L122" s="891"/>
      <c r="M122" s="891"/>
      <c r="N122" s="892"/>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topLeftCell="A43"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188553.07269965447</v>
      </c>
      <c r="L36" s="270"/>
      <c r="M36" s="271">
        <v>66</v>
      </c>
      <c r="N36" s="272">
        <f>K36/M36</f>
        <v>2856.8647378735527</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2857.8899462068862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2960.4107795402197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592.082155908044</v>
      </c>
      <c r="M83" s="859"/>
      <c r="N83" s="51"/>
    </row>
    <row r="84" spans="1:14">
      <c r="B84" s="89" t="s">
        <v>973</v>
      </c>
      <c r="C84" s="90"/>
      <c r="D84" s="90"/>
      <c r="E84" s="90"/>
      <c r="F84" s="90"/>
      <c r="G84" s="90"/>
      <c r="H84" s="90"/>
      <c r="I84" s="87"/>
      <c r="J84" s="88"/>
      <c r="K84" s="304">
        <v>0.05</v>
      </c>
      <c r="L84" s="858">
        <f>N78*K84</f>
        <v>148.020538977011</v>
      </c>
      <c r="M84" s="859"/>
      <c r="N84" s="51"/>
    </row>
    <row r="85" spans="1:14" ht="15.75" thickBot="1">
      <c r="B85" s="91" t="s">
        <v>974</v>
      </c>
      <c r="C85" s="92"/>
      <c r="D85" s="92"/>
      <c r="E85" s="92"/>
      <c r="F85" s="92"/>
      <c r="G85" s="92"/>
      <c r="H85" s="92"/>
      <c r="I85" s="93"/>
      <c r="J85" s="94"/>
      <c r="K85" s="305">
        <v>0.05</v>
      </c>
      <c r="L85" s="860">
        <f>N78*K85</f>
        <v>148.020538977011</v>
      </c>
      <c r="M85" s="861"/>
      <c r="N85" s="51"/>
    </row>
    <row r="86" spans="1:14" ht="15.75" thickBot="1">
      <c r="B86" s="823" t="s">
        <v>953</v>
      </c>
      <c r="C86" s="824"/>
      <c r="D86" s="824"/>
      <c r="E86" s="824"/>
      <c r="F86" s="824"/>
      <c r="G86" s="824"/>
      <c r="H86" s="824"/>
      <c r="I86" s="824"/>
      <c r="J86" s="824"/>
      <c r="K86" s="824"/>
      <c r="L86" s="824"/>
      <c r="M86" s="825"/>
      <c r="N86" s="52">
        <f>L83+L84+L85</f>
        <v>888.12323386206606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3848.5340134022858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topLeftCell="A24"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148</v>
      </c>
      <c r="B36" s="872" t="str">
        <f>VLOOKUP(A36,EQUIPOS!A6:D154,3,FALSE)</f>
        <v>Cargador : Potencia en el volante 110 hp, Clasificación de RPM del motor 2300.</v>
      </c>
      <c r="C36" s="873"/>
      <c r="D36" s="873"/>
      <c r="E36" s="873"/>
      <c r="F36" s="873"/>
      <c r="G36" s="873"/>
      <c r="H36" s="874"/>
      <c r="I36" s="267"/>
      <c r="J36" s="268"/>
      <c r="K36" s="269">
        <f>VLOOKUP(A36,EQUIPOS!A6:D163,4,FALSE)</f>
        <v>145353.91557610413</v>
      </c>
      <c r="L36" s="270"/>
      <c r="M36" s="271">
        <v>66</v>
      </c>
      <c r="N36" s="272">
        <f>K36/M36</f>
        <v>2202.3320541833959</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170588.75390736759</v>
      </c>
      <c r="L37" s="270"/>
      <c r="M37" s="271">
        <v>100</v>
      </c>
      <c r="N37" s="272">
        <f>K37/M37</f>
        <v>1705.887539073676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2.0504166666666666</v>
      </c>
    </row>
    <row r="43" spans="1:14" ht="15.75" thickBot="1">
      <c r="B43" s="823" t="s">
        <v>953</v>
      </c>
      <c r="C43" s="824"/>
      <c r="D43" s="824"/>
      <c r="E43" s="824"/>
      <c r="F43" s="824"/>
      <c r="G43" s="824"/>
      <c r="H43" s="824"/>
      <c r="I43" s="824"/>
      <c r="J43" s="824"/>
      <c r="K43" s="824"/>
      <c r="L43" s="824"/>
      <c r="M43" s="825"/>
      <c r="N43" s="394">
        <f>SUM(N36:N42)</f>
        <v>3910.2700099237386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444</v>
      </c>
      <c r="B48" s="43" t="str">
        <f>VLOOKUP(A48,MATERIALES!A4:D372,3,FALSE)</f>
        <v>Disposición de material de derrumbe</v>
      </c>
      <c r="C48" s="281"/>
      <c r="D48" s="281"/>
      <c r="E48" s="281"/>
      <c r="F48" s="281"/>
      <c r="G48" s="281"/>
      <c r="H48" s="281"/>
      <c r="I48" s="268"/>
      <c r="J48" s="224" t="str">
        <f>VLOOKUP(A48,MATERIALES!A4:D372,2,FALSE)</f>
        <v>m3</v>
      </c>
      <c r="K48" s="282">
        <v>1</v>
      </c>
      <c r="L48" s="267"/>
      <c r="M48" s="283">
        <f>VLOOKUP(A48,MATERIALES!A4:D393,4,FALSE)</f>
        <v>5576.0416934455716</v>
      </c>
      <c r="N48" s="272">
        <f>K48*M48</f>
        <v>5576.0416934455716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5576.0416934455716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205.04166666666666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9691.3533700359767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1938.2706740071953</v>
      </c>
      <c r="M83" s="859"/>
      <c r="N83" s="51"/>
    </row>
    <row r="84" spans="1:14">
      <c r="B84" s="89" t="s">
        <v>973</v>
      </c>
      <c r="C84" s="90"/>
      <c r="D84" s="90"/>
      <c r="E84" s="90"/>
      <c r="F84" s="90"/>
      <c r="G84" s="90"/>
      <c r="H84" s="90"/>
      <c r="I84" s="87"/>
      <c r="J84" s="88"/>
      <c r="K84" s="304">
        <v>0.05</v>
      </c>
      <c r="L84" s="858">
        <f>N78*K84</f>
        <v>484.56766850179883</v>
      </c>
      <c r="M84" s="859"/>
      <c r="N84" s="51"/>
    </row>
    <row r="85" spans="1:14" ht="15.75" thickBot="1">
      <c r="B85" s="91" t="s">
        <v>974</v>
      </c>
      <c r="C85" s="92"/>
      <c r="D85" s="92"/>
      <c r="E85" s="92"/>
      <c r="F85" s="92"/>
      <c r="G85" s="92"/>
      <c r="H85" s="92"/>
      <c r="I85" s="93"/>
      <c r="J85" s="94"/>
      <c r="K85" s="305">
        <v>0.05</v>
      </c>
      <c r="L85" s="860">
        <f>N78*K85</f>
        <v>484.56766850179883</v>
      </c>
      <c r="M85" s="861"/>
      <c r="N85" s="51"/>
    </row>
    <row r="86" spans="1:14" ht="15.75" thickBot="1">
      <c r="B86" s="823" t="s">
        <v>953</v>
      </c>
      <c r="C86" s="824"/>
      <c r="D86" s="824"/>
      <c r="E86" s="824"/>
      <c r="F86" s="824"/>
      <c r="G86" s="824"/>
      <c r="H86" s="824"/>
      <c r="I86" s="824"/>
      <c r="J86" s="824"/>
      <c r="K86" s="824"/>
      <c r="L86" s="824"/>
      <c r="M86" s="825"/>
      <c r="N86" s="52">
        <f>L83+L84+L85</f>
        <v>2907.406011010793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12598.75938104677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170588.75390736759</v>
      </c>
      <c r="L36" s="464"/>
      <c r="M36" s="283">
        <v>50</v>
      </c>
      <c r="N36" s="272">
        <f>K36/M36</f>
        <v>3411.7750781473519</v>
      </c>
    </row>
    <row r="37" spans="1:14">
      <c r="A37" s="108" t="s">
        <v>152</v>
      </c>
      <c r="B37" s="872" t="str">
        <f>VLOOKUP(A37,EQUIPOS!A7:D154,3,FALSE)</f>
        <v xml:space="preserve">Carrotanque de agua(1000 Galones) </v>
      </c>
      <c r="C37" s="873"/>
      <c r="D37" s="873"/>
      <c r="E37" s="873"/>
      <c r="F37" s="873"/>
      <c r="G37" s="873"/>
      <c r="H37" s="874"/>
      <c r="I37" s="267"/>
      <c r="J37" s="268"/>
      <c r="K37" s="269">
        <f>VLOOKUP(A37,EQUIPOS!A7:D164,4,FALSE)</f>
        <v>70714.846352800421</v>
      </c>
      <c r="L37" s="464"/>
      <c r="M37" s="283">
        <v>50</v>
      </c>
      <c r="N37" s="272">
        <f>K37/M37</f>
        <v>1414.2969270560084</v>
      </c>
    </row>
    <row r="38" spans="1:14">
      <c r="A38" s="205" t="s">
        <v>269</v>
      </c>
      <c r="B38" s="872" t="str">
        <f>VLOOKUP(A38,EQUIPOS!A8:D154,3,FALSE)</f>
        <v>Motoniveladora  potencia 215 HP, ancho de cuchilla 4,27 m, peso 18 ton.</v>
      </c>
      <c r="C38" s="873"/>
      <c r="D38" s="873"/>
      <c r="E38" s="873"/>
      <c r="F38" s="873"/>
      <c r="G38" s="873"/>
      <c r="H38" s="874"/>
      <c r="I38" s="267"/>
      <c r="J38" s="268"/>
      <c r="K38" s="269">
        <f>VLOOKUP(A38,EQUIPOS!A8:D165,4,FALSE)</f>
        <v>183098.24988478114</v>
      </c>
      <c r="L38" s="464"/>
      <c r="M38" s="283">
        <v>50</v>
      </c>
      <c r="N38" s="272">
        <f>K38/M38</f>
        <v>3661.9649976956225</v>
      </c>
    </row>
    <row r="39" spans="1:14">
      <c r="A39" s="205" t="s">
        <v>365</v>
      </c>
      <c r="B39" s="872" t="str">
        <f>VLOOKUP(A39,EQUIPOS!A9:D154,3,FALSE)</f>
        <v xml:space="preserve">Vibrocompatador, potencia 153 HP, peso 10 Ton. </v>
      </c>
      <c r="C39" s="873"/>
      <c r="D39" s="873"/>
      <c r="E39" s="873"/>
      <c r="F39" s="873"/>
      <c r="G39" s="873"/>
      <c r="H39" s="874"/>
      <c r="I39" s="875"/>
      <c r="J39" s="876"/>
      <c r="K39" s="269">
        <f>VLOOKUP(A39,EQUIPOS!A9:D166,4,FALSE)</f>
        <v>116369.10992677201</v>
      </c>
      <c r="L39" s="953">
        <v>50</v>
      </c>
      <c r="M39" s="954"/>
      <c r="N39" s="272">
        <f>K39/L39</f>
        <v>2327.3821985354402</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10815.419201434423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402.04310903601993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11217.462310470442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2243.4924620940888</v>
      </c>
      <c r="M83" s="859"/>
      <c r="N83" s="51"/>
    </row>
    <row r="84" spans="1:14">
      <c r="B84" s="89" t="s">
        <v>973</v>
      </c>
      <c r="C84" s="90"/>
      <c r="D84" s="90"/>
      <c r="E84" s="90"/>
      <c r="F84" s="90"/>
      <c r="G84" s="90"/>
      <c r="H84" s="90"/>
      <c r="I84" s="87"/>
      <c r="J84" s="88"/>
      <c r="K84" s="304">
        <v>0.05</v>
      </c>
      <c r="L84" s="858">
        <f>N78*K84</f>
        <v>560.87311552352219</v>
      </c>
      <c r="M84" s="859"/>
      <c r="N84" s="51"/>
    </row>
    <row r="85" spans="1:14" ht="15.75" thickBot="1">
      <c r="B85" s="91" t="s">
        <v>974</v>
      </c>
      <c r="C85" s="92"/>
      <c r="D85" s="92"/>
      <c r="E85" s="92"/>
      <c r="F85" s="92"/>
      <c r="G85" s="92"/>
      <c r="H85" s="92"/>
      <c r="I85" s="93"/>
      <c r="J85" s="94"/>
      <c r="K85" s="305">
        <v>0.05</v>
      </c>
      <c r="L85" s="860">
        <f>N78*K85</f>
        <v>560.87311552352219</v>
      </c>
      <c r="M85" s="861"/>
      <c r="N85" s="51"/>
    </row>
    <row r="86" spans="1:14" ht="15.75" thickBot="1">
      <c r="B86" s="823" t="s">
        <v>953</v>
      </c>
      <c r="C86" s="824"/>
      <c r="D86" s="824"/>
      <c r="E86" s="824"/>
      <c r="F86" s="824"/>
      <c r="G86" s="824"/>
      <c r="H86" s="824"/>
      <c r="I86" s="824"/>
      <c r="J86" s="824"/>
      <c r="K86" s="824"/>
      <c r="L86" s="824"/>
      <c r="M86" s="825"/>
      <c r="N86" s="52">
        <f>L83+L84+L85</f>
        <v>3365.2386931411334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14582.701003611575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topLeftCell="A6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170588.75390736759</v>
      </c>
      <c r="L36" s="270"/>
      <c r="M36" s="271">
        <v>40</v>
      </c>
      <c r="N36" s="272">
        <f>K36/M36</f>
        <v>4264.7188476841893</v>
      </c>
    </row>
    <row r="37" spans="1:14">
      <c r="A37" s="113" t="s">
        <v>365</v>
      </c>
      <c r="B37" s="872" t="str">
        <f>VLOOKUP(A37,EQUIPOS!A7:D154,3,FALSE)</f>
        <v xml:space="preserve">Vibrocompatador, potencia 153 HP, peso 10 Ton. </v>
      </c>
      <c r="C37" s="873"/>
      <c r="D37" s="873"/>
      <c r="E37" s="873"/>
      <c r="F37" s="873"/>
      <c r="G37" s="873"/>
      <c r="H37" s="874"/>
      <c r="I37" s="267"/>
      <c r="J37" s="268"/>
      <c r="K37" s="269">
        <f>VLOOKUP(A37,EQUIPOS!A7:D164,4,FALSE)</f>
        <v>116369.10992677201</v>
      </c>
      <c r="L37" s="270"/>
      <c r="M37" s="271">
        <v>40</v>
      </c>
      <c r="N37" s="272">
        <f>K37/M37</f>
        <v>2909.2277481693004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7173.9465958534893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502.55388629502494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7676.5004821485145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1535.300096429703</v>
      </c>
      <c r="M83" s="859"/>
      <c r="N83" s="51"/>
    </row>
    <row r="84" spans="1:14">
      <c r="B84" s="89" t="s">
        <v>973</v>
      </c>
      <c r="C84" s="90"/>
      <c r="D84" s="90"/>
      <c r="E84" s="90"/>
      <c r="F84" s="90"/>
      <c r="G84" s="90"/>
      <c r="H84" s="90"/>
      <c r="I84" s="87"/>
      <c r="J84" s="88"/>
      <c r="K84" s="304">
        <v>0.05</v>
      </c>
      <c r="L84" s="858">
        <f>N78*K84</f>
        <v>383.82502410742575</v>
      </c>
      <c r="M84" s="859"/>
      <c r="N84" s="51"/>
    </row>
    <row r="85" spans="1:14" ht="15.75" thickBot="1">
      <c r="B85" s="91" t="s">
        <v>974</v>
      </c>
      <c r="C85" s="92"/>
      <c r="D85" s="92"/>
      <c r="E85" s="92"/>
      <c r="F85" s="92"/>
      <c r="G85" s="92"/>
      <c r="H85" s="92"/>
      <c r="I85" s="93"/>
      <c r="J85" s="94"/>
      <c r="K85" s="305">
        <v>0.05</v>
      </c>
      <c r="L85" s="860">
        <f>N78*K85</f>
        <v>383.82502410742575</v>
      </c>
      <c r="M85" s="861"/>
      <c r="N85" s="51"/>
    </row>
    <row r="86" spans="1:14" ht="15.75" thickBot="1">
      <c r="B86" s="823" t="s">
        <v>953</v>
      </c>
      <c r="C86" s="824"/>
      <c r="D86" s="824"/>
      <c r="E86" s="824"/>
      <c r="F86" s="824"/>
      <c r="G86" s="824"/>
      <c r="H86" s="824"/>
      <c r="I86" s="824"/>
      <c r="J86" s="824"/>
      <c r="K86" s="824"/>
      <c r="L86" s="824"/>
      <c r="M86" s="825"/>
      <c r="N86" s="52">
        <f>L83+L84+L85</f>
        <v>2302.9501446445543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9979.4506267930683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topLeftCell="A40"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170588.75390736759</v>
      </c>
      <c r="L36" s="270"/>
      <c r="M36" s="271">
        <v>40</v>
      </c>
      <c r="N36" s="272">
        <f>K36/M36</f>
        <v>4264.7188476841893</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4264.7188476841893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502.55388629502494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4767.2727339792145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953.45454679584293</v>
      </c>
      <c r="M83" s="859"/>
      <c r="N83" s="51"/>
    </row>
    <row r="84" spans="1:14">
      <c r="B84" s="89" t="s">
        <v>973</v>
      </c>
      <c r="C84" s="90"/>
      <c r="D84" s="90"/>
      <c r="E84" s="90"/>
      <c r="F84" s="90"/>
      <c r="G84" s="90"/>
      <c r="H84" s="90"/>
      <c r="I84" s="87"/>
      <c r="J84" s="88"/>
      <c r="K84" s="304">
        <v>0.05</v>
      </c>
      <c r="L84" s="858">
        <f>N78*K84</f>
        <v>238.36363669896073</v>
      </c>
      <c r="M84" s="859"/>
      <c r="N84" s="51"/>
    </row>
    <row r="85" spans="1:14" ht="15.75" thickBot="1">
      <c r="B85" s="91" t="s">
        <v>974</v>
      </c>
      <c r="C85" s="92"/>
      <c r="D85" s="92"/>
      <c r="E85" s="92"/>
      <c r="F85" s="92"/>
      <c r="G85" s="92"/>
      <c r="H85" s="92"/>
      <c r="I85" s="93"/>
      <c r="J85" s="94"/>
      <c r="K85" s="305">
        <v>0.05</v>
      </c>
      <c r="L85" s="860">
        <f>N78*K85</f>
        <v>238.36363669896073</v>
      </c>
      <c r="M85" s="861"/>
      <c r="N85" s="51"/>
    </row>
    <row r="86" spans="1:14" ht="15.75" thickBot="1">
      <c r="B86" s="823" t="s">
        <v>953</v>
      </c>
      <c r="C86" s="824"/>
      <c r="D86" s="824"/>
      <c r="E86" s="824"/>
      <c r="F86" s="824"/>
      <c r="G86" s="824"/>
      <c r="H86" s="824"/>
      <c r="I86" s="824"/>
      <c r="J86" s="824"/>
      <c r="K86" s="824"/>
      <c r="L86" s="824"/>
      <c r="M86" s="825"/>
      <c r="N86" s="52">
        <f>L83+L84+L85</f>
        <v>1430.1818201937645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6197.4545541729785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topLeftCell="A34" zoomScale="78" zoomScaleNormal="78" workbookViewId="0">
      <selection activeCell="C48" sqref="C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2.1494824361440799</v>
      </c>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883</v>
      </c>
      <c r="B48" s="43" t="str">
        <f>VLOOKUP(A48,MATERIALES!A14:D376,3,FALSE)</f>
        <v>Geotextil Nt-2500 O Similar (Proveedores, Pavco, Geomatrix, Tensar, Omnes U Otros)</v>
      </c>
      <c r="C48" s="281"/>
      <c r="D48" s="281"/>
      <c r="E48" s="281"/>
      <c r="F48" s="281"/>
      <c r="G48" s="281"/>
      <c r="H48" s="281"/>
      <c r="I48" s="268"/>
      <c r="J48" s="224" t="s">
        <v>233</v>
      </c>
      <c r="K48" s="282">
        <v>1.3</v>
      </c>
      <c r="L48" s="267"/>
      <c r="M48" s="283">
        <f>VLOOKUP(A48,MATERIALES!A6:D372,4,FALSE)</f>
        <v>6080.7142500761274</v>
      </c>
      <c r="N48" s="272">
        <f>K48*M48</f>
        <v>7904.928525098966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7904.928525098966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47"/>
      <c r="D59" s="47"/>
      <c r="E59" s="47"/>
      <c r="F59" s="47"/>
      <c r="G59" s="47"/>
      <c r="H59" s="288"/>
      <c r="I59" s="279"/>
      <c r="J59" s="279"/>
      <c r="K59" s="279"/>
      <c r="L59" s="910"/>
      <c r="M59" s="911"/>
      <c r="N59" s="291"/>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8122.0262511495184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1624.4052502299037</v>
      </c>
      <c r="M83" s="859"/>
      <c r="N83" s="51"/>
    </row>
    <row r="84" spans="1:14">
      <c r="B84" s="89" t="s">
        <v>973</v>
      </c>
      <c r="C84" s="90"/>
      <c r="D84" s="90"/>
      <c r="E84" s="90"/>
      <c r="F84" s="90"/>
      <c r="G84" s="90"/>
      <c r="H84" s="90"/>
      <c r="I84" s="87"/>
      <c r="J84" s="88"/>
      <c r="K84" s="304">
        <v>0.05</v>
      </c>
      <c r="L84" s="858">
        <f>N78*K84</f>
        <v>406.10131255747592</v>
      </c>
      <c r="M84" s="859"/>
      <c r="N84" s="51"/>
    </row>
    <row r="85" spans="1:14" ht="15.75" thickBot="1">
      <c r="B85" s="91" t="s">
        <v>974</v>
      </c>
      <c r="C85" s="92"/>
      <c r="D85" s="92"/>
      <c r="E85" s="92"/>
      <c r="F85" s="92"/>
      <c r="G85" s="92"/>
      <c r="H85" s="92"/>
      <c r="I85" s="93"/>
      <c r="J85" s="94"/>
      <c r="K85" s="305">
        <v>0.05</v>
      </c>
      <c r="L85" s="860">
        <f>N78*K85</f>
        <v>406.10131255747592</v>
      </c>
      <c r="M85" s="861"/>
      <c r="N85" s="51"/>
    </row>
    <row r="86" spans="1:14" ht="15.75" thickBot="1">
      <c r="B86" s="823" t="s">
        <v>953</v>
      </c>
      <c r="C86" s="824"/>
      <c r="D86" s="824"/>
      <c r="E86" s="824"/>
      <c r="F86" s="824"/>
      <c r="G86" s="824"/>
      <c r="H86" s="824"/>
      <c r="I86" s="824"/>
      <c r="J86" s="824"/>
      <c r="K86" s="824"/>
      <c r="L86" s="824"/>
      <c r="M86" s="825"/>
      <c r="N86" s="52">
        <f>L83+L84+L85</f>
        <v>2436.6078753448555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10558.634126494373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2.1494824361440799</v>
      </c>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470</v>
      </c>
      <c r="B48" s="43" t="str">
        <f>VLOOKUP(A48,MATERIALES!A4:D372,3,FALSE)</f>
        <v>Geomalla Tipo Asphalt</v>
      </c>
      <c r="C48" s="281"/>
      <c r="D48" s="281"/>
      <c r="E48" s="281"/>
      <c r="F48" s="281"/>
      <c r="G48" s="281"/>
      <c r="H48" s="281"/>
      <c r="I48" s="268"/>
      <c r="J48" s="224" t="str">
        <f>VLOOKUP(A48,MATERIALES!A4:D372,2,FALSE)</f>
        <v>m2</v>
      </c>
      <c r="K48" s="282">
        <v>1.2</v>
      </c>
      <c r="L48" s="267"/>
      <c r="M48" s="283">
        <f>VLOOKUP(A48,MATERIALES!A4:D393,4,FALSE)</f>
        <v>9842.333149119595</v>
      </c>
      <c r="N48" s="272">
        <f>K48*M48</f>
        <v>11810.799778943514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11810.799778943514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47"/>
      <c r="D59" s="47"/>
      <c r="E59" s="47"/>
      <c r="F59" s="47"/>
      <c r="G59" s="47"/>
      <c r="H59" s="288"/>
      <c r="I59" s="279"/>
      <c r="J59" s="279"/>
      <c r="K59" s="279"/>
      <c r="L59" s="910"/>
      <c r="M59" s="911"/>
      <c r="N59" s="291"/>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12027.897504994065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2405.5795009988133</v>
      </c>
      <c r="M83" s="859"/>
      <c r="N83" s="51"/>
    </row>
    <row r="84" spans="1:14">
      <c r="B84" s="89" t="s">
        <v>973</v>
      </c>
      <c r="C84" s="90"/>
      <c r="D84" s="90"/>
      <c r="E84" s="90"/>
      <c r="F84" s="90"/>
      <c r="G84" s="90"/>
      <c r="H84" s="90"/>
      <c r="I84" s="87"/>
      <c r="J84" s="88"/>
      <c r="K84" s="304">
        <v>0.05</v>
      </c>
      <c r="L84" s="858">
        <f>N78*K84</f>
        <v>601.39487524970332</v>
      </c>
      <c r="M84" s="859"/>
      <c r="N84" s="51"/>
    </row>
    <row r="85" spans="1:14" ht="15.75" thickBot="1">
      <c r="B85" s="91" t="s">
        <v>974</v>
      </c>
      <c r="C85" s="92"/>
      <c r="D85" s="92"/>
      <c r="E85" s="92"/>
      <c r="F85" s="92"/>
      <c r="G85" s="92"/>
      <c r="H85" s="92"/>
      <c r="I85" s="93"/>
      <c r="J85" s="94"/>
      <c r="K85" s="305">
        <v>0.05</v>
      </c>
      <c r="L85" s="860">
        <f>N78*K85</f>
        <v>601.39487524970332</v>
      </c>
      <c r="M85" s="861"/>
      <c r="N85" s="51"/>
    </row>
    <row r="86" spans="1:14" ht="15.75" thickBot="1">
      <c r="B86" s="823" t="s">
        <v>953</v>
      </c>
      <c r="C86" s="824"/>
      <c r="D86" s="824"/>
      <c r="E86" s="824"/>
      <c r="F86" s="824"/>
      <c r="G86" s="824"/>
      <c r="H86" s="824"/>
      <c r="I86" s="824"/>
      <c r="J86" s="824"/>
      <c r="K86" s="824"/>
      <c r="L86" s="824"/>
      <c r="M86" s="825"/>
      <c r="N86" s="52">
        <f>L83+L84+L85</f>
        <v>3608.3692514982204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15636.266756492285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topLeftCell="A3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VLOOKUP(A36,EQUIPOS!A6:D186,3,FALSE)</f>
        <v xml:space="preserve">Buldozer, Potencia al volante de 140 HP, motor de 2200 RPM, longitud de hoja 4,80m. </v>
      </c>
      <c r="C36" s="873"/>
      <c r="D36" s="873"/>
      <c r="E36" s="873"/>
      <c r="F36" s="873"/>
      <c r="G36" s="873"/>
      <c r="H36" s="874"/>
      <c r="I36" s="267"/>
      <c r="J36" s="268"/>
      <c r="K36" s="269">
        <f>VLOOKUP(A36,EQUIPOS!A6:D186,4,FALSE)</f>
        <v>170588.75390736759</v>
      </c>
      <c r="L36" s="270"/>
      <c r="M36" s="271">
        <v>45</v>
      </c>
      <c r="N36" s="272">
        <f>K36/M36</f>
        <v>3790.8611979415018</v>
      </c>
    </row>
    <row r="37" spans="1:14">
      <c r="A37" s="113" t="s">
        <v>152</v>
      </c>
      <c r="B37" s="872" t="str">
        <f>VLOOKUP(A37,EQUIPOS!A7:D187,3,FALSE)</f>
        <v xml:space="preserve">Carrotanque de agua(1000 Galones) </v>
      </c>
      <c r="C37" s="873"/>
      <c r="D37" s="873"/>
      <c r="E37" s="873"/>
      <c r="F37" s="873"/>
      <c r="G37" s="873"/>
      <c r="H37" s="874"/>
      <c r="I37" s="267"/>
      <c r="J37" s="268"/>
      <c r="K37" s="269">
        <f>VLOOKUP(A37,EQUIPOS!A7:D187,4,FALSE)</f>
        <v>70714.846352800421</v>
      </c>
      <c r="L37" s="270"/>
      <c r="M37" s="271">
        <v>45</v>
      </c>
      <c r="N37" s="272">
        <f>K37/M37</f>
        <v>1571.4410300622317</v>
      </c>
    </row>
    <row r="38" spans="1:14">
      <c r="A38" t="s">
        <v>269</v>
      </c>
      <c r="B38" s="872" t="str">
        <f>VLOOKUP(A38,EQUIPOS!A8:D188,3,FALSE)</f>
        <v>Motoniveladora  potencia 215 HP, ancho de cuchilla 4,27 m, peso 18 ton.</v>
      </c>
      <c r="C38" s="873"/>
      <c r="D38" s="873"/>
      <c r="E38" s="873"/>
      <c r="F38" s="873"/>
      <c r="G38" s="873"/>
      <c r="H38" s="874"/>
      <c r="I38" s="267"/>
      <c r="J38" s="268"/>
      <c r="K38" s="269">
        <f>VLOOKUP(A38,EQUIPOS!A8:D188,4,FALSE)</f>
        <v>183098.24988478114</v>
      </c>
      <c r="L38" s="270"/>
      <c r="M38" s="271">
        <v>45</v>
      </c>
      <c r="N38" s="272">
        <f>K38/M38</f>
        <v>4068.8499974395809</v>
      </c>
    </row>
    <row r="39" spans="1:14">
      <c r="A39" t="s">
        <v>365</v>
      </c>
      <c r="B39" s="872" t="str">
        <f>VLOOKUP(A39,EQUIPOS!A9:D189,3,FALSE)</f>
        <v xml:space="preserve">Vibrocompatador, potencia 153 HP, peso 10 Ton. </v>
      </c>
      <c r="C39" s="873"/>
      <c r="D39" s="873"/>
      <c r="E39" s="873"/>
      <c r="F39" s="873"/>
      <c r="G39" s="873"/>
      <c r="H39" s="874"/>
      <c r="I39" s="875"/>
      <c r="J39" s="876"/>
      <c r="K39" s="269">
        <f>VLOOKUP(A39,EQUIPOS!A9:D189,4,FALSE)</f>
        <v>116369.10992677201</v>
      </c>
      <c r="L39" s="877">
        <v>45</v>
      </c>
      <c r="M39" s="878"/>
      <c r="N39" s="272">
        <f>K39/L39</f>
        <v>2585.9802205949336</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11.941569089689333</v>
      </c>
    </row>
    <row r="43" spans="1:14" ht="15.75" thickBot="1">
      <c r="B43" s="823" t="s">
        <v>953</v>
      </c>
      <c r="C43" s="824"/>
      <c r="D43" s="824"/>
      <c r="E43" s="824"/>
      <c r="F43" s="824"/>
      <c r="G43" s="824"/>
      <c r="H43" s="824"/>
      <c r="I43" s="824"/>
      <c r="J43" s="824"/>
      <c r="K43" s="824"/>
      <c r="L43" s="824"/>
      <c r="M43" s="825"/>
      <c r="N43" s="394">
        <f>SUM(N36:N42)</f>
        <v>12029.074015127939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550</v>
      </c>
      <c r="B48" s="43" t="str">
        <f>VLOOKUP(A48,MATERIALES!A4:D372,3,FALSE)</f>
        <v>Material seleccionado para Relleno</v>
      </c>
      <c r="C48" s="281"/>
      <c r="D48" s="281"/>
      <c r="E48" s="281"/>
      <c r="F48" s="281"/>
      <c r="G48" s="281"/>
      <c r="H48" s="281"/>
      <c r="I48" s="268"/>
      <c r="J48" s="224" t="str">
        <f>VLOOKUP(A48,MATERIALES!A4:D372,2,FALSE)</f>
        <v>m3</v>
      </c>
      <c r="K48" s="282">
        <v>1.25</v>
      </c>
      <c r="L48" s="267"/>
      <c r="M48" s="400">
        <f>VLOOKUP(A48,MATERIALES!A4:D393,4,FALSE)</f>
        <v>11152.083386891143</v>
      </c>
      <c r="N48" s="272">
        <f>K48*M48</f>
        <v>13940.104233613929</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13940.104233613929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0">
        <f>VLOOKUP(A59,TRANSPORTE!A5:D123,4,FALSE)</f>
        <v>1219.3279687179154</v>
      </c>
      <c r="M59" s="911"/>
      <c r="N59" s="291">
        <f>K59*L59</f>
        <v>1524.1599608973943</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1524.1599608973943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28090.416664123732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5618.0833328247463</v>
      </c>
      <c r="M83" s="859"/>
      <c r="N83" s="51"/>
    </row>
    <row r="84" spans="1:14">
      <c r="B84" s="89" t="s">
        <v>973</v>
      </c>
      <c r="C84" s="90"/>
      <c r="D84" s="90"/>
      <c r="E84" s="90"/>
      <c r="F84" s="90"/>
      <c r="G84" s="90"/>
      <c r="H84" s="90"/>
      <c r="I84" s="87"/>
      <c r="J84" s="88"/>
      <c r="K84" s="304">
        <v>0.05</v>
      </c>
      <c r="L84" s="858">
        <f>N78*K84</f>
        <v>1404.5208332061866</v>
      </c>
      <c r="M84" s="859"/>
      <c r="N84" s="51"/>
    </row>
    <row r="85" spans="1:14" ht="15.75" thickBot="1">
      <c r="B85" s="91" t="s">
        <v>974</v>
      </c>
      <c r="C85" s="92"/>
      <c r="D85" s="92"/>
      <c r="E85" s="92"/>
      <c r="F85" s="92"/>
      <c r="G85" s="92"/>
      <c r="H85" s="92"/>
      <c r="I85" s="93"/>
      <c r="J85" s="94"/>
      <c r="K85" s="305">
        <v>0.05</v>
      </c>
      <c r="L85" s="860">
        <f>N78*K85</f>
        <v>1404.5208332061866</v>
      </c>
      <c r="M85" s="861"/>
      <c r="N85" s="51"/>
    </row>
    <row r="86" spans="1:14" ht="15.75" thickBot="1">
      <c r="B86" s="823" t="s">
        <v>953</v>
      </c>
      <c r="C86" s="824"/>
      <c r="D86" s="824"/>
      <c r="E86" s="824"/>
      <c r="F86" s="824"/>
      <c r="G86" s="824"/>
      <c r="H86" s="824"/>
      <c r="I86" s="824"/>
      <c r="J86" s="824"/>
      <c r="K86" s="824"/>
      <c r="L86" s="824"/>
      <c r="M86" s="825"/>
      <c r="N86" s="52">
        <f>L83+L84+L85</f>
        <v>8427.1249992371195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ROUND((N78+N86),0)</f>
        <v>36518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31" zoomScale="78" zoomScaleNormal="78" workbookViewId="0">
      <selection activeCell="B47" sqref="B47:I4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VLOOKUP(A36,EQUIPOS!A6:D186,3,FALSE)</f>
        <v xml:space="preserve">Buldozer, Potencia al volante de 140 HP, motor de 2200 RPM, longitud de hoja 4,80m. </v>
      </c>
      <c r="C36" s="873"/>
      <c r="D36" s="873"/>
      <c r="E36" s="873"/>
      <c r="F36" s="873"/>
      <c r="G36" s="873"/>
      <c r="H36" s="874"/>
      <c r="I36" s="267"/>
      <c r="J36" s="268"/>
      <c r="K36" s="269">
        <f>VLOOKUP(A36,EQUIPOS!A6:D186,4,FALSE)</f>
        <v>170588.75390736759</v>
      </c>
      <c r="L36" s="270"/>
      <c r="M36" s="271">
        <v>45</v>
      </c>
      <c r="N36" s="272">
        <f>K36/M36</f>
        <v>3790.8611979415018</v>
      </c>
    </row>
    <row r="37" spans="1:14">
      <c r="A37" s="113" t="s">
        <v>152</v>
      </c>
      <c r="B37" s="872" t="str">
        <f>VLOOKUP(A37,EQUIPOS!A7:D187,3,FALSE)</f>
        <v xml:space="preserve">Carrotanque de agua(1000 Galones) </v>
      </c>
      <c r="C37" s="873"/>
      <c r="D37" s="873"/>
      <c r="E37" s="873"/>
      <c r="F37" s="873"/>
      <c r="G37" s="873"/>
      <c r="H37" s="874"/>
      <c r="I37" s="267"/>
      <c r="J37" s="268"/>
      <c r="K37" s="269">
        <f>VLOOKUP(A37,EQUIPOS!A7:D187,4,FALSE)</f>
        <v>70714.846352800421</v>
      </c>
      <c r="L37" s="270"/>
      <c r="M37" s="271">
        <v>45</v>
      </c>
      <c r="N37" s="272">
        <f>K37/M37</f>
        <v>1571.4410300622317</v>
      </c>
    </row>
    <row r="38" spans="1:14">
      <c r="A38" t="s">
        <v>269</v>
      </c>
      <c r="B38" s="872" t="str">
        <f>VLOOKUP(A38,EQUIPOS!A8:D188,3,FALSE)</f>
        <v>Motoniveladora  potencia 215 HP, ancho de cuchilla 4,27 m, peso 18 ton.</v>
      </c>
      <c r="C38" s="873"/>
      <c r="D38" s="873"/>
      <c r="E38" s="873"/>
      <c r="F38" s="873"/>
      <c r="G38" s="873"/>
      <c r="H38" s="874"/>
      <c r="I38" s="267"/>
      <c r="J38" s="268"/>
      <c r="K38" s="269">
        <f>VLOOKUP(A38,EQUIPOS!A8:D188,4,FALSE)</f>
        <v>183098.24988478114</v>
      </c>
      <c r="L38" s="270"/>
      <c r="M38" s="271">
        <v>45</v>
      </c>
      <c r="N38" s="272">
        <f>K38/M38</f>
        <v>4068.8499974395809</v>
      </c>
    </row>
    <row r="39" spans="1:14">
      <c r="A39" t="s">
        <v>365</v>
      </c>
      <c r="B39" s="872" t="str">
        <f>VLOOKUP(A39,EQUIPOS!A9:D189,3,FALSE)</f>
        <v xml:space="preserve">Vibrocompatador, potencia 153 HP, peso 10 Ton. </v>
      </c>
      <c r="C39" s="873"/>
      <c r="D39" s="873"/>
      <c r="E39" s="873"/>
      <c r="F39" s="873"/>
      <c r="G39" s="873"/>
      <c r="H39" s="874"/>
      <c r="I39" s="875"/>
      <c r="J39" s="876"/>
      <c r="K39" s="269">
        <f>VLOOKUP(A39,EQUIPOS!A9:D189,4,FALSE)</f>
        <v>116369.10992677201</v>
      </c>
      <c r="L39" s="877">
        <v>45</v>
      </c>
      <c r="M39" s="878"/>
      <c r="N39" s="272">
        <f>K39/L39</f>
        <v>2585.9802205949336</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11.941569089689333</v>
      </c>
    </row>
    <row r="43" spans="1:14" ht="15.75" thickBot="1">
      <c r="B43" s="823" t="s">
        <v>953</v>
      </c>
      <c r="C43" s="824"/>
      <c r="D43" s="824"/>
      <c r="E43" s="824"/>
      <c r="F43" s="824"/>
      <c r="G43" s="824"/>
      <c r="H43" s="824"/>
      <c r="I43" s="824"/>
      <c r="J43" s="824"/>
      <c r="K43" s="824"/>
      <c r="L43" s="824"/>
      <c r="M43" s="825"/>
      <c r="N43" s="394">
        <f>SUM(N36:N42)</f>
        <v>12029.074015127939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1.25</v>
      </c>
      <c r="L48" s="267"/>
      <c r="M48" s="400">
        <f>VLOOKUP(A48,MATERIALES!A4:D393,4,FALSE)</f>
        <v>43018.996795974948</v>
      </c>
      <c r="N48" s="272">
        <f>K48*M48</f>
        <v>53773.745994968689</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53773.745994968689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0">
        <f>VLOOKUP(A59,TRANSPORTE!A5:D123,4,FALSE)</f>
        <v>1219.3279687179154</v>
      </c>
      <c r="M59" s="911"/>
      <c r="N59" s="291">
        <f>K59*L59</f>
        <v>1524.1599608973943</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1524.1599608973943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67924.058425478477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13584.811685095696</v>
      </c>
      <c r="M83" s="859"/>
      <c r="N83" s="51"/>
    </row>
    <row r="84" spans="1:14">
      <c r="B84" s="89" t="s">
        <v>973</v>
      </c>
      <c r="C84" s="90"/>
      <c r="D84" s="90"/>
      <c r="E84" s="90"/>
      <c r="F84" s="90"/>
      <c r="G84" s="90"/>
      <c r="H84" s="90"/>
      <c r="I84" s="87"/>
      <c r="J84" s="88"/>
      <c r="K84" s="304">
        <v>0.05</v>
      </c>
      <c r="L84" s="858">
        <f>N78*K84</f>
        <v>3396.2029212739239</v>
      </c>
      <c r="M84" s="859"/>
      <c r="N84" s="51"/>
    </row>
    <row r="85" spans="1:14" ht="15.75" thickBot="1">
      <c r="B85" s="91" t="s">
        <v>974</v>
      </c>
      <c r="C85" s="92"/>
      <c r="D85" s="92"/>
      <c r="E85" s="92"/>
      <c r="F85" s="92"/>
      <c r="G85" s="92"/>
      <c r="H85" s="92"/>
      <c r="I85" s="93"/>
      <c r="J85" s="94"/>
      <c r="K85" s="305">
        <v>0.05</v>
      </c>
      <c r="L85" s="860">
        <f>N78*K85</f>
        <v>3396.2029212739239</v>
      </c>
      <c r="M85" s="861"/>
      <c r="N85" s="51"/>
    </row>
    <row r="86" spans="1:14" ht="15.75" thickBot="1">
      <c r="B86" s="823" t="s">
        <v>953</v>
      </c>
      <c r="C86" s="824"/>
      <c r="D86" s="824"/>
      <c r="E86" s="824"/>
      <c r="F86" s="824"/>
      <c r="G86" s="824"/>
      <c r="H86" s="824"/>
      <c r="I86" s="824"/>
      <c r="J86" s="824"/>
      <c r="K86" s="824"/>
      <c r="L86" s="824"/>
      <c r="M86" s="825"/>
      <c r="N86" s="52">
        <f>L83+L84+L85</f>
        <v>20377.217527643545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88301.275953122022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VLOOKUP(A36,EQUIPOS!A6:D186,3,FALSE)</f>
        <v xml:space="preserve">Buldozer, Potencia al volante de 140 HP, motor de 2200 RPM, longitud de hoja 4,80m. </v>
      </c>
      <c r="C36" s="873"/>
      <c r="D36" s="873"/>
      <c r="E36" s="873"/>
      <c r="F36" s="873"/>
      <c r="G36" s="873"/>
      <c r="H36" s="874"/>
      <c r="I36" s="267"/>
      <c r="J36" s="268"/>
      <c r="K36" s="269">
        <f>VLOOKUP(A36,EQUIPOS!A6:D186,4,FALSE)</f>
        <v>170588.75390736759</v>
      </c>
      <c r="L36" s="270"/>
      <c r="M36" s="271">
        <v>45</v>
      </c>
      <c r="N36" s="272">
        <f>K36/M36</f>
        <v>3790.8611979415018</v>
      </c>
    </row>
    <row r="37" spans="1:14">
      <c r="A37" s="113" t="s">
        <v>152</v>
      </c>
      <c r="B37" s="872" t="str">
        <f>VLOOKUP(A37,EQUIPOS!A7:D187,3,FALSE)</f>
        <v xml:space="preserve">Carrotanque de agua(1000 Galones) </v>
      </c>
      <c r="C37" s="873"/>
      <c r="D37" s="873"/>
      <c r="E37" s="873"/>
      <c r="F37" s="873"/>
      <c r="G37" s="873"/>
      <c r="H37" s="874"/>
      <c r="I37" s="267"/>
      <c r="J37" s="268"/>
      <c r="K37" s="269">
        <f>VLOOKUP(A37,EQUIPOS!A7:D187,4,FALSE)</f>
        <v>70714.846352800421</v>
      </c>
      <c r="L37" s="270"/>
      <c r="M37" s="271">
        <v>45</v>
      </c>
      <c r="N37" s="272">
        <f>K37/M37</f>
        <v>1571.4410300622317</v>
      </c>
    </row>
    <row r="38" spans="1:14">
      <c r="A38" t="s">
        <v>269</v>
      </c>
      <c r="B38" s="872" t="str">
        <f>VLOOKUP(A38,EQUIPOS!A8:D188,3,FALSE)</f>
        <v>Motoniveladora  potencia 215 HP, ancho de cuchilla 4,27 m, peso 18 ton.</v>
      </c>
      <c r="C38" s="873"/>
      <c r="D38" s="873"/>
      <c r="E38" s="873"/>
      <c r="F38" s="873"/>
      <c r="G38" s="873"/>
      <c r="H38" s="874"/>
      <c r="I38" s="267"/>
      <c r="J38" s="268"/>
      <c r="K38" s="269">
        <f>VLOOKUP(A38,EQUIPOS!A8:D188,4,FALSE)</f>
        <v>183098.24988478114</v>
      </c>
      <c r="L38" s="270"/>
      <c r="M38" s="271">
        <v>45</v>
      </c>
      <c r="N38" s="272">
        <f>K38/M38</f>
        <v>4068.8499974395809</v>
      </c>
    </row>
    <row r="39" spans="1:14">
      <c r="A39" t="s">
        <v>365</v>
      </c>
      <c r="B39" s="872" t="str">
        <f>VLOOKUP(A39,EQUIPOS!A9:D189,3,FALSE)</f>
        <v xml:space="preserve">Vibrocompatador, potencia 153 HP, peso 10 Ton. </v>
      </c>
      <c r="C39" s="873"/>
      <c r="D39" s="873"/>
      <c r="E39" s="873"/>
      <c r="F39" s="873"/>
      <c r="G39" s="873"/>
      <c r="H39" s="874"/>
      <c r="I39" s="875"/>
      <c r="J39" s="876"/>
      <c r="K39" s="269">
        <f>VLOOKUP(A39,EQUIPOS!A9:D189,4,FALSE)</f>
        <v>116369.10992677201</v>
      </c>
      <c r="L39" s="877">
        <v>45</v>
      </c>
      <c r="M39" s="878"/>
      <c r="N39" s="272">
        <f>K39/L39</f>
        <v>2585.9802205949336</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11.941569089689333</v>
      </c>
    </row>
    <row r="43" spans="1:14" ht="15.75" thickBot="1">
      <c r="B43" s="823" t="s">
        <v>953</v>
      </c>
      <c r="C43" s="824"/>
      <c r="D43" s="824"/>
      <c r="E43" s="824"/>
      <c r="F43" s="824"/>
      <c r="G43" s="824"/>
      <c r="H43" s="824"/>
      <c r="I43" s="824"/>
      <c r="J43" s="824"/>
      <c r="K43" s="824"/>
      <c r="L43" s="824"/>
      <c r="M43" s="825"/>
      <c r="N43" s="394">
        <f>SUM(N36:N42)</f>
        <v>12029.074015127939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521</v>
      </c>
      <c r="B48" s="43" t="str">
        <f>VLOOKUP(A48,MATERIALES!A4:D372,3,FALSE)</f>
        <v xml:space="preserve">Material de Base </v>
      </c>
      <c r="C48" s="281"/>
      <c r="D48" s="281"/>
      <c r="E48" s="281"/>
      <c r="F48" s="281"/>
      <c r="G48" s="281"/>
      <c r="H48" s="281"/>
      <c r="I48" s="268"/>
      <c r="J48" s="224" t="str">
        <f>VLOOKUP(A48,MATERIALES!A4:D372,2,FALSE)</f>
        <v>m3</v>
      </c>
      <c r="K48" s="282">
        <v>1.25</v>
      </c>
      <c r="L48" s="267"/>
      <c r="M48" s="400">
        <f>VLOOKUP(A48,MATERIALES!A4:D393,4,FALSE)</f>
        <v>53268.639572660155</v>
      </c>
      <c r="N48" s="272">
        <f>K48*M48</f>
        <v>66585.799465825199</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66585.799465825199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0">
        <f>VLOOKUP(A59,TRANSPORTE!A5:D123,4,FALSE)</f>
        <v>1219.3279687179154</v>
      </c>
      <c r="M59" s="911"/>
      <c r="N59" s="291">
        <f>K59*L59</f>
        <v>1524.1599608973943</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1524.1599608973943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80736.111896334987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16147.222379266997</v>
      </c>
      <c r="M83" s="859"/>
      <c r="N83" s="51"/>
    </row>
    <row r="84" spans="1:14">
      <c r="B84" s="89" t="s">
        <v>973</v>
      </c>
      <c r="C84" s="90"/>
      <c r="D84" s="90"/>
      <c r="E84" s="90"/>
      <c r="F84" s="90"/>
      <c r="G84" s="90"/>
      <c r="H84" s="90"/>
      <c r="I84" s="87"/>
      <c r="J84" s="88"/>
      <c r="K84" s="304">
        <v>0.05</v>
      </c>
      <c r="L84" s="858">
        <f>N78*K84</f>
        <v>4036.8055948167494</v>
      </c>
      <c r="M84" s="859"/>
      <c r="N84" s="51"/>
    </row>
    <row r="85" spans="1:14" ht="15.75" thickBot="1">
      <c r="B85" s="91" t="s">
        <v>974</v>
      </c>
      <c r="C85" s="92"/>
      <c r="D85" s="92"/>
      <c r="E85" s="92"/>
      <c r="F85" s="92"/>
      <c r="G85" s="92"/>
      <c r="H85" s="92"/>
      <c r="I85" s="93"/>
      <c r="J85" s="94"/>
      <c r="K85" s="305">
        <v>0.05</v>
      </c>
      <c r="L85" s="860">
        <f>N78*K85</f>
        <v>4036.8055948167494</v>
      </c>
      <c r="M85" s="861"/>
      <c r="N85" s="51"/>
    </row>
    <row r="86" spans="1:14" ht="15.75" thickBot="1">
      <c r="B86" s="823" t="s">
        <v>953</v>
      </c>
      <c r="C86" s="824"/>
      <c r="D86" s="824"/>
      <c r="E86" s="824"/>
      <c r="F86" s="824"/>
      <c r="G86" s="824"/>
      <c r="H86" s="824"/>
      <c r="I86" s="824"/>
      <c r="J86" s="824"/>
      <c r="K86" s="824"/>
      <c r="L86" s="824"/>
      <c r="M86" s="825"/>
      <c r="N86" s="52">
        <f>L83+L84+L85</f>
        <v>24220.833568900496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104956.94546523548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170588.75390736759</v>
      </c>
      <c r="L36" s="270"/>
      <c r="M36" s="271">
        <v>400</v>
      </c>
      <c r="N36" s="272">
        <f>K36/M36</f>
        <v>426.47188476841899</v>
      </c>
    </row>
    <row r="37" spans="1:14">
      <c r="A37" s="113" t="s">
        <v>152</v>
      </c>
      <c r="B37" s="872" t="str">
        <f>VLOOKUP(A37,EQUIPOS!A7:D154,3,FALSE)</f>
        <v xml:space="preserve">Carrotanque de agua(1000 Galones) </v>
      </c>
      <c r="C37" s="873"/>
      <c r="D37" s="873"/>
      <c r="E37" s="873"/>
      <c r="F37" s="873"/>
      <c r="G37" s="873"/>
      <c r="H37" s="874"/>
      <c r="I37" s="267"/>
      <c r="J37" s="268"/>
      <c r="K37" s="269">
        <f>VLOOKUP(A37,EQUIPOS!A7:D164,4,FALSE)</f>
        <v>70714.846352800421</v>
      </c>
      <c r="L37" s="270"/>
      <c r="M37" s="271">
        <v>200</v>
      </c>
      <c r="N37" s="272">
        <f>K37/M37</f>
        <v>353.57423176400209</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183098.24988478114</v>
      </c>
      <c r="L38" s="270"/>
      <c r="M38" s="271">
        <v>200</v>
      </c>
      <c r="N38" s="272">
        <f>K38/M38</f>
        <v>915.49124942390563</v>
      </c>
    </row>
    <row r="39" spans="1:14">
      <c r="A39" t="s">
        <v>365</v>
      </c>
      <c r="B39" s="872" t="str">
        <f>VLOOKUP(A39,EQUIPOS!A9:D155,3,FALSE)</f>
        <v xml:space="preserve">Vibrocompatador, potencia 153 HP, peso 10 Ton. </v>
      </c>
      <c r="C39" s="873"/>
      <c r="D39" s="873"/>
      <c r="E39" s="873"/>
      <c r="F39" s="873"/>
      <c r="G39" s="873"/>
      <c r="H39" s="874"/>
      <c r="I39" s="875"/>
      <c r="J39" s="876"/>
      <c r="K39" s="269">
        <f>VLOOKUP(A39,EQUIPOS!A9:D166,4,FALSE)</f>
        <v>116369.10992677201</v>
      </c>
      <c r="L39" s="877">
        <v>200</v>
      </c>
      <c r="M39" s="878"/>
      <c r="N39" s="272">
        <f>K39/L39</f>
        <v>581.84554963386006</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2.6868530451800998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2280.0697686353669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134.34265225900498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2414.4124208943717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482.88248417887439</v>
      </c>
      <c r="M83" s="859"/>
      <c r="N83" s="51"/>
    </row>
    <row r="84" spans="1:14">
      <c r="B84" s="89" t="s">
        <v>973</v>
      </c>
      <c r="C84" s="90"/>
      <c r="D84" s="90"/>
      <c r="E84" s="90"/>
      <c r="F84" s="90"/>
      <c r="G84" s="90"/>
      <c r="H84" s="90"/>
      <c r="I84" s="87"/>
      <c r="J84" s="88"/>
      <c r="K84" s="304">
        <v>0.05</v>
      </c>
      <c r="L84" s="858">
        <f>N78*K84</f>
        <v>120.7206210447186</v>
      </c>
      <c r="M84" s="859"/>
      <c r="N84" s="51"/>
    </row>
    <row r="85" spans="1:14" ht="15.75" thickBot="1">
      <c r="B85" s="91" t="s">
        <v>974</v>
      </c>
      <c r="C85" s="92"/>
      <c r="D85" s="92"/>
      <c r="E85" s="92"/>
      <c r="F85" s="92"/>
      <c r="G85" s="92"/>
      <c r="H85" s="92"/>
      <c r="I85" s="93"/>
      <c r="J85" s="94"/>
      <c r="K85" s="305">
        <v>0.05</v>
      </c>
      <c r="L85" s="860">
        <f>N78*K85</f>
        <v>120.7206210447186</v>
      </c>
      <c r="M85" s="861"/>
      <c r="N85" s="51"/>
    </row>
    <row r="86" spans="1:14" ht="15.75" thickBot="1">
      <c r="B86" s="823" t="s">
        <v>953</v>
      </c>
      <c r="C86" s="824"/>
      <c r="D86" s="824"/>
      <c r="E86" s="824"/>
      <c r="F86" s="824"/>
      <c r="G86" s="824"/>
      <c r="H86" s="824"/>
      <c r="I86" s="824"/>
      <c r="J86" s="824"/>
      <c r="K86" s="824"/>
      <c r="L86" s="824"/>
      <c r="M86" s="825"/>
      <c r="N86" s="52">
        <f>L83+L84+L85</f>
        <v>724.3237262683117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3138.7361471626837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topLeftCell="A3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876</v>
      </c>
      <c r="B48" s="43" t="str">
        <f>VLOOKUP(A48,MATERIALES!A4:D372,3,FALSE)</f>
        <v>Geotextil T-2400 O Similar (Proveedores Lafayet, Pavco, Geomatrix, Tensar, Omnes U Otros)</v>
      </c>
      <c r="C48" s="281"/>
      <c r="D48" s="281"/>
      <c r="E48" s="281"/>
      <c r="F48" s="281"/>
      <c r="G48" s="281"/>
      <c r="H48" s="281"/>
      <c r="I48" s="268"/>
      <c r="J48" s="224" t="str">
        <f>VLOOKUP(A48,MATERIALES!A4:D372,2,FALSE)</f>
        <v>m2</v>
      </c>
      <c r="K48" s="282">
        <v>1.2</v>
      </c>
      <c r="L48" s="267"/>
      <c r="M48" s="402">
        <f>VLOOKUP(A48,MATERIALES!A4:D393,4,FALSE)</f>
        <v>7075.4814765569854</v>
      </c>
      <c r="N48" s="272">
        <f>K48*M48</f>
        <v>8490.5777718683821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8490.5777718683821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8707.6754979189336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1741.5350995837869</v>
      </c>
      <c r="M83" s="859"/>
      <c r="N83" s="51"/>
    </row>
    <row r="84" spans="1:14">
      <c r="B84" s="89" t="s">
        <v>973</v>
      </c>
      <c r="C84" s="90"/>
      <c r="D84" s="90"/>
      <c r="E84" s="90"/>
      <c r="F84" s="90"/>
      <c r="G84" s="90"/>
      <c r="H84" s="90"/>
      <c r="I84" s="87"/>
      <c r="J84" s="88"/>
      <c r="K84" s="304">
        <v>0.05</v>
      </c>
      <c r="L84" s="858">
        <f>N78*K84</f>
        <v>435.38377489594671</v>
      </c>
      <c r="M84" s="859"/>
      <c r="N84" s="51"/>
    </row>
    <row r="85" spans="1:14" ht="15.75" thickBot="1">
      <c r="B85" s="91" t="s">
        <v>974</v>
      </c>
      <c r="C85" s="92"/>
      <c r="D85" s="92"/>
      <c r="E85" s="92"/>
      <c r="F85" s="92"/>
      <c r="G85" s="92"/>
      <c r="H85" s="92"/>
      <c r="I85" s="93"/>
      <c r="J85" s="94"/>
      <c r="K85" s="305">
        <v>0.05</v>
      </c>
      <c r="L85" s="860">
        <f>N78*K85</f>
        <v>435.38377489594671</v>
      </c>
      <c r="M85" s="861"/>
      <c r="N85" s="51"/>
    </row>
    <row r="86" spans="1:14" ht="15.75" thickBot="1">
      <c r="B86" s="823" t="s">
        <v>953</v>
      </c>
      <c r="C86" s="824"/>
      <c r="D86" s="824"/>
      <c r="E86" s="824"/>
      <c r="F86" s="824"/>
      <c r="G86" s="824"/>
      <c r="H86" s="824"/>
      <c r="I86" s="824"/>
      <c r="J86" s="824"/>
      <c r="K86" s="824"/>
      <c r="L86" s="824"/>
      <c r="M86" s="825"/>
      <c r="N86" s="52">
        <f>L83+L84+L85</f>
        <v>2612.3026493756802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11319.978147294614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889</v>
      </c>
      <c r="B48" s="43" t="str">
        <f>VLOOKUP(A48,MATERIALES!A4:D372,3,FALSE)</f>
        <v>Geotextil T-2100 O Similar (Proveedores Pavco, Lafayet, Geomatrix, Tensar, Omnes U Otros)</v>
      </c>
      <c r="C48" s="281"/>
      <c r="D48" s="281"/>
      <c r="E48" s="281"/>
      <c r="F48" s="281"/>
      <c r="G48" s="281"/>
      <c r="H48" s="281"/>
      <c r="I48" s="268"/>
      <c r="J48" s="224" t="str">
        <f>VLOOKUP(A48,MATERIALES!A4:D372,2,FALSE)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1160.4915452101106</v>
      </c>
      <c r="M83" s="859"/>
      <c r="N83" s="51"/>
    </row>
    <row r="84" spans="1:14">
      <c r="B84" s="89" t="s">
        <v>973</v>
      </c>
      <c r="C84" s="90"/>
      <c r="D84" s="90"/>
      <c r="E84" s="90"/>
      <c r="F84" s="90"/>
      <c r="G84" s="90"/>
      <c r="H84" s="90"/>
      <c r="I84" s="87"/>
      <c r="J84" s="88"/>
      <c r="K84" s="304">
        <v>0.05</v>
      </c>
      <c r="L84" s="858">
        <f>N78*K84</f>
        <v>290.12288630252766</v>
      </c>
      <c r="M84" s="859"/>
      <c r="N84" s="51"/>
    </row>
    <row r="85" spans="1:14" ht="15.75" thickBot="1">
      <c r="B85" s="91" t="s">
        <v>974</v>
      </c>
      <c r="C85" s="92"/>
      <c r="D85" s="92"/>
      <c r="E85" s="92"/>
      <c r="F85" s="92"/>
      <c r="G85" s="92"/>
      <c r="H85" s="92"/>
      <c r="I85" s="93"/>
      <c r="J85" s="94"/>
      <c r="K85" s="305">
        <v>0.05</v>
      </c>
      <c r="L85" s="860">
        <f>N78*K85</f>
        <v>290.12288630252766</v>
      </c>
      <c r="M85" s="861"/>
      <c r="N85" s="51"/>
    </row>
    <row r="86" spans="1:14" ht="15.75" thickBot="1">
      <c r="B86" s="823" t="s">
        <v>953</v>
      </c>
      <c r="C86" s="824"/>
      <c r="D86" s="824"/>
      <c r="E86" s="824"/>
      <c r="F86" s="824"/>
      <c r="G86" s="824"/>
      <c r="H86" s="824"/>
      <c r="I86" s="824"/>
      <c r="J86" s="824"/>
      <c r="K86" s="824"/>
      <c r="L86" s="824"/>
      <c r="M86" s="825"/>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466</v>
      </c>
      <c r="B48" s="43" t="str">
        <f>VLOOKUP(A48,MATERIALES!A4:D372,3,FALSE)</f>
        <v>Geomalla Biaxial Para Refuerzo Pbx-11</v>
      </c>
      <c r="C48" s="281"/>
      <c r="D48" s="281"/>
      <c r="E48" s="281"/>
      <c r="F48" s="281"/>
      <c r="G48" s="281"/>
      <c r="H48" s="281"/>
      <c r="I48" s="268"/>
      <c r="J48" s="224" t="str">
        <f>VLOOKUP(A48,MATERIALES!A4:D372,2,FALSE)</f>
        <v>m2</v>
      </c>
      <c r="K48" s="282">
        <v>1.2</v>
      </c>
      <c r="L48" s="267"/>
      <c r="M48" s="402">
        <f>VLOOKUP(A48,MATERIALES!A4:D393,4,FALSE)</f>
        <v>6362.8831324095581</v>
      </c>
      <c r="N48" s="272">
        <f>K48*M48</f>
        <v>7635.4597588914694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7635.4597588914694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7852.5574849420218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1570.5114969884044</v>
      </c>
      <c r="M83" s="859"/>
      <c r="N83" s="51"/>
    </row>
    <row r="84" spans="1:14">
      <c r="B84" s="89" t="s">
        <v>973</v>
      </c>
      <c r="C84" s="90"/>
      <c r="D84" s="90"/>
      <c r="E84" s="90"/>
      <c r="F84" s="90"/>
      <c r="G84" s="90"/>
      <c r="H84" s="90"/>
      <c r="I84" s="87"/>
      <c r="J84" s="88"/>
      <c r="K84" s="304">
        <v>0.05</v>
      </c>
      <c r="L84" s="858">
        <f>N78*K84</f>
        <v>392.62787424710109</v>
      </c>
      <c r="M84" s="859"/>
      <c r="N84" s="51"/>
    </row>
    <row r="85" spans="1:14" ht="15.75" thickBot="1">
      <c r="B85" s="91" t="s">
        <v>974</v>
      </c>
      <c r="C85" s="92"/>
      <c r="D85" s="92"/>
      <c r="E85" s="92"/>
      <c r="F85" s="92"/>
      <c r="G85" s="92"/>
      <c r="H85" s="92"/>
      <c r="I85" s="93"/>
      <c r="J85" s="94"/>
      <c r="K85" s="305">
        <v>0.05</v>
      </c>
      <c r="L85" s="860">
        <f>N78*K85</f>
        <v>392.62787424710109</v>
      </c>
      <c r="M85" s="861"/>
      <c r="N85" s="51"/>
    </row>
    <row r="86" spans="1:14" ht="15.75" thickBot="1">
      <c r="B86" s="823" t="s">
        <v>953</v>
      </c>
      <c r="C86" s="824"/>
      <c r="D86" s="824"/>
      <c r="E86" s="824"/>
      <c r="F86" s="824"/>
      <c r="G86" s="824"/>
      <c r="H86" s="824"/>
      <c r="I86" s="824"/>
      <c r="J86" s="824"/>
      <c r="K86" s="824"/>
      <c r="L86" s="824"/>
      <c r="M86" s="825"/>
      <c r="N86" s="52">
        <f>L83+L84+L85</f>
        <v>2355.7672454826065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10208.324730424629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907</v>
      </c>
      <c r="B48" s="43" t="str">
        <f>VLOOKUP(A48,MATERIALES!A4:D372,3,FALSE)</f>
        <v>Geomalla Forgrid UX100</v>
      </c>
      <c r="C48" s="281"/>
      <c r="D48" s="281"/>
      <c r="E48" s="281"/>
      <c r="F48" s="281"/>
      <c r="G48" s="281"/>
      <c r="H48" s="281"/>
      <c r="I48" s="268"/>
      <c r="J48" s="224" t="str">
        <f>VLOOKUP(A48,MATERIALES!A4:D372,2,FALSE)</f>
        <v>M2</v>
      </c>
      <c r="K48" s="282">
        <v>1.3</v>
      </c>
      <c r="L48" s="267"/>
      <c r="M48" s="402">
        <f>VLOOKUP(A48,MATERIALES!A4:D393,4,FALSE)</f>
        <v>14852.096830586361</v>
      </c>
      <c r="N48" s="272">
        <f>K48*M48</f>
        <v>19307.725879762271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19307.725879762271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19524.82360581282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3904.9647211625643</v>
      </c>
      <c r="M83" s="859"/>
      <c r="N83" s="51"/>
    </row>
    <row r="84" spans="1:14">
      <c r="B84" s="89" t="s">
        <v>973</v>
      </c>
      <c r="C84" s="90"/>
      <c r="D84" s="90"/>
      <c r="E84" s="90"/>
      <c r="F84" s="90"/>
      <c r="G84" s="90"/>
      <c r="H84" s="90"/>
      <c r="I84" s="87"/>
      <c r="J84" s="88"/>
      <c r="K84" s="304">
        <v>0.05</v>
      </c>
      <c r="L84" s="858">
        <f>N78*K84</f>
        <v>976.24118029064107</v>
      </c>
      <c r="M84" s="859"/>
      <c r="N84" s="51"/>
    </row>
    <row r="85" spans="1:14" ht="15.75" thickBot="1">
      <c r="B85" s="91" t="s">
        <v>974</v>
      </c>
      <c r="C85" s="92"/>
      <c r="D85" s="92"/>
      <c r="E85" s="92"/>
      <c r="F85" s="92"/>
      <c r="G85" s="92"/>
      <c r="H85" s="92"/>
      <c r="I85" s="93"/>
      <c r="J85" s="94"/>
      <c r="K85" s="305">
        <v>0.05</v>
      </c>
      <c r="L85" s="860">
        <f>N78*K85</f>
        <v>976.24118029064107</v>
      </c>
      <c r="M85" s="861"/>
      <c r="N85" s="51"/>
    </row>
    <row r="86" spans="1:14" ht="15.75" thickBot="1">
      <c r="B86" s="823" t="s">
        <v>953</v>
      </c>
      <c r="C86" s="824"/>
      <c r="D86" s="824"/>
      <c r="E86" s="824"/>
      <c r="F86" s="824"/>
      <c r="G86" s="824"/>
      <c r="H86" s="824"/>
      <c r="I86" s="824"/>
      <c r="J86" s="824"/>
      <c r="K86" s="824"/>
      <c r="L86" s="824"/>
      <c r="M86" s="825"/>
      <c r="N86" s="52">
        <f>L83+L84+L85</f>
        <v>5857.447081743846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25382.270687556666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303</v>
      </c>
      <c r="B36" s="872" t="str">
        <f>VLOOKUP(A36,EQUIPOS!A6:D154,3,FALSE)</f>
        <v>Retrocargador, pala de 1,1 m3 de capacidad, profundidad de excavación de 4.400 mm y una altura de 5.680 mm</v>
      </c>
      <c r="C36" s="873"/>
      <c r="D36" s="873"/>
      <c r="E36" s="873"/>
      <c r="F36" s="873"/>
      <c r="G36" s="873"/>
      <c r="H36" s="874"/>
      <c r="I36" s="267"/>
      <c r="J36" s="268"/>
      <c r="K36" s="269">
        <f>VLOOKUP(A36,EQUIPOS!A6:D163,4,FALSE)</f>
        <v>117309.05772643763</v>
      </c>
      <c r="L36" s="270"/>
      <c r="M36" s="271">
        <v>250</v>
      </c>
      <c r="N36" s="272">
        <f>K36/M36</f>
        <v>469.23623090575052</v>
      </c>
    </row>
    <row r="37" spans="1:14">
      <c r="A37" s="113" t="s">
        <v>373</v>
      </c>
      <c r="B37" s="872" t="str">
        <f>VLOOKUP(A37,EQUIPOS!A7:D154,3,FALSE)</f>
        <v>Volqueta 6 m3</v>
      </c>
      <c r="C37" s="873"/>
      <c r="D37" s="873"/>
      <c r="E37" s="873"/>
      <c r="F37" s="873"/>
      <c r="G37" s="873"/>
      <c r="H37" s="874"/>
      <c r="I37" s="267"/>
      <c r="J37" s="268"/>
      <c r="K37" s="269">
        <f>VLOOKUP(A37,EQUIPOS!A7:D164,4,FALSE)</f>
        <v>63575.781209993453</v>
      </c>
      <c r="L37" s="270"/>
      <c r="M37" s="271">
        <v>250</v>
      </c>
      <c r="N37" s="272">
        <f>K37/M37</f>
        <v>254.3031248399738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5.3737060903602005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728.91306183608458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107.474121807204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836.38718364328861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167.27743672865773</v>
      </c>
      <c r="M83" s="859"/>
      <c r="N83" s="51"/>
    </row>
    <row r="84" spans="1:14">
      <c r="B84" s="89" t="s">
        <v>973</v>
      </c>
      <c r="C84" s="90"/>
      <c r="D84" s="90"/>
      <c r="E84" s="90"/>
      <c r="F84" s="90"/>
      <c r="G84" s="90"/>
      <c r="H84" s="90"/>
      <c r="I84" s="87"/>
      <c r="J84" s="88"/>
      <c r="K84" s="304">
        <v>0.05</v>
      </c>
      <c r="L84" s="858">
        <f>N78*K84</f>
        <v>41.819359182164433</v>
      </c>
      <c r="M84" s="859"/>
      <c r="N84" s="51"/>
    </row>
    <row r="85" spans="1:14" ht="15.75" thickBot="1">
      <c r="B85" s="91" t="s">
        <v>974</v>
      </c>
      <c r="C85" s="92"/>
      <c r="D85" s="92"/>
      <c r="E85" s="92"/>
      <c r="F85" s="92"/>
      <c r="G85" s="92"/>
      <c r="H85" s="92"/>
      <c r="I85" s="93"/>
      <c r="J85" s="94"/>
      <c r="K85" s="305">
        <v>0.05</v>
      </c>
      <c r="L85" s="860">
        <f>N78*K85</f>
        <v>41.819359182164433</v>
      </c>
      <c r="M85" s="861"/>
      <c r="N85" s="51"/>
    </row>
    <row r="86" spans="1:14" ht="15.75" thickBot="1">
      <c r="B86" s="823" t="s">
        <v>953</v>
      </c>
      <c r="C86" s="824"/>
      <c r="D86" s="824"/>
      <c r="E86" s="824"/>
      <c r="F86" s="824"/>
      <c r="G86" s="824"/>
      <c r="H86" s="824"/>
      <c r="I86" s="824"/>
      <c r="J86" s="824"/>
      <c r="K86" s="824"/>
      <c r="L86" s="824"/>
      <c r="M86" s="825"/>
      <c r="N86" s="52">
        <f>L83+L84+L85</f>
        <v>250.91615509298657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1087.3033387362752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topLeftCell="A43"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35</v>
      </c>
      <c r="N36" s="272">
        <f>K36/M36</f>
        <v>2020.4241815085834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183098.24988478114</v>
      </c>
      <c r="L37" s="270"/>
      <c r="M37" s="271">
        <v>35</v>
      </c>
      <c r="N37" s="272">
        <f>K37/M37</f>
        <v>5231.3785681366035</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35</v>
      </c>
      <c r="N38" s="272">
        <f>K38/M38</f>
        <v>3324.8317121934861</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10591.98790781113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VLOOKUP(A48,MATERIALES!A4:D393,4,FALSE)</f>
        <v>41.651105086428174</v>
      </c>
      <c r="N48" s="272">
        <f>K48*M48</f>
        <v>1041.2776271607045</v>
      </c>
    </row>
    <row r="49" spans="1:14">
      <c r="A49" t="s">
        <v>804</v>
      </c>
      <c r="B49" s="43" t="str">
        <f>VLOOKUP(A49,MATERIALES!A5:D372,3,FALSE)</f>
        <v>Cemento gris</v>
      </c>
      <c r="C49" s="281"/>
      <c r="D49" s="281"/>
      <c r="E49" s="281"/>
      <c r="F49" s="281"/>
      <c r="G49" s="281"/>
      <c r="H49" s="281"/>
      <c r="I49" s="268"/>
      <c r="J49" s="224" t="str">
        <f>VLOOKUP(A49,MATERIALES!A5:D372,2,FALSE)</f>
        <v>kg</v>
      </c>
      <c r="K49" s="282">
        <v>80</v>
      </c>
      <c r="L49" s="267"/>
      <c r="M49" s="402">
        <f>VLOOKUP(A49,MATERIALES!A5:D394,4,FALSE)</f>
        <v>486.90141846034533</v>
      </c>
      <c r="N49" s="272">
        <f>K49*M49</f>
        <v>38952.113476827624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39993.391103988331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51353.05131042235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10270.61026208447</v>
      </c>
      <c r="M83" s="859"/>
      <c r="N83" s="51"/>
    </row>
    <row r="84" spans="1:14">
      <c r="B84" s="89" t="s">
        <v>973</v>
      </c>
      <c r="C84" s="90"/>
      <c r="D84" s="90"/>
      <c r="E84" s="90"/>
      <c r="F84" s="90"/>
      <c r="G84" s="90"/>
      <c r="H84" s="90"/>
      <c r="I84" s="87"/>
      <c r="J84" s="88"/>
      <c r="K84" s="304">
        <v>0.05</v>
      </c>
      <c r="L84" s="858">
        <f>N78*K84</f>
        <v>2567.6525655211176</v>
      </c>
      <c r="M84" s="859"/>
      <c r="N84" s="51"/>
    </row>
    <row r="85" spans="1:14" ht="15.75" thickBot="1">
      <c r="B85" s="91" t="s">
        <v>974</v>
      </c>
      <c r="C85" s="92"/>
      <c r="D85" s="92"/>
      <c r="E85" s="92"/>
      <c r="F85" s="92"/>
      <c r="G85" s="92"/>
      <c r="H85" s="92"/>
      <c r="I85" s="93"/>
      <c r="J85" s="94"/>
      <c r="K85" s="305">
        <v>0.05</v>
      </c>
      <c r="L85" s="860">
        <f>N78*K85</f>
        <v>2567.6525655211176</v>
      </c>
      <c r="M85" s="861"/>
      <c r="N85" s="51"/>
    </row>
    <row r="86" spans="1:14" ht="15.75" thickBot="1">
      <c r="B86" s="823" t="s">
        <v>953</v>
      </c>
      <c r="C86" s="824"/>
      <c r="D86" s="824"/>
      <c r="E86" s="824"/>
      <c r="F86" s="824"/>
      <c r="G86" s="824"/>
      <c r="H86" s="824"/>
      <c r="I86" s="824"/>
      <c r="J86" s="824"/>
      <c r="K86" s="824"/>
      <c r="L86" s="824"/>
      <c r="M86" s="825"/>
      <c r="N86" s="52">
        <f>L83+L84+L85</f>
        <v>15405.915393126705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66758.966703549057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topLeftCell="A28"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35</v>
      </c>
      <c r="N36" s="272">
        <f>K36/M36</f>
        <v>2020.4241815085834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183098.24988478114</v>
      </c>
      <c r="L37" s="270"/>
      <c r="M37" s="271">
        <v>35</v>
      </c>
      <c r="N37" s="272">
        <f>K37/M37</f>
        <v>5231.3785681366035</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35</v>
      </c>
      <c r="N38" s="272">
        <f>K38/M38</f>
        <v>3324.8317121934861</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10591.98790781113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VLOOKUP(A48,MATERIALES!A4:D393,4,FALSE)</f>
        <v>41.651105086428174</v>
      </c>
      <c r="N48" s="272">
        <f>K48*M48</f>
        <v>1041.2776271607045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1041.2776271607045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12400.937833594719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2480.1875667189438</v>
      </c>
      <c r="M83" s="859"/>
      <c r="N83" s="51"/>
    </row>
    <row r="84" spans="1:14">
      <c r="B84" s="89" t="s">
        <v>973</v>
      </c>
      <c r="C84" s="90"/>
      <c r="D84" s="90"/>
      <c r="E84" s="90"/>
      <c r="F84" s="90"/>
      <c r="G84" s="90"/>
      <c r="H84" s="90"/>
      <c r="I84" s="87"/>
      <c r="J84" s="88"/>
      <c r="K84" s="304">
        <v>0.05</v>
      </c>
      <c r="L84" s="858">
        <f>N78*K84</f>
        <v>620.04689167973595</v>
      </c>
      <c r="M84" s="859"/>
      <c r="N84" s="51"/>
    </row>
    <row r="85" spans="1:14" ht="15.75" thickBot="1">
      <c r="B85" s="91" t="s">
        <v>974</v>
      </c>
      <c r="C85" s="92"/>
      <c r="D85" s="92"/>
      <c r="E85" s="92"/>
      <c r="F85" s="92"/>
      <c r="G85" s="92"/>
      <c r="H85" s="92"/>
      <c r="I85" s="93"/>
      <c r="J85" s="94"/>
      <c r="K85" s="305">
        <v>0.05</v>
      </c>
      <c r="L85" s="860">
        <f>N78*K85</f>
        <v>620.04689167973595</v>
      </c>
      <c r="M85" s="861"/>
      <c r="N85" s="51"/>
    </row>
    <row r="86" spans="1:14" ht="15.75" thickBot="1">
      <c r="B86" s="823" t="s">
        <v>953</v>
      </c>
      <c r="C86" s="824"/>
      <c r="D86" s="824"/>
      <c r="E86" s="824"/>
      <c r="F86" s="824"/>
      <c r="G86" s="824"/>
      <c r="H86" s="824"/>
      <c r="I86" s="824"/>
      <c r="J86" s="824"/>
      <c r="K86" s="824"/>
      <c r="L86" s="824"/>
      <c r="M86" s="825"/>
      <c r="N86" s="52">
        <f>L83+L84+L85</f>
        <v>3720.2813500784155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16121.219183673134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VLOOKUP(A48,MATERIALES!A4:D393,4,FALSE)</f>
        <v>486.90141846034533</v>
      </c>
      <c r="N48" s="272">
        <f>K48*M48</f>
        <v>486.90141846034533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486.90141846034533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f>SUM(N70:N75)</f>
        <v>0</v>
      </c>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486.90141846034533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97.380283692069071</v>
      </c>
      <c r="M83" s="859"/>
      <c r="N83" s="51"/>
    </row>
    <row r="84" spans="1:14">
      <c r="B84" s="89" t="s">
        <v>973</v>
      </c>
      <c r="C84" s="90"/>
      <c r="D84" s="90"/>
      <c r="E84" s="90"/>
      <c r="F84" s="90"/>
      <c r="G84" s="90"/>
      <c r="H84" s="90"/>
      <c r="I84" s="87"/>
      <c r="J84" s="88"/>
      <c r="K84" s="304">
        <v>0.05</v>
      </c>
      <c r="L84" s="858">
        <f>N78*K84</f>
        <v>24.345070923017268</v>
      </c>
      <c r="M84" s="859"/>
      <c r="N84" s="51"/>
    </row>
    <row r="85" spans="1:14" ht="15.75" thickBot="1">
      <c r="B85" s="91" t="s">
        <v>974</v>
      </c>
      <c r="C85" s="92"/>
      <c r="D85" s="92"/>
      <c r="E85" s="92"/>
      <c r="F85" s="92"/>
      <c r="G85" s="92"/>
      <c r="H85" s="92"/>
      <c r="I85" s="93"/>
      <c r="J85" s="94"/>
      <c r="K85" s="305">
        <v>0.05</v>
      </c>
      <c r="L85" s="860">
        <f>N78*K85</f>
        <v>24.345070923017268</v>
      </c>
      <c r="M85" s="861"/>
      <c r="N85" s="51"/>
    </row>
    <row r="86" spans="1:14" ht="15.75" thickBot="1">
      <c r="B86" s="823" t="s">
        <v>953</v>
      </c>
      <c r="C86" s="824"/>
      <c r="D86" s="824"/>
      <c r="E86" s="824"/>
      <c r="F86" s="824"/>
      <c r="G86" s="824"/>
      <c r="H86" s="824"/>
      <c r="I86" s="824"/>
      <c r="J86" s="824"/>
      <c r="K86" s="824"/>
      <c r="L86" s="824"/>
      <c r="M86" s="825"/>
      <c r="N86" s="52">
        <f>L83+L84+L85</f>
        <v>146.07042553810359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632.97184399844889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35</v>
      </c>
      <c r="N36" s="272">
        <f>K36/M36</f>
        <v>2020.4241815085834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183098.24988478114</v>
      </c>
      <c r="L37" s="270"/>
      <c r="M37" s="271">
        <v>35</v>
      </c>
      <c r="N37" s="272">
        <f>K37/M37</f>
        <v>5231.3785681366035</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35</v>
      </c>
      <c r="N38" s="272">
        <f>K38/M38</f>
        <v>3324.8317121934861</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10591.98790781113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402</v>
      </c>
      <c r="B48" s="43" t="str">
        <f>VLOOKUP(A48,MATERIALES!A4:D372,3,FALSE)</f>
        <v>Cal</v>
      </c>
      <c r="C48" s="281"/>
      <c r="D48" s="281"/>
      <c r="E48" s="281"/>
      <c r="F48" s="281"/>
      <c r="G48" s="281"/>
      <c r="H48" s="281"/>
      <c r="I48" s="268"/>
      <c r="J48" s="224" t="str">
        <f>VLOOKUP(A48,MATERIALES!A4:D372,2,FALSE)</f>
        <v>kg</v>
      </c>
      <c r="K48" s="282">
        <v>80</v>
      </c>
      <c r="L48" s="267"/>
      <c r="M48" s="402">
        <f>VLOOKUP(A48,MATERIALES!A4:D393,4,FALSE)</f>
        <v>902.44061020594381</v>
      </c>
      <c r="N48" s="272">
        <f>K48*M48</f>
        <v>72195.248816475505</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VLOOKUP(A49,MATERIALES!A5:D394,4,FALSE)</f>
        <v>41.651105086428174</v>
      </c>
      <c r="N49" s="272">
        <f>K49*M49</f>
        <v>1041.2776271607045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73236.526443636205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84596.186650070216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16919.237330014043</v>
      </c>
      <c r="M83" s="859"/>
      <c r="N83" s="51"/>
    </row>
    <row r="84" spans="1:14">
      <c r="B84" s="89" t="s">
        <v>973</v>
      </c>
      <c r="C84" s="90"/>
      <c r="D84" s="90"/>
      <c r="E84" s="90"/>
      <c r="F84" s="90"/>
      <c r="G84" s="90"/>
      <c r="H84" s="90"/>
      <c r="I84" s="87"/>
      <c r="J84" s="88"/>
      <c r="K84" s="304">
        <v>0.05</v>
      </c>
      <c r="L84" s="858">
        <f>N78*K84</f>
        <v>4229.8093325035106</v>
      </c>
      <c r="M84" s="859"/>
      <c r="N84" s="51"/>
    </row>
    <row r="85" spans="1:14" ht="15.75" thickBot="1">
      <c r="B85" s="91" t="s">
        <v>974</v>
      </c>
      <c r="C85" s="92"/>
      <c r="D85" s="92"/>
      <c r="E85" s="92"/>
      <c r="F85" s="92"/>
      <c r="G85" s="92"/>
      <c r="H85" s="92"/>
      <c r="I85" s="93"/>
      <c r="J85" s="94"/>
      <c r="K85" s="305">
        <v>0.05</v>
      </c>
      <c r="L85" s="860">
        <f>N78*K85</f>
        <v>4229.8093325035106</v>
      </c>
      <c r="M85" s="861"/>
      <c r="N85" s="51"/>
    </row>
    <row r="86" spans="1:14" ht="15.75" thickBot="1">
      <c r="B86" s="823" t="s">
        <v>953</v>
      </c>
      <c r="C86" s="824"/>
      <c r="D86" s="824"/>
      <c r="E86" s="824"/>
      <c r="F86" s="824"/>
      <c r="G86" s="824"/>
      <c r="H86" s="824"/>
      <c r="I86" s="824"/>
      <c r="J86" s="824"/>
      <c r="K86" s="824"/>
      <c r="L86" s="824"/>
      <c r="M86" s="825"/>
      <c r="N86" s="52">
        <f>L83+L84+L85</f>
        <v>25378.855995021066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109975.04264509128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topLeftCell="A4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35</v>
      </c>
      <c r="N36" s="272">
        <f>K36/M36</f>
        <v>2020.4241815085834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183098.24988478114</v>
      </c>
      <c r="L37" s="270"/>
      <c r="M37" s="271">
        <v>35</v>
      </c>
      <c r="N37" s="272">
        <f>K37/M37</f>
        <v>5231.3785681366035</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35</v>
      </c>
      <c r="N38" s="272">
        <f>K38/M38</f>
        <v>3324.8317121934861</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N75*M41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10591.98790781113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VLOOKUP(A48,MATERIALES!A5:D394,4,FALSE)</f>
        <v>41.651105086428174</v>
      </c>
      <c r="N48" s="272">
        <f>K48*M48</f>
        <v>1041.2776271607045</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1041.2776271607045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767.67229862288559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12400.937833594719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2480.1875667189438</v>
      </c>
      <c r="M82" s="859"/>
      <c r="N82" s="51"/>
    </row>
    <row r="83" spans="1:14">
      <c r="B83" s="89" t="s">
        <v>973</v>
      </c>
      <c r="C83" s="90"/>
      <c r="D83" s="90"/>
      <c r="E83" s="90"/>
      <c r="F83" s="90"/>
      <c r="G83" s="90"/>
      <c r="H83" s="90"/>
      <c r="I83" s="87"/>
      <c r="J83" s="88"/>
      <c r="K83" s="304">
        <v>0.05</v>
      </c>
      <c r="L83" s="858">
        <f>N77*K83</f>
        <v>620.04689167973595</v>
      </c>
      <c r="M83" s="859"/>
      <c r="N83" s="51"/>
    </row>
    <row r="84" spans="1:14" ht="15.75" thickBot="1">
      <c r="B84" s="91" t="s">
        <v>974</v>
      </c>
      <c r="C84" s="92"/>
      <c r="D84" s="92"/>
      <c r="E84" s="92"/>
      <c r="F84" s="92"/>
      <c r="G84" s="92"/>
      <c r="H84" s="92"/>
      <c r="I84" s="93"/>
      <c r="J84" s="94"/>
      <c r="K84" s="305">
        <v>0.05</v>
      </c>
      <c r="L84" s="860">
        <f>N77*K84</f>
        <v>620.04689167973595</v>
      </c>
      <c r="M84" s="861"/>
      <c r="N84" s="51"/>
    </row>
    <row r="85" spans="1:14" ht="15.75" thickBot="1">
      <c r="B85" s="823" t="s">
        <v>953</v>
      </c>
      <c r="C85" s="824"/>
      <c r="D85" s="824"/>
      <c r="E85" s="824"/>
      <c r="F85" s="824"/>
      <c r="G85" s="824"/>
      <c r="H85" s="824"/>
      <c r="I85" s="824"/>
      <c r="J85" s="824"/>
      <c r="K85" s="824"/>
      <c r="L85" s="824"/>
      <c r="M85" s="825"/>
      <c r="N85" s="52">
        <f>L82+L83+L84</f>
        <v>3720.2813500784155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16121.219183673134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topLeftCell="A34"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ht="21"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402</v>
      </c>
      <c r="B48" s="43" t="str">
        <f>VLOOKUP(A48,MATERIALES!A4:D372,3,FALSE)</f>
        <v>Cal</v>
      </c>
      <c r="C48" s="281"/>
      <c r="D48" s="281"/>
      <c r="E48" s="281"/>
      <c r="F48" s="281"/>
      <c r="G48" s="281"/>
      <c r="H48" s="281"/>
      <c r="I48" s="268"/>
      <c r="J48" s="224" t="str">
        <f>VLOOKUP(A48,MATERIALES!A4:D372,2,FALSE)</f>
        <v>kg</v>
      </c>
      <c r="K48" s="282">
        <v>1</v>
      </c>
      <c r="L48" s="267"/>
      <c r="M48" s="402">
        <f>VLOOKUP(A48,MATERIALES!A4:D393,4,FALSE)</f>
        <v>902.44061020594381</v>
      </c>
      <c r="N48" s="272">
        <f>K48*M48</f>
        <v>902.44061020594381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902.44061020594381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902.44061020594381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180.48812204118877</v>
      </c>
      <c r="M83" s="859"/>
      <c r="N83" s="51"/>
    </row>
    <row r="84" spans="1:14">
      <c r="B84" s="89" t="s">
        <v>973</v>
      </c>
      <c r="C84" s="90"/>
      <c r="D84" s="90"/>
      <c r="E84" s="90"/>
      <c r="F84" s="90"/>
      <c r="G84" s="90"/>
      <c r="H84" s="90"/>
      <c r="I84" s="87"/>
      <c r="J84" s="88"/>
      <c r="K84" s="304">
        <v>0.05</v>
      </c>
      <c r="L84" s="858">
        <f>N78*K84</f>
        <v>45.122030510297193</v>
      </c>
      <c r="M84" s="859"/>
      <c r="N84" s="51"/>
    </row>
    <row r="85" spans="1:14" ht="15.75" thickBot="1">
      <c r="B85" s="91" t="s">
        <v>974</v>
      </c>
      <c r="C85" s="92"/>
      <c r="D85" s="92"/>
      <c r="E85" s="92"/>
      <c r="F85" s="92"/>
      <c r="G85" s="92"/>
      <c r="H85" s="92"/>
      <c r="I85" s="93"/>
      <c r="J85" s="94"/>
      <c r="K85" s="305">
        <v>0.05</v>
      </c>
      <c r="L85" s="860">
        <f>N78*K85</f>
        <v>45.122030510297193</v>
      </c>
      <c r="M85" s="861"/>
      <c r="N85" s="51"/>
    </row>
    <row r="86" spans="1:14" ht="15.75" thickBot="1">
      <c r="B86" s="823" t="s">
        <v>953</v>
      </c>
      <c r="C86" s="824"/>
      <c r="D86" s="824"/>
      <c r="E86" s="824"/>
      <c r="F86" s="824"/>
      <c r="G86" s="824"/>
      <c r="H86" s="824"/>
      <c r="I86" s="824"/>
      <c r="J86" s="824"/>
      <c r="K86" s="824"/>
      <c r="L86" s="824"/>
      <c r="M86" s="825"/>
      <c r="N86" s="52">
        <f>L83+L84+L85</f>
        <v>270.73218306178313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1173.172793267727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600</v>
      </c>
      <c r="N36" s="272">
        <f>K36/M36</f>
        <v>117.85807725466736</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183098.24988478114</v>
      </c>
      <c r="L37" s="270"/>
      <c r="M37" s="271">
        <v>600</v>
      </c>
      <c r="N37" s="272">
        <f>K37/M37</f>
        <v>305.16374980796854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600</v>
      </c>
      <c r="N38" s="272">
        <f>K38/M38</f>
        <v>193.94851654462002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0.44780884086334993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617.41815244811926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VLOOKUP(A48,MATERIALES!A5:D372,3,FALSE)</f>
        <v>Agua</v>
      </c>
      <c r="C48" s="281"/>
      <c r="D48" s="281"/>
      <c r="E48" s="281"/>
      <c r="F48" s="281"/>
      <c r="G48" s="281"/>
      <c r="H48" s="281"/>
      <c r="I48" s="268"/>
      <c r="J48" s="224" t="str">
        <f>VLOOKUP(A48,MATERIALES!A4:D372,2,FALSE)</f>
        <v>lt</v>
      </c>
      <c r="K48" s="282">
        <v>3</v>
      </c>
      <c r="L48" s="267"/>
      <c r="M48" s="402">
        <f>VLOOKUP(A48,MATERIALES!A5:D394,4,FALSE)</f>
        <v>41.651105086428174</v>
      </c>
      <c r="N48" s="272">
        <f>K48*M48</f>
        <v>124.95331525928452</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124.95331525928452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44.780884086334993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787.15235179373872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157.43047035874775</v>
      </c>
      <c r="M82" s="859"/>
      <c r="N82" s="51"/>
    </row>
    <row r="83" spans="1:14">
      <c r="B83" s="89" t="s">
        <v>973</v>
      </c>
      <c r="C83" s="90"/>
      <c r="D83" s="90"/>
      <c r="E83" s="90"/>
      <c r="F83" s="90"/>
      <c r="G83" s="90"/>
      <c r="H83" s="90"/>
      <c r="I83" s="87"/>
      <c r="J83" s="88"/>
      <c r="K83" s="304">
        <v>0.05</v>
      </c>
      <c r="L83" s="858">
        <f>N77*K83</f>
        <v>39.357617589686939</v>
      </c>
      <c r="M83" s="859"/>
      <c r="N83" s="51"/>
    </row>
    <row r="84" spans="1:14" ht="15.75" thickBot="1">
      <c r="B84" s="91" t="s">
        <v>974</v>
      </c>
      <c r="C84" s="92"/>
      <c r="D84" s="92"/>
      <c r="E84" s="92"/>
      <c r="F84" s="92"/>
      <c r="G84" s="92"/>
      <c r="H84" s="92"/>
      <c r="I84" s="93"/>
      <c r="J84" s="94"/>
      <c r="K84" s="305">
        <v>0.05</v>
      </c>
      <c r="L84" s="860">
        <f>N77*K84</f>
        <v>39.357617589686939</v>
      </c>
      <c r="M84" s="861"/>
      <c r="N84" s="51"/>
    </row>
    <row r="85" spans="1:14" ht="15.75" thickBot="1">
      <c r="B85" s="823" t="s">
        <v>953</v>
      </c>
      <c r="C85" s="824"/>
      <c r="D85" s="824"/>
      <c r="E85" s="824"/>
      <c r="F85" s="824"/>
      <c r="G85" s="824"/>
      <c r="H85" s="824"/>
      <c r="I85" s="824"/>
      <c r="J85" s="824"/>
      <c r="K85" s="824"/>
      <c r="L85" s="824"/>
      <c r="M85" s="825"/>
      <c r="N85" s="52">
        <f>L82+L83+L84</f>
        <v>236.1457055381216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1023.2980573318603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183098.24988478114</v>
      </c>
      <c r="L37" s="270"/>
      <c r="M37" s="271">
        <v>45</v>
      </c>
      <c r="N37" s="272">
        <f>K37/M37</f>
        <v>4068.8499974395809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N75*M41</f>
        <v>11.941569089689333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8238.2128171864351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VLOOKUP(A48,MATERIALES!A5:D394,4,FALSE)</f>
        <v>41.651105086428174</v>
      </c>
      <c r="N48" s="272">
        <f>K48*M48</f>
        <v>1041.2776271607045</v>
      </c>
    </row>
    <row r="49" spans="1:14">
      <c r="A49" s="108" t="s">
        <v>519</v>
      </c>
      <c r="B49" s="43" t="str">
        <f>VLOOKUP(A49,MATERIALES!A6:D372,3,FALSE)</f>
        <v xml:space="preserve">Material  de afirmado de la Zona </v>
      </c>
      <c r="C49" s="281"/>
      <c r="D49" s="281"/>
      <c r="E49" s="281"/>
      <c r="F49" s="281"/>
      <c r="G49" s="281"/>
      <c r="H49" s="281"/>
      <c r="I49" s="268"/>
      <c r="J49" s="224" t="str">
        <f>VLOOKUP(A49,MATERIALES!A5:D372,2,FALSE)</f>
        <v>m3</v>
      </c>
      <c r="K49" s="282">
        <v>1.25</v>
      </c>
      <c r="L49" s="267"/>
      <c r="M49" s="402">
        <f>VLOOKUP(A49,MATERIALES!A6:D395,4,FALSE)</f>
        <v>15931.547695558776</v>
      </c>
      <c r="N49" s="272">
        <f>K49*M49</f>
        <v>19914.434619448471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20955.712246609175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0">
        <f>VLOOKUP(A58,TRANSPORTE!A5:D117,4,FALSE)</f>
        <v>1219.3279687179154</v>
      </c>
      <c r="M58" s="911"/>
      <c r="N58" s="287">
        <f>K58*L58</f>
        <v>1524.1599608973943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1524.1599608973943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597.07845448446665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31315.163479177474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6263.0326958354954</v>
      </c>
      <c r="M82" s="859"/>
      <c r="N82" s="51"/>
    </row>
    <row r="83" spans="1:14">
      <c r="B83" s="89" t="s">
        <v>973</v>
      </c>
      <c r="C83" s="90"/>
      <c r="D83" s="90"/>
      <c r="E83" s="90"/>
      <c r="F83" s="90"/>
      <c r="G83" s="90"/>
      <c r="H83" s="90"/>
      <c r="I83" s="87"/>
      <c r="J83" s="88"/>
      <c r="K83" s="304">
        <v>0.05</v>
      </c>
      <c r="L83" s="858">
        <f>N77*K83</f>
        <v>1565.7581739588738</v>
      </c>
      <c r="M83" s="859"/>
      <c r="N83" s="51"/>
    </row>
    <row r="84" spans="1:14" ht="15.75" thickBot="1">
      <c r="B84" s="91" t="s">
        <v>974</v>
      </c>
      <c r="C84" s="92"/>
      <c r="D84" s="92"/>
      <c r="E84" s="92"/>
      <c r="F84" s="92"/>
      <c r="G84" s="92"/>
      <c r="H84" s="92"/>
      <c r="I84" s="93"/>
      <c r="J84" s="94"/>
      <c r="K84" s="305">
        <v>0.05</v>
      </c>
      <c r="L84" s="860">
        <f>N77*K84</f>
        <v>1565.7581739588738</v>
      </c>
      <c r="M84" s="861"/>
      <c r="N84" s="51"/>
    </row>
    <row r="85" spans="1:14" ht="15.75" thickBot="1">
      <c r="B85" s="823" t="s">
        <v>953</v>
      </c>
      <c r="C85" s="824"/>
      <c r="D85" s="824"/>
      <c r="E85" s="824"/>
      <c r="F85" s="824"/>
      <c r="G85" s="824"/>
      <c r="H85" s="824"/>
      <c r="I85" s="824"/>
      <c r="J85" s="824"/>
      <c r="K85" s="824"/>
      <c r="L85" s="824"/>
      <c r="M85" s="825"/>
      <c r="N85" s="52">
        <f>L82+L83+L84</f>
        <v>9394.5490437532426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40709.712522930713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29.25"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434</v>
      </c>
      <c r="B48" s="43" t="str">
        <f>VLOOKUP(A48,MATERIALES!A4:D372,3,FALSE)</f>
        <v>Cloruro De Calcio En Hojuelas (Flakes)</v>
      </c>
      <c r="C48" s="281"/>
      <c r="D48" s="281"/>
      <c r="E48" s="281"/>
      <c r="F48" s="281"/>
      <c r="G48" s="281"/>
      <c r="H48" s="281"/>
      <c r="I48" s="268"/>
      <c r="J48" s="224" t="str">
        <f>VLOOKUP(A48,MATERIALES!A4:D372,2,FALSE)</f>
        <v>kg</v>
      </c>
      <c r="K48" s="282">
        <v>1</v>
      </c>
      <c r="L48" s="267"/>
      <c r="M48" s="402">
        <f>VLOOKUP(A48,MATERIALES!A4:D393,4,FALSE)</f>
        <v>3539.1580991639944</v>
      </c>
      <c r="N48" s="272">
        <f>K48*M48</f>
        <v>3539.1580991639944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3539.1580991639944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3539.1580991639944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707.83161983279888</v>
      </c>
      <c r="M83" s="859"/>
      <c r="N83" s="51"/>
    </row>
    <row r="84" spans="1:14">
      <c r="B84" s="89" t="s">
        <v>973</v>
      </c>
      <c r="C84" s="90"/>
      <c r="D84" s="90"/>
      <c r="E84" s="90"/>
      <c r="F84" s="90"/>
      <c r="G84" s="90"/>
      <c r="H84" s="90"/>
      <c r="I84" s="87"/>
      <c r="J84" s="88"/>
      <c r="K84" s="304">
        <v>0.05</v>
      </c>
      <c r="L84" s="858">
        <f>N78*K84</f>
        <v>176.95790495819972</v>
      </c>
      <c r="M84" s="859"/>
      <c r="N84" s="51"/>
    </row>
    <row r="85" spans="1:14" ht="15.75" thickBot="1">
      <c r="B85" s="91" t="s">
        <v>974</v>
      </c>
      <c r="C85" s="92"/>
      <c r="D85" s="92"/>
      <c r="E85" s="92"/>
      <c r="F85" s="92"/>
      <c r="G85" s="92"/>
      <c r="H85" s="92"/>
      <c r="I85" s="93"/>
      <c r="J85" s="94"/>
      <c r="K85" s="305">
        <v>0.05</v>
      </c>
      <c r="L85" s="860">
        <f>N78*K85</f>
        <v>176.95790495819972</v>
      </c>
      <c r="M85" s="861"/>
      <c r="N85" s="51"/>
    </row>
    <row r="86" spans="1:14" ht="15.75" thickBot="1">
      <c r="B86" s="823" t="s">
        <v>953</v>
      </c>
      <c r="C86" s="824"/>
      <c r="D86" s="824"/>
      <c r="E86" s="824"/>
      <c r="F86" s="824"/>
      <c r="G86" s="824"/>
      <c r="H86" s="824"/>
      <c r="I86" s="824"/>
      <c r="J86" s="824"/>
      <c r="K86" s="824"/>
      <c r="L86" s="824"/>
      <c r="M86" s="825"/>
      <c r="N86" s="52">
        <f>L83+L84+L85</f>
        <v>1061.7474297491983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4600.9055289131929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topLeftCell="A28"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436</v>
      </c>
      <c r="B48" s="43" t="str">
        <f>VLOOKUP(A48,MATERIALES!A4:D372,3,FALSE)</f>
        <v>Cloruro De Calcio En Esferas (Pellets)</v>
      </c>
      <c r="C48" s="281"/>
      <c r="D48" s="281"/>
      <c r="E48" s="281"/>
      <c r="F48" s="281"/>
      <c r="G48" s="281"/>
      <c r="H48" s="281"/>
      <c r="I48" s="268"/>
      <c r="J48" s="224" t="str">
        <f>VLOOKUP(A48,MATERIALES!A4:D372,2,FALSE)</f>
        <v>kg</v>
      </c>
      <c r="K48" s="282">
        <v>1</v>
      </c>
      <c r="L48" s="267"/>
      <c r="M48" s="402">
        <f>VLOOKUP(A48,MATERIALES!A4:D393,4,FALSE)</f>
        <v>3986.3347699696478</v>
      </c>
      <c r="N48" s="272">
        <f>K48*M48</f>
        <v>3986.3347699696478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3986.3347699696478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3986.3347699696478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797.26695399392963</v>
      </c>
      <c r="M83" s="859"/>
      <c r="N83" s="51"/>
    </row>
    <row r="84" spans="1:14">
      <c r="B84" s="89" t="s">
        <v>973</v>
      </c>
      <c r="C84" s="90"/>
      <c r="D84" s="90"/>
      <c r="E84" s="90"/>
      <c r="F84" s="90"/>
      <c r="G84" s="90"/>
      <c r="H84" s="90"/>
      <c r="I84" s="87"/>
      <c r="J84" s="88"/>
      <c r="K84" s="304">
        <v>0.05</v>
      </c>
      <c r="L84" s="858">
        <f>N78*K84</f>
        <v>199.31673849848241</v>
      </c>
      <c r="M84" s="859"/>
      <c r="N84" s="51"/>
    </row>
    <row r="85" spans="1:14" ht="15.75" thickBot="1">
      <c r="B85" s="91" t="s">
        <v>974</v>
      </c>
      <c r="C85" s="92"/>
      <c r="D85" s="92"/>
      <c r="E85" s="92"/>
      <c r="F85" s="92"/>
      <c r="G85" s="92"/>
      <c r="H85" s="92"/>
      <c r="I85" s="93"/>
      <c r="J85" s="94"/>
      <c r="K85" s="305">
        <v>0.05</v>
      </c>
      <c r="L85" s="860">
        <f>N78*K85</f>
        <v>199.31673849848241</v>
      </c>
      <c r="M85" s="861"/>
      <c r="N85" s="51"/>
    </row>
    <row r="86" spans="1:14" ht="15.75" thickBot="1">
      <c r="B86" s="823" t="s">
        <v>953</v>
      </c>
      <c r="C86" s="824"/>
      <c r="D86" s="824"/>
      <c r="E86" s="824"/>
      <c r="F86" s="824"/>
      <c r="G86" s="824"/>
      <c r="H86" s="824"/>
      <c r="I86" s="824"/>
      <c r="J86" s="824"/>
      <c r="K86" s="824"/>
      <c r="L86" s="824"/>
      <c r="M86" s="825"/>
      <c r="N86" s="52">
        <f>L83+L84+L85</f>
        <v>1195.9004309908944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5182.235200960542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topLeftCell="A28"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ht="18.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VLOOKUP(A48,MATERIALES!A5:D372,3,FALSE)</f>
        <v>Agua</v>
      </c>
      <c r="C48" s="281"/>
      <c r="D48" s="281"/>
      <c r="E48" s="281"/>
      <c r="F48" s="281"/>
      <c r="G48" s="281"/>
      <c r="H48" s="281"/>
      <c r="I48" s="268"/>
      <c r="J48" s="224" t="str">
        <f>VLOOKUP(A48,MATERIALES!A4:D372,2,FALSE)</f>
        <v>lt</v>
      </c>
      <c r="K48" s="282">
        <v>1</v>
      </c>
      <c r="L48" s="267"/>
      <c r="M48" s="402">
        <f>VLOOKUP(A48,MATERIALES!A5:D394,4,FALSE)</f>
        <v>41.651105086428174</v>
      </c>
      <c r="N48" s="272">
        <f>K48*M48</f>
        <v>41.651105086428174</v>
      </c>
    </row>
    <row r="49" spans="1:14">
      <c r="A49" s="108" t="s">
        <v>436</v>
      </c>
      <c r="B49" s="43" t="str">
        <f>VLOOKUP(A49,MATERIALES!A6:D372,3,FALSE)</f>
        <v>Cloruro De Calcio En Esferas (Pellets)</v>
      </c>
      <c r="C49" s="281"/>
      <c r="D49" s="281"/>
      <c r="E49" s="281"/>
      <c r="F49" s="281"/>
      <c r="G49" s="281"/>
      <c r="H49" s="281"/>
      <c r="I49" s="268"/>
      <c r="J49" s="224" t="str">
        <f>VLOOKUP(A49,MATERIALES!A5:D372,2,FALSE)</f>
        <v>kg</v>
      </c>
      <c r="K49" s="282">
        <v>0.36</v>
      </c>
      <c r="L49" s="267"/>
      <c r="M49" s="402">
        <f>VLOOKUP(A49,MATERIALES!A6:D395,4,FALSE)</f>
        <v>3986.3347699696478</v>
      </c>
      <c r="N49" s="272">
        <f>K49*M49</f>
        <v>1435.0805171890731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1476.7316222755012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2" t="s">
        <v>963</v>
      </c>
      <c r="C68" s="863"/>
      <c r="D68" s="863"/>
      <c r="E68" s="863"/>
      <c r="F68" s="863"/>
      <c r="G68" s="863"/>
      <c r="H68" s="863"/>
      <c r="I68" s="73" t="s">
        <v>964</v>
      </c>
      <c r="J68" s="75" t="s">
        <v>1410</v>
      </c>
      <c r="K68" s="74" t="s">
        <v>966</v>
      </c>
      <c r="L68" s="864" t="s">
        <v>950</v>
      </c>
      <c r="M68" s="865"/>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9"/>
      <c r="C74" s="900"/>
      <c r="D74" s="900"/>
      <c r="E74" s="900"/>
      <c r="F74" s="900"/>
      <c r="G74" s="900"/>
      <c r="H74" s="900"/>
      <c r="I74" s="126"/>
      <c r="J74" s="126"/>
      <c r="K74" s="126"/>
      <c r="L74" s="913"/>
      <c r="M74" s="913"/>
      <c r="N74" s="45"/>
    </row>
    <row r="75" spans="2:15" ht="15.75" thickBot="1">
      <c r="B75" s="823" t="s">
        <v>953</v>
      </c>
      <c r="C75" s="824"/>
      <c r="D75" s="824"/>
      <c r="E75" s="824"/>
      <c r="F75" s="824"/>
      <c r="G75" s="824"/>
      <c r="H75" s="824"/>
      <c r="I75" s="866"/>
      <c r="J75" s="866"/>
      <c r="K75" s="866"/>
      <c r="L75" s="866"/>
      <c r="M75" s="867"/>
      <c r="N75" s="301"/>
    </row>
    <row r="76" spans="2:15" ht="15.75" thickBot="1">
      <c r="B76" s="33"/>
      <c r="C76" s="34"/>
      <c r="D76" s="34"/>
      <c r="E76" s="34"/>
      <c r="F76" s="34"/>
      <c r="G76" s="34"/>
      <c r="H76" s="34"/>
      <c r="I76" s="34"/>
      <c r="J76" s="34"/>
      <c r="K76" s="34"/>
      <c r="L76" s="34"/>
      <c r="M76" s="34"/>
      <c r="N76" s="35"/>
    </row>
    <row r="77" spans="2:15" ht="15.75" thickBot="1">
      <c r="B77" s="823" t="s">
        <v>967</v>
      </c>
      <c r="C77" s="824"/>
      <c r="D77" s="824"/>
      <c r="E77" s="824"/>
      <c r="F77" s="824"/>
      <c r="G77" s="824"/>
      <c r="H77" s="824"/>
      <c r="I77" s="824"/>
      <c r="J77" s="824"/>
      <c r="K77" s="824"/>
      <c r="L77" s="824"/>
      <c r="M77" s="825"/>
      <c r="N77" s="99">
        <f>N43+N53+N64+N75</f>
        <v>1476.7316222755012</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295.34632445510027</v>
      </c>
      <c r="M82" s="859"/>
      <c r="N82" s="51"/>
    </row>
    <row r="83" spans="1:14">
      <c r="B83" s="89" t="s">
        <v>973</v>
      </c>
      <c r="C83" s="90"/>
      <c r="D83" s="90"/>
      <c r="E83" s="90"/>
      <c r="F83" s="90"/>
      <c r="G83" s="90"/>
      <c r="H83" s="90"/>
      <c r="I83" s="87"/>
      <c r="J83" s="88"/>
      <c r="K83" s="304">
        <v>0.05</v>
      </c>
      <c r="L83" s="858">
        <f>N77*K83</f>
        <v>73.836581113775068</v>
      </c>
      <c r="M83" s="859"/>
      <c r="N83" s="51"/>
    </row>
    <row r="84" spans="1:14" ht="15.75" thickBot="1">
      <c r="B84" s="91" t="s">
        <v>974</v>
      </c>
      <c r="C84" s="92"/>
      <c r="D84" s="92"/>
      <c r="E84" s="92"/>
      <c r="F84" s="92"/>
      <c r="G84" s="92"/>
      <c r="H84" s="92"/>
      <c r="I84" s="93"/>
      <c r="J84" s="94"/>
      <c r="K84" s="305">
        <v>0.05</v>
      </c>
      <c r="L84" s="860">
        <f>N77*K84</f>
        <v>73.836581113775068</v>
      </c>
      <c r="M84" s="861"/>
      <c r="N84" s="51"/>
    </row>
    <row r="85" spans="1:14" ht="15.75" thickBot="1">
      <c r="B85" s="823" t="s">
        <v>953</v>
      </c>
      <c r="C85" s="824"/>
      <c r="D85" s="824"/>
      <c r="E85" s="824"/>
      <c r="F85" s="824"/>
      <c r="G85" s="824"/>
      <c r="H85" s="824"/>
      <c r="I85" s="824"/>
      <c r="J85" s="824"/>
      <c r="K85" s="824"/>
      <c r="L85" s="824"/>
      <c r="M85" s="825"/>
      <c r="N85" s="52">
        <f>L82+L83+L84</f>
        <v>443.01948668265044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1919.7511089581517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topLeftCell="A5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183098.24988478114</v>
      </c>
      <c r="L37" s="270"/>
      <c r="M37" s="271">
        <v>45</v>
      </c>
      <c r="N37" s="272">
        <f>K37/M37</f>
        <v>4068.8499974395809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8232.2420326415904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519</v>
      </c>
      <c r="B48" s="43" t="str">
        <f>VLOOKUP(A48,MATERIALES!A4:D372,3,FALSE)</f>
        <v xml:space="preserve">Material  de afirmado de la Zona </v>
      </c>
      <c r="C48" s="281"/>
      <c r="D48" s="281"/>
      <c r="E48" s="281"/>
      <c r="F48" s="281"/>
      <c r="G48" s="281"/>
      <c r="H48" s="281"/>
      <c r="I48" s="268"/>
      <c r="J48" s="224" t="str">
        <f>VLOOKUP(A48,MATERIALES!A4:D372,2,FALSE)</f>
        <v>m3</v>
      </c>
      <c r="K48" s="282">
        <v>1.25</v>
      </c>
      <c r="L48" s="267"/>
      <c r="M48" s="402">
        <f>VLOOKUP(A48,MATERIALES!A4:D393,4,FALSE)</f>
        <v>15931.547695558776</v>
      </c>
      <c r="N48" s="272">
        <f>K48*M48</f>
        <v>19914.434619448471</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VLOOKUP(A49,MATERIALES!A5:D394,4,FALSE)</f>
        <v>41.651105086428174</v>
      </c>
      <c r="N49" s="272">
        <f>K49*M49</f>
        <v>1041.2776271607045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20955.712246609175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0">
        <f>VLOOKUP(A59,TRANSPORTE!A5:D123,4,FALSE)</f>
        <v>1219.3279687179154</v>
      </c>
      <c r="M59" s="911"/>
      <c r="N59" s="287">
        <f>K59*L59</f>
        <v>1524.1599608973943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1524.1599608973943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31309.192694632628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6261.8385389265259</v>
      </c>
      <c r="M83" s="859"/>
      <c r="N83" s="51"/>
    </row>
    <row r="84" spans="1:14">
      <c r="B84" s="89" t="s">
        <v>973</v>
      </c>
      <c r="C84" s="90"/>
      <c r="D84" s="90"/>
      <c r="E84" s="90"/>
      <c r="F84" s="90"/>
      <c r="G84" s="90"/>
      <c r="H84" s="90"/>
      <c r="I84" s="87"/>
      <c r="J84" s="88"/>
      <c r="K84" s="304">
        <v>0.05</v>
      </c>
      <c r="L84" s="858">
        <f>N78*K84</f>
        <v>1565.4596347316315</v>
      </c>
      <c r="M84" s="859"/>
      <c r="N84" s="51"/>
    </row>
    <row r="85" spans="1:14" ht="15.75" thickBot="1">
      <c r="B85" s="91" t="s">
        <v>974</v>
      </c>
      <c r="C85" s="92"/>
      <c r="D85" s="92"/>
      <c r="E85" s="92"/>
      <c r="F85" s="92"/>
      <c r="G85" s="92"/>
      <c r="H85" s="92"/>
      <c r="I85" s="93"/>
      <c r="J85" s="94"/>
      <c r="K85" s="305">
        <v>0.05</v>
      </c>
      <c r="L85" s="860">
        <f>N78*K85</f>
        <v>1565.4596347316315</v>
      </c>
      <c r="M85" s="861"/>
      <c r="N85" s="51"/>
    </row>
    <row r="86" spans="1:14" ht="15.75" thickBot="1">
      <c r="B86" s="823" t="s">
        <v>953</v>
      </c>
      <c r="C86" s="824"/>
      <c r="D86" s="824"/>
      <c r="E86" s="824"/>
      <c r="F86" s="824"/>
      <c r="G86" s="824"/>
      <c r="H86" s="824"/>
      <c r="I86" s="824"/>
      <c r="J86" s="824"/>
      <c r="K86" s="824"/>
      <c r="L86" s="824"/>
      <c r="M86" s="825"/>
      <c r="N86" s="52">
        <f>L83+L84+L85</f>
        <v>9392.7578083897879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40701.950503022417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31"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183098.24988478114</v>
      </c>
      <c r="L37" s="270"/>
      <c r="M37" s="271">
        <v>45</v>
      </c>
      <c r="N37" s="272">
        <f>K37/M37</f>
        <v>4068.8499974395809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8232.2420326415904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VLOOKUP(A48,MATERIALES!A4:D393,4,FALSE)</f>
        <v>43018.996795974948</v>
      </c>
      <c r="N48" s="272">
        <f>K48*M48</f>
        <v>55924.695834767437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41.651105086428174</v>
      </c>
      <c r="N49" s="272">
        <f>K49*M49</f>
        <v>999.62652207427618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56924.322356841716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67338.769203301053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13467.753840660211</v>
      </c>
      <c r="M83" s="859"/>
      <c r="N83" s="51"/>
    </row>
    <row r="84" spans="1:14">
      <c r="B84" s="89" t="s">
        <v>973</v>
      </c>
      <c r="C84" s="90"/>
      <c r="D84" s="90"/>
      <c r="E84" s="90"/>
      <c r="F84" s="90"/>
      <c r="G84" s="90"/>
      <c r="H84" s="90"/>
      <c r="I84" s="87"/>
      <c r="J84" s="88"/>
      <c r="K84" s="304">
        <v>0.05</v>
      </c>
      <c r="L84" s="858">
        <f>N78*K84</f>
        <v>3366.9384601650527</v>
      </c>
      <c r="M84" s="859"/>
      <c r="N84" s="51"/>
    </row>
    <row r="85" spans="1:14" ht="15.75" thickBot="1">
      <c r="B85" s="91" t="s">
        <v>974</v>
      </c>
      <c r="C85" s="92"/>
      <c r="D85" s="92"/>
      <c r="E85" s="92"/>
      <c r="F85" s="92"/>
      <c r="G85" s="92"/>
      <c r="H85" s="92"/>
      <c r="I85" s="93"/>
      <c r="J85" s="94"/>
      <c r="K85" s="305">
        <v>0.05</v>
      </c>
      <c r="L85" s="860">
        <f>N78*K85</f>
        <v>3366.9384601650527</v>
      </c>
      <c r="M85" s="861"/>
      <c r="N85" s="51"/>
    </row>
    <row r="86" spans="1:14" ht="15.75" thickBot="1">
      <c r="B86" s="823" t="s">
        <v>953</v>
      </c>
      <c r="C86" s="824"/>
      <c r="D86" s="824"/>
      <c r="E86" s="824"/>
      <c r="F86" s="824"/>
      <c r="G86" s="824"/>
      <c r="H86" s="824"/>
      <c r="I86" s="824"/>
      <c r="J86" s="824"/>
      <c r="K86" s="824"/>
      <c r="L86" s="824"/>
      <c r="M86" s="825"/>
      <c r="N86" s="52">
        <f>L83+L84+L85</f>
        <v>20201.630760990316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87540.39996429137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183098.24988478114</v>
      </c>
      <c r="L37" s="270"/>
      <c r="M37" s="271">
        <v>45</v>
      </c>
      <c r="N37" s="272">
        <f>K37/M37</f>
        <v>4068.8499974395809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8232.2420326415904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VLOOKUP(A48,MATERIALES!A4:D393,4,FALSE)</f>
        <v>43018.996795974948</v>
      </c>
      <c r="N48" s="272">
        <f>K48*M48</f>
        <v>55924.695834767437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41.651105086428174</v>
      </c>
      <c r="N49" s="272">
        <f>K49*M49</f>
        <v>999.62652207427618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56924.322356841716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67338.769203301053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13467.753840660211</v>
      </c>
      <c r="M83" s="859"/>
      <c r="N83" s="51"/>
    </row>
    <row r="84" spans="1:14">
      <c r="B84" s="89" t="s">
        <v>973</v>
      </c>
      <c r="C84" s="90"/>
      <c r="D84" s="90"/>
      <c r="E84" s="90"/>
      <c r="F84" s="90"/>
      <c r="G84" s="90"/>
      <c r="H84" s="90"/>
      <c r="I84" s="87"/>
      <c r="J84" s="88"/>
      <c r="K84" s="304">
        <v>0.05</v>
      </c>
      <c r="L84" s="858">
        <f>N78*K84</f>
        <v>3366.9384601650527</v>
      </c>
      <c r="M84" s="859"/>
      <c r="N84" s="51"/>
    </row>
    <row r="85" spans="1:14" ht="15.75" thickBot="1">
      <c r="B85" s="91" t="s">
        <v>974</v>
      </c>
      <c r="C85" s="92"/>
      <c r="D85" s="92"/>
      <c r="E85" s="92"/>
      <c r="F85" s="92"/>
      <c r="G85" s="92"/>
      <c r="H85" s="92"/>
      <c r="I85" s="93"/>
      <c r="J85" s="94"/>
      <c r="K85" s="305">
        <v>0.05</v>
      </c>
      <c r="L85" s="860">
        <f>N78*K85</f>
        <v>3366.9384601650527</v>
      </c>
      <c r="M85" s="861"/>
      <c r="N85" s="51"/>
    </row>
    <row r="86" spans="1:14" ht="15.75" thickBot="1">
      <c r="B86" s="823" t="s">
        <v>953</v>
      </c>
      <c r="C86" s="824"/>
      <c r="D86" s="824"/>
      <c r="E86" s="824"/>
      <c r="F86" s="824"/>
      <c r="G86" s="824"/>
      <c r="H86" s="824"/>
      <c r="I86" s="824"/>
      <c r="J86" s="824"/>
      <c r="K86" s="824"/>
      <c r="L86" s="824"/>
      <c r="M86" s="825"/>
      <c r="N86" s="52">
        <f>L83+L84+L85</f>
        <v>20201.630760990316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87540.39996429137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topLeftCell="A34"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183098.24988478114</v>
      </c>
      <c r="L37" s="270"/>
      <c r="M37" s="271">
        <v>45</v>
      </c>
      <c r="N37" s="272">
        <f>K37/M37</f>
        <v>4068.8499974395809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8232.2420326415904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VLOOKUP(A48,MATERIALES!A4:D393,4,FALSE)</f>
        <v>43018.996795974948</v>
      </c>
      <c r="N48" s="272">
        <f>K48*M48</f>
        <v>55924.695834767437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41.651105086428174</v>
      </c>
      <c r="N49" s="272">
        <f>K49*M49</f>
        <v>999.62652207427618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56924.322356841716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67338.769203301053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13467.753840660211</v>
      </c>
      <c r="M83" s="859"/>
      <c r="N83" s="51"/>
    </row>
    <row r="84" spans="1:14">
      <c r="B84" s="89" t="s">
        <v>973</v>
      </c>
      <c r="C84" s="90"/>
      <c r="D84" s="90"/>
      <c r="E84" s="90"/>
      <c r="F84" s="90"/>
      <c r="G84" s="90"/>
      <c r="H84" s="90"/>
      <c r="I84" s="87"/>
      <c r="J84" s="88"/>
      <c r="K84" s="304">
        <v>0.05</v>
      </c>
      <c r="L84" s="858">
        <f>N78*K84</f>
        <v>3366.9384601650527</v>
      </c>
      <c r="M84" s="859"/>
      <c r="N84" s="51"/>
    </row>
    <row r="85" spans="1:14" ht="15.75" thickBot="1">
      <c r="B85" s="91" t="s">
        <v>974</v>
      </c>
      <c r="C85" s="92"/>
      <c r="D85" s="92"/>
      <c r="E85" s="92"/>
      <c r="F85" s="92"/>
      <c r="G85" s="92"/>
      <c r="H85" s="92"/>
      <c r="I85" s="93"/>
      <c r="J85" s="94"/>
      <c r="K85" s="305">
        <v>0.05</v>
      </c>
      <c r="L85" s="860">
        <f>N78*K85</f>
        <v>3366.9384601650527</v>
      </c>
      <c r="M85" s="861"/>
      <c r="N85" s="51"/>
    </row>
    <row r="86" spans="1:14" ht="15.75" thickBot="1">
      <c r="B86" s="823" t="s">
        <v>953</v>
      </c>
      <c r="C86" s="824"/>
      <c r="D86" s="824"/>
      <c r="E86" s="824"/>
      <c r="F86" s="824"/>
      <c r="G86" s="824"/>
      <c r="H86" s="824"/>
      <c r="I86" s="824"/>
      <c r="J86" s="824"/>
      <c r="K86" s="824"/>
      <c r="L86" s="824"/>
      <c r="M86" s="825"/>
      <c r="N86" s="52">
        <f>L83+L84+L85</f>
        <v>20201.630760990316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87540.39996429137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topLeftCell="A37" zoomScale="78" zoomScaleNormal="78" workbookViewId="0">
      <selection activeCell="J48" sqref="J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7946.9726512491816</v>
      </c>
      <c r="L36" s="270"/>
      <c r="M36" s="271">
        <v>2.5</v>
      </c>
      <c r="N36" s="272">
        <f>K36/M36</f>
        <v>3178.7890604996728</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403"/>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3986.8146695356927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VLOOKUP(A48,MATERIALES!A4:D393,4,FALSE)</f>
        <v>43018.996795974948</v>
      </c>
      <c r="N48" s="272">
        <f>K48*M48</f>
        <v>55924.695834767437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41.651105086428174</v>
      </c>
      <c r="N49" s="272">
        <f>K49*M49</f>
        <v>999.62652207427618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56924.322356841716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78656.775566431097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15731.355113286219</v>
      </c>
      <c r="M83" s="859"/>
      <c r="N83" s="51"/>
    </row>
    <row r="84" spans="1:14">
      <c r="B84" s="89" t="s">
        <v>973</v>
      </c>
      <c r="C84" s="90"/>
      <c r="D84" s="90"/>
      <c r="E84" s="90"/>
      <c r="F84" s="90"/>
      <c r="G84" s="90"/>
      <c r="H84" s="90"/>
      <c r="I84" s="87"/>
      <c r="J84" s="88"/>
      <c r="K84" s="304">
        <v>0.05</v>
      </c>
      <c r="L84" s="858">
        <f>N78*K84</f>
        <v>3932.8387783215549</v>
      </c>
      <c r="M84" s="859"/>
      <c r="N84" s="51"/>
    </row>
    <row r="85" spans="1:14" ht="15.75" thickBot="1">
      <c r="B85" s="91" t="s">
        <v>974</v>
      </c>
      <c r="C85" s="92"/>
      <c r="D85" s="92"/>
      <c r="E85" s="92"/>
      <c r="F85" s="92"/>
      <c r="G85" s="92"/>
      <c r="H85" s="92"/>
      <c r="I85" s="93"/>
      <c r="J85" s="94"/>
      <c r="K85" s="305">
        <v>0.05</v>
      </c>
      <c r="L85" s="860">
        <f>N78*K85</f>
        <v>3932.8387783215549</v>
      </c>
      <c r="M85" s="861"/>
      <c r="N85" s="51"/>
    </row>
    <row r="86" spans="1:14" ht="15.75" thickBot="1">
      <c r="B86" s="823" t="s">
        <v>953</v>
      </c>
      <c r="C86" s="824"/>
      <c r="D86" s="824"/>
      <c r="E86" s="824"/>
      <c r="F86" s="824"/>
      <c r="G86" s="824"/>
      <c r="H86" s="824"/>
      <c r="I86" s="824"/>
      <c r="J86" s="824"/>
      <c r="K86" s="824"/>
      <c r="L86" s="824"/>
      <c r="M86" s="825"/>
      <c r="N86" s="52">
        <f>L83+L84+L85</f>
        <v>23597.032669929329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102253.80823636043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topLeftCell="A31" zoomScale="78" zoomScaleNormal="78" workbookViewId="0">
      <selection activeCell="B53" sqref="B53:I53"/>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7946.9726512491816</v>
      </c>
      <c r="L36" s="270"/>
      <c r="M36" s="271">
        <v>2.5</v>
      </c>
      <c r="N36" s="272">
        <f>K36/M36</f>
        <v>3178.7890604996728</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3986.8146695356927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VLOOKUP(A48,MATERIALES!A4:D393,4,FALSE)</f>
        <v>43018.996795974948</v>
      </c>
      <c r="N48" s="272">
        <f>K48*M48</f>
        <v>55924.695834767437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41.651105086428174</v>
      </c>
      <c r="N49" s="272">
        <f>K49*M49</f>
        <v>999.62652207427618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56924.322356841716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78656.775566431097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15731.355113286219</v>
      </c>
      <c r="M83" s="859"/>
      <c r="N83" s="51"/>
    </row>
    <row r="84" spans="1:14">
      <c r="B84" s="89" t="s">
        <v>973</v>
      </c>
      <c r="C84" s="90"/>
      <c r="D84" s="90"/>
      <c r="E84" s="90"/>
      <c r="F84" s="90"/>
      <c r="G84" s="90"/>
      <c r="H84" s="90"/>
      <c r="I84" s="87"/>
      <c r="J84" s="88"/>
      <c r="K84" s="304">
        <v>0.05</v>
      </c>
      <c r="L84" s="858">
        <f>N78*K84</f>
        <v>3932.8387783215549</v>
      </c>
      <c r="M84" s="859"/>
      <c r="N84" s="51"/>
    </row>
    <row r="85" spans="1:14" ht="15.75" thickBot="1">
      <c r="B85" s="91" t="s">
        <v>974</v>
      </c>
      <c r="C85" s="92"/>
      <c r="D85" s="92"/>
      <c r="E85" s="92"/>
      <c r="F85" s="92"/>
      <c r="G85" s="92"/>
      <c r="H85" s="92"/>
      <c r="I85" s="93"/>
      <c r="J85" s="94"/>
      <c r="K85" s="305">
        <v>0.05</v>
      </c>
      <c r="L85" s="860">
        <f>N78*K85</f>
        <v>3932.8387783215549</v>
      </c>
      <c r="M85" s="861"/>
      <c r="N85" s="51"/>
    </row>
    <row r="86" spans="1:14" ht="15.75" thickBot="1">
      <c r="B86" s="823" t="s">
        <v>953</v>
      </c>
      <c r="C86" s="824"/>
      <c r="D86" s="824"/>
      <c r="E86" s="824"/>
      <c r="F86" s="824"/>
      <c r="G86" s="824"/>
      <c r="H86" s="824"/>
      <c r="I86" s="824"/>
      <c r="J86" s="824"/>
      <c r="K86" s="824"/>
      <c r="L86" s="824"/>
      <c r="M86" s="825"/>
      <c r="N86" s="52">
        <f>L83+L84+L85</f>
        <v>23597.032669929329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102253.80823636043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7946.9726512491816</v>
      </c>
      <c r="L36" s="270"/>
      <c r="M36" s="271">
        <v>2.5</v>
      </c>
      <c r="N36" s="272">
        <f>K36/M36</f>
        <v>3178.7890604996728</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3986.8146695356927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VLOOKUP(A48,MATERIALES!A4:D393,4,FALSE)</f>
        <v>43018.996795974948</v>
      </c>
      <c r="N48" s="272">
        <f>K48*M48</f>
        <v>55924.695834767437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41.651105086428174</v>
      </c>
      <c r="N49" s="272">
        <f>K49*M49</f>
        <v>999.62652207427618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56924.322356841716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78656.775566431097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15731.355113286219</v>
      </c>
      <c r="M83" s="859"/>
      <c r="N83" s="51"/>
    </row>
    <row r="84" spans="1:14">
      <c r="B84" s="89" t="s">
        <v>973</v>
      </c>
      <c r="C84" s="90"/>
      <c r="D84" s="90"/>
      <c r="E84" s="90"/>
      <c r="F84" s="90"/>
      <c r="G84" s="90"/>
      <c r="H84" s="90"/>
      <c r="I84" s="87"/>
      <c r="J84" s="88"/>
      <c r="K84" s="304">
        <v>0.05</v>
      </c>
      <c r="L84" s="858">
        <f>N78*K84</f>
        <v>3932.8387783215549</v>
      </c>
      <c r="M84" s="859"/>
      <c r="N84" s="51"/>
    </row>
    <row r="85" spans="1:14" ht="15.75" thickBot="1">
      <c r="B85" s="91" t="s">
        <v>974</v>
      </c>
      <c r="C85" s="92"/>
      <c r="D85" s="92"/>
      <c r="E85" s="92"/>
      <c r="F85" s="92"/>
      <c r="G85" s="92"/>
      <c r="H85" s="92"/>
      <c r="I85" s="93"/>
      <c r="J85" s="94"/>
      <c r="K85" s="305">
        <v>0.05</v>
      </c>
      <c r="L85" s="860">
        <f>N78*K85</f>
        <v>3932.8387783215549</v>
      </c>
      <c r="M85" s="861"/>
      <c r="N85" s="51"/>
    </row>
    <row r="86" spans="1:14" ht="15.75" thickBot="1">
      <c r="B86" s="823" t="s">
        <v>953</v>
      </c>
      <c r="C86" s="824"/>
      <c r="D86" s="824"/>
      <c r="E86" s="824"/>
      <c r="F86" s="824"/>
      <c r="G86" s="824"/>
      <c r="H86" s="824"/>
      <c r="I86" s="824"/>
      <c r="J86" s="824"/>
      <c r="K86" s="824"/>
      <c r="L86" s="824"/>
      <c r="M86" s="825"/>
      <c r="N86" s="52">
        <f>L83+L84+L85</f>
        <v>23597.032669929329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102253.80823636043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183098.24988478114</v>
      </c>
      <c r="L37" s="270"/>
      <c r="M37" s="271">
        <v>45</v>
      </c>
      <c r="N37" s="272">
        <f>K37/M37</f>
        <v>4068.8499974395809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8232.2420326415904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41.651105086428174</v>
      </c>
      <c r="N49" s="272">
        <f>K49*M49</f>
        <v>999.62652207427618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70248.85796653248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80663.304812991817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16132.660962598364</v>
      </c>
      <c r="M83" s="859"/>
      <c r="N83" s="51"/>
    </row>
    <row r="84" spans="1:14">
      <c r="B84" s="89" t="s">
        <v>973</v>
      </c>
      <c r="C84" s="90"/>
      <c r="D84" s="90"/>
      <c r="E84" s="90"/>
      <c r="F84" s="90"/>
      <c r="G84" s="90"/>
      <c r="H84" s="90"/>
      <c r="I84" s="87"/>
      <c r="J84" s="88"/>
      <c r="K84" s="304">
        <v>0.05</v>
      </c>
      <c r="L84" s="858">
        <f>N78*K84</f>
        <v>4033.1652406495909</v>
      </c>
      <c r="M84" s="859"/>
      <c r="N84" s="51"/>
    </row>
    <row r="85" spans="1:14" ht="15.75" thickBot="1">
      <c r="B85" s="91" t="s">
        <v>974</v>
      </c>
      <c r="C85" s="92"/>
      <c r="D85" s="92"/>
      <c r="E85" s="92"/>
      <c r="F85" s="92"/>
      <c r="G85" s="92"/>
      <c r="H85" s="92"/>
      <c r="I85" s="93"/>
      <c r="J85" s="94"/>
      <c r="K85" s="305">
        <v>0.05</v>
      </c>
      <c r="L85" s="860">
        <f>N78*K85</f>
        <v>4033.1652406495909</v>
      </c>
      <c r="M85" s="861"/>
      <c r="N85" s="51"/>
    </row>
    <row r="86" spans="1:14" ht="15.75" thickBot="1">
      <c r="B86" s="823" t="s">
        <v>953</v>
      </c>
      <c r="C86" s="824"/>
      <c r="D86" s="824"/>
      <c r="E86" s="824"/>
      <c r="F86" s="824"/>
      <c r="G86" s="824"/>
      <c r="H86" s="824"/>
      <c r="I86" s="824"/>
      <c r="J86" s="824"/>
      <c r="K86" s="824"/>
      <c r="L86" s="824"/>
      <c r="M86" s="825"/>
      <c r="N86" s="52">
        <f>L83+L84+L85</f>
        <v>24198.991443897547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104862.29625688936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topLeftCell="A18"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183098.24988478114</v>
      </c>
      <c r="L37" s="270"/>
      <c r="M37" s="271">
        <v>45</v>
      </c>
      <c r="N37" s="272">
        <f>K37/M37</f>
        <v>4068.8499974395809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8232.2420326415904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41.651105086428174</v>
      </c>
      <c r="N49" s="272">
        <f>K49*M49</f>
        <v>999.62652207427618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70248.85796653248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80663.304812991817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16132.660962598364</v>
      </c>
      <c r="M83" s="859"/>
      <c r="N83" s="51"/>
    </row>
    <row r="84" spans="1:14">
      <c r="B84" s="89" t="s">
        <v>973</v>
      </c>
      <c r="C84" s="90"/>
      <c r="D84" s="90"/>
      <c r="E84" s="90"/>
      <c r="F84" s="90"/>
      <c r="G84" s="90"/>
      <c r="H84" s="90"/>
      <c r="I84" s="87"/>
      <c r="J84" s="88"/>
      <c r="K84" s="304">
        <v>0.05</v>
      </c>
      <c r="L84" s="858">
        <f>N78*K84</f>
        <v>4033.1652406495909</v>
      </c>
      <c r="M84" s="859"/>
      <c r="N84" s="51"/>
    </row>
    <row r="85" spans="1:14" ht="15.75" thickBot="1">
      <c r="B85" s="91" t="s">
        <v>974</v>
      </c>
      <c r="C85" s="92"/>
      <c r="D85" s="92"/>
      <c r="E85" s="92"/>
      <c r="F85" s="92"/>
      <c r="G85" s="92"/>
      <c r="H85" s="92"/>
      <c r="I85" s="93"/>
      <c r="J85" s="94"/>
      <c r="K85" s="305">
        <v>0.05</v>
      </c>
      <c r="L85" s="860">
        <f>N78*K85</f>
        <v>4033.1652406495909</v>
      </c>
      <c r="M85" s="861"/>
      <c r="N85" s="51"/>
    </row>
    <row r="86" spans="1:14" ht="15.75" thickBot="1">
      <c r="B86" s="823" t="s">
        <v>953</v>
      </c>
      <c r="C86" s="824"/>
      <c r="D86" s="824"/>
      <c r="E86" s="824"/>
      <c r="F86" s="824"/>
      <c r="G86" s="824"/>
      <c r="H86" s="824"/>
      <c r="I86" s="824"/>
      <c r="J86" s="824"/>
      <c r="K86" s="824"/>
      <c r="L86" s="824"/>
      <c r="M86" s="825"/>
      <c r="N86" s="52">
        <f>L83+L84+L85</f>
        <v>24198.991443897547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104862.29625688936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183098.24988478114</v>
      </c>
      <c r="L37" s="270"/>
      <c r="M37" s="271">
        <v>45</v>
      </c>
      <c r="N37" s="272">
        <f>K37/M37</f>
        <v>4068.8499974395809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8232.2420326415904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41.651105086428174</v>
      </c>
      <c r="N49" s="272">
        <f>K49*M49</f>
        <v>999.62652207427618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70248.85796653248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80663.304812991817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16132.660962598364</v>
      </c>
      <c r="M83" s="859"/>
      <c r="N83" s="51"/>
    </row>
    <row r="84" spans="1:14">
      <c r="B84" s="89" t="s">
        <v>973</v>
      </c>
      <c r="C84" s="90"/>
      <c r="D84" s="90"/>
      <c r="E84" s="90"/>
      <c r="F84" s="90"/>
      <c r="G84" s="90"/>
      <c r="H84" s="90"/>
      <c r="I84" s="87"/>
      <c r="J84" s="88"/>
      <c r="K84" s="304">
        <v>0.05</v>
      </c>
      <c r="L84" s="858">
        <f>N78*K84</f>
        <v>4033.1652406495909</v>
      </c>
      <c r="M84" s="859"/>
      <c r="N84" s="51"/>
    </row>
    <row r="85" spans="1:14" ht="15.75" thickBot="1">
      <c r="B85" s="91" t="s">
        <v>974</v>
      </c>
      <c r="C85" s="92"/>
      <c r="D85" s="92"/>
      <c r="E85" s="92"/>
      <c r="F85" s="92"/>
      <c r="G85" s="92"/>
      <c r="H85" s="92"/>
      <c r="I85" s="93"/>
      <c r="J85" s="94"/>
      <c r="K85" s="305">
        <v>0.05</v>
      </c>
      <c r="L85" s="860">
        <f>N78*K85</f>
        <v>4033.1652406495909</v>
      </c>
      <c r="M85" s="861"/>
      <c r="N85" s="51"/>
    </row>
    <row r="86" spans="1:14" ht="15.75" thickBot="1">
      <c r="B86" s="823" t="s">
        <v>953</v>
      </c>
      <c r="C86" s="824"/>
      <c r="D86" s="824"/>
      <c r="E86" s="824"/>
      <c r="F86" s="824"/>
      <c r="G86" s="824"/>
      <c r="H86" s="824"/>
      <c r="I86" s="824"/>
      <c r="J86" s="824"/>
      <c r="K86" s="824"/>
      <c r="L86" s="824"/>
      <c r="M86" s="825"/>
      <c r="N86" s="52">
        <f>L83+L84+L85</f>
        <v>24198.991443897547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104862.29625688936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7946.9726512491816</v>
      </c>
      <c r="L36" s="270"/>
      <c r="M36" s="271">
        <v>2.5</v>
      </c>
      <c r="N36" s="272">
        <f>K36/M36</f>
        <v>3178.7890604996728</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3986.8146695356927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41.651105086428174</v>
      </c>
      <c r="N49" s="272">
        <f>K49*M49</f>
        <v>999.62652207427618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70248.85796653248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91981.311176121861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18396.262235224374</v>
      </c>
      <c r="M83" s="859"/>
      <c r="N83" s="51"/>
    </row>
    <row r="84" spans="1:14">
      <c r="B84" s="89" t="s">
        <v>973</v>
      </c>
      <c r="C84" s="90"/>
      <c r="D84" s="90"/>
      <c r="E84" s="90"/>
      <c r="F84" s="90"/>
      <c r="G84" s="90"/>
      <c r="H84" s="90"/>
      <c r="I84" s="87"/>
      <c r="J84" s="88"/>
      <c r="K84" s="304">
        <v>0.05</v>
      </c>
      <c r="L84" s="858">
        <f>N78*K84</f>
        <v>4599.0655588060936</v>
      </c>
      <c r="M84" s="859"/>
      <c r="N84" s="51"/>
    </row>
    <row r="85" spans="1:14" ht="15.75" thickBot="1">
      <c r="B85" s="91" t="s">
        <v>974</v>
      </c>
      <c r="C85" s="92"/>
      <c r="D85" s="92"/>
      <c r="E85" s="92"/>
      <c r="F85" s="92"/>
      <c r="G85" s="92"/>
      <c r="H85" s="92"/>
      <c r="I85" s="93"/>
      <c r="J85" s="94"/>
      <c r="K85" s="305">
        <v>0.05</v>
      </c>
      <c r="L85" s="860">
        <f>N78*K85</f>
        <v>4599.0655588060936</v>
      </c>
      <c r="M85" s="861"/>
      <c r="N85" s="51"/>
    </row>
    <row r="86" spans="1:14" ht="15.75" thickBot="1">
      <c r="B86" s="823" t="s">
        <v>953</v>
      </c>
      <c r="C86" s="824"/>
      <c r="D86" s="824"/>
      <c r="E86" s="824"/>
      <c r="F86" s="824"/>
      <c r="G86" s="824"/>
      <c r="H86" s="824"/>
      <c r="I86" s="824"/>
      <c r="J86" s="824"/>
      <c r="K86" s="824"/>
      <c r="L86" s="824"/>
      <c r="M86" s="825"/>
      <c r="N86" s="52">
        <f>L83+L84+L85</f>
        <v>27594.393352836563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119575.70452895842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topLeftCell="A22"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7946.9726512491816</v>
      </c>
      <c r="L36" s="270"/>
      <c r="M36" s="271">
        <v>2.5</v>
      </c>
      <c r="N36" s="272">
        <f>K36/M36</f>
        <v>3178.7890604996728</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3986.8146695356927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41.651105086428174</v>
      </c>
      <c r="N49" s="272">
        <f>K49*M49</f>
        <v>999.62652207427618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70248.85796653248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91981.311176121861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18396.262235224374</v>
      </c>
      <c r="M83" s="859"/>
      <c r="N83" s="51"/>
    </row>
    <row r="84" spans="1:14">
      <c r="B84" s="89" t="s">
        <v>973</v>
      </c>
      <c r="C84" s="90"/>
      <c r="D84" s="90"/>
      <c r="E84" s="90"/>
      <c r="F84" s="90"/>
      <c r="G84" s="90"/>
      <c r="H84" s="90"/>
      <c r="I84" s="87"/>
      <c r="J84" s="88"/>
      <c r="K84" s="304">
        <v>0.05</v>
      </c>
      <c r="L84" s="858">
        <f>N78*K84</f>
        <v>4599.0655588060936</v>
      </c>
      <c r="M84" s="859"/>
      <c r="N84" s="51"/>
    </row>
    <row r="85" spans="1:14" ht="15.75" thickBot="1">
      <c r="B85" s="91" t="s">
        <v>974</v>
      </c>
      <c r="C85" s="92"/>
      <c r="D85" s="92"/>
      <c r="E85" s="92"/>
      <c r="F85" s="92"/>
      <c r="G85" s="92"/>
      <c r="H85" s="92"/>
      <c r="I85" s="93"/>
      <c r="J85" s="94"/>
      <c r="K85" s="305">
        <v>0.05</v>
      </c>
      <c r="L85" s="860">
        <f>N78*K85</f>
        <v>4599.0655588060936</v>
      </c>
      <c r="M85" s="861"/>
      <c r="N85" s="51"/>
    </row>
    <row r="86" spans="1:14" ht="15.75" thickBot="1">
      <c r="B86" s="823" t="s">
        <v>953</v>
      </c>
      <c r="C86" s="824"/>
      <c r="D86" s="824"/>
      <c r="E86" s="824"/>
      <c r="F86" s="824"/>
      <c r="G86" s="824"/>
      <c r="H86" s="824"/>
      <c r="I86" s="824"/>
      <c r="J86" s="824"/>
      <c r="K86" s="824"/>
      <c r="L86" s="824"/>
      <c r="M86" s="825"/>
      <c r="N86" s="52">
        <f>L83+L84+L85</f>
        <v>27594.393352836563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119575.70452895842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7946.9726512491816</v>
      </c>
      <c r="L36" s="270"/>
      <c r="M36" s="271">
        <v>2.5</v>
      </c>
      <c r="N36" s="272">
        <f>K36/M36</f>
        <v>3178.7890604996728</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3986.8146695356927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41.651105086428174</v>
      </c>
      <c r="N49" s="272">
        <f>K49*M49</f>
        <v>999.62652207427618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70248.85796653248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91981.311176121861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18396.262235224374</v>
      </c>
      <c r="M83" s="859"/>
      <c r="N83" s="51"/>
    </row>
    <row r="84" spans="1:14">
      <c r="B84" s="89" t="s">
        <v>973</v>
      </c>
      <c r="C84" s="90"/>
      <c r="D84" s="90"/>
      <c r="E84" s="90"/>
      <c r="F84" s="90"/>
      <c r="G84" s="90"/>
      <c r="H84" s="90"/>
      <c r="I84" s="87"/>
      <c r="J84" s="88"/>
      <c r="K84" s="304">
        <v>0.05</v>
      </c>
      <c r="L84" s="858">
        <f>N78*K84</f>
        <v>4599.0655588060936</v>
      </c>
      <c r="M84" s="859"/>
      <c r="N84" s="51"/>
    </row>
    <row r="85" spans="1:14" ht="15.75" thickBot="1">
      <c r="B85" s="91" t="s">
        <v>974</v>
      </c>
      <c r="C85" s="92"/>
      <c r="D85" s="92"/>
      <c r="E85" s="92"/>
      <c r="F85" s="92"/>
      <c r="G85" s="92"/>
      <c r="H85" s="92"/>
      <c r="I85" s="93"/>
      <c r="J85" s="94"/>
      <c r="K85" s="305">
        <v>0.05</v>
      </c>
      <c r="L85" s="860">
        <f>N78*K85</f>
        <v>4599.0655588060936</v>
      </c>
      <c r="M85" s="861"/>
      <c r="N85" s="51"/>
    </row>
    <row r="86" spans="1:14" ht="15.75" thickBot="1">
      <c r="B86" s="823" t="s">
        <v>953</v>
      </c>
      <c r="C86" s="824"/>
      <c r="D86" s="824"/>
      <c r="E86" s="824"/>
      <c r="F86" s="824"/>
      <c r="G86" s="824"/>
      <c r="H86" s="824"/>
      <c r="I86" s="824"/>
      <c r="J86" s="824"/>
      <c r="K86" s="824"/>
      <c r="L86" s="824"/>
      <c r="M86" s="825"/>
      <c r="N86" s="52">
        <f>L83+L84+L85</f>
        <v>27594.393352836563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119575.70452895842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30</v>
      </c>
      <c r="N36" s="272">
        <f>K36/M36</f>
        <v>3159.183438973816</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30</v>
      </c>
      <c r="N37" s="272">
        <f>K37/M37</f>
        <v>4475.7349971835383</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30</v>
      </c>
      <c r="N38" s="272">
        <f>K38/M38</f>
        <v>3878.9703308924004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8.9561768172669982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11522.844943867021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1.25</v>
      </c>
      <c r="L48" s="267"/>
      <c r="M48" s="402">
        <f>VLOOKUP(A48,MATERIALES!A4:D393,4,FALSE)</f>
        <v>53268.639572660155</v>
      </c>
      <c r="N48" s="272">
        <f>K48*M48</f>
        <v>66585.799465825199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66585.799465825199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1219.3279687179154</v>
      </c>
      <c r="M59" s="911"/>
      <c r="N59" s="287">
        <f>K59*L59</f>
        <v>1524.1599608973943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1524.1599608973943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80528.422052316309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16105.684410463262</v>
      </c>
      <c r="M83" s="859"/>
      <c r="N83" s="51"/>
    </row>
    <row r="84" spans="1:14">
      <c r="B84" s="89" t="s">
        <v>973</v>
      </c>
      <c r="C84" s="90"/>
      <c r="D84" s="90"/>
      <c r="E84" s="90"/>
      <c r="F84" s="90"/>
      <c r="G84" s="90"/>
      <c r="H84" s="90"/>
      <c r="I84" s="87"/>
      <c r="J84" s="88"/>
      <c r="K84" s="304">
        <v>0.05</v>
      </c>
      <c r="L84" s="858">
        <f>N78*K84</f>
        <v>4026.4211026158155</v>
      </c>
      <c r="M84" s="859"/>
      <c r="N84" s="51"/>
    </row>
    <row r="85" spans="1:14" ht="15.75" thickBot="1">
      <c r="B85" s="91" t="s">
        <v>974</v>
      </c>
      <c r="C85" s="92"/>
      <c r="D85" s="92"/>
      <c r="E85" s="92"/>
      <c r="F85" s="92"/>
      <c r="G85" s="92"/>
      <c r="H85" s="92"/>
      <c r="I85" s="93"/>
      <c r="J85" s="94"/>
      <c r="K85" s="305">
        <v>0.05</v>
      </c>
      <c r="L85" s="860">
        <f>N78*K85</f>
        <v>4026.4211026158155</v>
      </c>
      <c r="M85" s="861"/>
      <c r="N85" s="51"/>
    </row>
    <row r="86" spans="1:14" ht="15.75" thickBot="1">
      <c r="B86" s="823" t="s">
        <v>953</v>
      </c>
      <c r="C86" s="824"/>
      <c r="D86" s="824"/>
      <c r="E86" s="824"/>
      <c r="F86" s="824"/>
      <c r="G86" s="824"/>
      <c r="H86" s="824"/>
      <c r="I86" s="824"/>
      <c r="J86" s="824"/>
      <c r="K86" s="824"/>
      <c r="L86" s="824"/>
      <c r="M86" s="825"/>
      <c r="N86" s="52">
        <f>L83+L84+L85</f>
        <v>24158.526615694893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104686.9486680112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30</v>
      </c>
      <c r="N36" s="272">
        <f>K36/M36</f>
        <v>3159.183438973816</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30</v>
      </c>
      <c r="N37" s="272">
        <f>K37/M37</f>
        <v>4475.7349971835383</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30</v>
      </c>
      <c r="N38" s="272">
        <f>K38/M38</f>
        <v>3878.9703308924004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8.9561768172669982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11522.844943867021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VLOOKUP(A48,MATERIALES!A4:D393,4,FALSE)</f>
        <v>53268.639572660155</v>
      </c>
      <c r="N48" s="272">
        <f>K48*M48</f>
        <v>66585.799465825199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66585.799465825199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1219.3279687179154</v>
      </c>
      <c r="M59" s="911"/>
      <c r="N59" s="287">
        <f>K59*L59</f>
        <v>1524.1599608973943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1524.1599608973943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80528.422052316309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16105.684410463262</v>
      </c>
      <c r="M83" s="859"/>
      <c r="N83" s="51"/>
    </row>
    <row r="84" spans="1:14">
      <c r="B84" s="89" t="s">
        <v>973</v>
      </c>
      <c r="C84" s="90"/>
      <c r="D84" s="90"/>
      <c r="E84" s="90"/>
      <c r="F84" s="90"/>
      <c r="G84" s="90"/>
      <c r="H84" s="90"/>
      <c r="I84" s="87"/>
      <c r="J84" s="88"/>
      <c r="K84" s="304">
        <v>0.05</v>
      </c>
      <c r="L84" s="858">
        <f>N78*K84</f>
        <v>4026.4211026158155</v>
      </c>
      <c r="M84" s="859"/>
      <c r="N84" s="51"/>
    </row>
    <row r="85" spans="1:14" ht="15.75" thickBot="1">
      <c r="B85" s="91" t="s">
        <v>974</v>
      </c>
      <c r="C85" s="92"/>
      <c r="D85" s="92"/>
      <c r="E85" s="92"/>
      <c r="F85" s="92"/>
      <c r="G85" s="92"/>
      <c r="H85" s="92"/>
      <c r="I85" s="93"/>
      <c r="J85" s="94"/>
      <c r="K85" s="305">
        <v>0.05</v>
      </c>
      <c r="L85" s="860">
        <f>N78*K85</f>
        <v>4026.4211026158155</v>
      </c>
      <c r="M85" s="861"/>
      <c r="N85" s="51"/>
    </row>
    <row r="86" spans="1:14" ht="15.75" thickBot="1">
      <c r="B86" s="823" t="s">
        <v>953</v>
      </c>
      <c r="C86" s="824"/>
      <c r="D86" s="824"/>
      <c r="E86" s="824"/>
      <c r="F86" s="824"/>
      <c r="G86" s="824"/>
      <c r="H86" s="824"/>
      <c r="I86" s="824"/>
      <c r="J86" s="824"/>
      <c r="K86" s="824"/>
      <c r="L86" s="824"/>
      <c r="M86" s="825"/>
      <c r="N86" s="52">
        <f>L83+L84+L85</f>
        <v>24158.526615694893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104686.9486680112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30</v>
      </c>
      <c r="N36" s="272">
        <f>K36/M36</f>
        <v>3159.183438973816</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30</v>
      </c>
      <c r="N37" s="272">
        <f>K37/M37</f>
        <v>4475.7349971835383</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30</v>
      </c>
      <c r="N38" s="272">
        <f>K38/M38</f>
        <v>3878.9703308924004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8.9561768172669982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11522.844943867021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VLOOKUP(A48,MATERIALES!A4:D393,4,FALSE)</f>
        <v>53268.639572660155</v>
      </c>
      <c r="N48" s="272">
        <f>K48*M48</f>
        <v>66585.799465825199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66585.799465825199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1219.3279687179154</v>
      </c>
      <c r="M59" s="911"/>
      <c r="N59" s="287">
        <f>K59*L59</f>
        <v>1524.1599608973943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1524.1599608973943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80528.422052316309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16105.684410463262</v>
      </c>
      <c r="M83" s="859"/>
      <c r="N83" s="51"/>
    </row>
    <row r="84" spans="1:14">
      <c r="B84" s="89" t="s">
        <v>973</v>
      </c>
      <c r="C84" s="90"/>
      <c r="D84" s="90"/>
      <c r="E84" s="90"/>
      <c r="F84" s="90"/>
      <c r="G84" s="90"/>
      <c r="H84" s="90"/>
      <c r="I84" s="87"/>
      <c r="J84" s="88"/>
      <c r="K84" s="304">
        <v>0.05</v>
      </c>
      <c r="L84" s="858">
        <f>N78*K84</f>
        <v>4026.4211026158155</v>
      </c>
      <c r="M84" s="859"/>
      <c r="N84" s="51"/>
    </row>
    <row r="85" spans="1:14" ht="15.75" thickBot="1">
      <c r="B85" s="91" t="s">
        <v>974</v>
      </c>
      <c r="C85" s="92"/>
      <c r="D85" s="92"/>
      <c r="E85" s="92"/>
      <c r="F85" s="92"/>
      <c r="G85" s="92"/>
      <c r="H85" s="92"/>
      <c r="I85" s="93"/>
      <c r="J85" s="94"/>
      <c r="K85" s="305">
        <v>0.05</v>
      </c>
      <c r="L85" s="860">
        <f>N78*K85</f>
        <v>4026.4211026158155</v>
      </c>
      <c r="M85" s="861"/>
      <c r="N85" s="51"/>
    </row>
    <row r="86" spans="1:14" ht="15.75" thickBot="1">
      <c r="B86" s="823" t="s">
        <v>953</v>
      </c>
      <c r="C86" s="824"/>
      <c r="D86" s="824"/>
      <c r="E86" s="824"/>
      <c r="F86" s="824"/>
      <c r="G86" s="824"/>
      <c r="H86" s="824"/>
      <c r="I86" s="824"/>
      <c r="J86" s="824"/>
      <c r="K86" s="824"/>
      <c r="L86" s="824"/>
      <c r="M86" s="825"/>
      <c r="N86" s="52">
        <f>L83+L84+L85</f>
        <v>24158.526615694893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104686.9486680112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45</v>
      </c>
      <c r="N37" s="272">
        <f>K37/M37</f>
        <v>2983.8233314556924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7147.2153666577024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486.90141846034533</v>
      </c>
      <c r="N49" s="272">
        <f>K49*M49</f>
        <v>43821.127661431077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113070.35910588928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122399.77928636473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24479.955857272947</v>
      </c>
      <c r="M83" s="859"/>
      <c r="N83" s="51"/>
    </row>
    <row r="84" spans="1:14">
      <c r="B84" s="89" t="s">
        <v>973</v>
      </c>
      <c r="C84" s="90"/>
      <c r="D84" s="90"/>
      <c r="E84" s="90"/>
      <c r="F84" s="90"/>
      <c r="G84" s="90"/>
      <c r="H84" s="90"/>
      <c r="I84" s="87"/>
      <c r="J84" s="88"/>
      <c r="K84" s="304">
        <v>0.05</v>
      </c>
      <c r="L84" s="858">
        <f>N78*K84</f>
        <v>6119.9889643182369</v>
      </c>
      <c r="M84" s="859"/>
      <c r="N84" s="51"/>
    </row>
    <row r="85" spans="1:14" ht="15.75" thickBot="1">
      <c r="B85" s="91" t="s">
        <v>974</v>
      </c>
      <c r="C85" s="92"/>
      <c r="D85" s="92"/>
      <c r="E85" s="92"/>
      <c r="F85" s="92"/>
      <c r="G85" s="92"/>
      <c r="H85" s="92"/>
      <c r="I85" s="93"/>
      <c r="J85" s="94"/>
      <c r="K85" s="305">
        <v>0.05</v>
      </c>
      <c r="L85" s="860">
        <f>N78*K85</f>
        <v>6119.9889643182369</v>
      </c>
      <c r="M85" s="861"/>
      <c r="N85" s="51"/>
    </row>
    <row r="86" spans="1:14" ht="15.75" thickBot="1">
      <c r="B86" s="823" t="s">
        <v>953</v>
      </c>
      <c r="C86" s="824"/>
      <c r="D86" s="824"/>
      <c r="E86" s="824"/>
      <c r="F86" s="824"/>
      <c r="G86" s="824"/>
      <c r="H86" s="824"/>
      <c r="I86" s="824"/>
      <c r="J86" s="824"/>
      <c r="K86" s="824"/>
      <c r="L86" s="824"/>
      <c r="M86" s="825"/>
      <c r="N86" s="52">
        <f>L83+L84+L85</f>
        <v>36719.933785909423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159119.71307227417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topLeftCell="A13"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45</v>
      </c>
      <c r="N37" s="272">
        <f>K37/M37</f>
        <v>2983.8233314556924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7147.2153666577024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486.90141846034533</v>
      </c>
      <c r="N49" s="272">
        <f>K49*M49</f>
        <v>43821.127661431077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113070.35910588928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122399.77928636473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24479.955857272947</v>
      </c>
      <c r="M83" s="859"/>
      <c r="N83" s="51"/>
    </row>
    <row r="84" spans="1:14">
      <c r="B84" s="89" t="s">
        <v>973</v>
      </c>
      <c r="C84" s="90"/>
      <c r="D84" s="90"/>
      <c r="E84" s="90"/>
      <c r="F84" s="90"/>
      <c r="G84" s="90"/>
      <c r="H84" s="90"/>
      <c r="I84" s="87"/>
      <c r="J84" s="88"/>
      <c r="K84" s="304">
        <v>0.05</v>
      </c>
      <c r="L84" s="858">
        <f>N78*K84</f>
        <v>6119.9889643182369</v>
      </c>
      <c r="M84" s="859"/>
      <c r="N84" s="51"/>
    </row>
    <row r="85" spans="1:14" ht="15.75" thickBot="1">
      <c r="B85" s="91" t="s">
        <v>974</v>
      </c>
      <c r="C85" s="92"/>
      <c r="D85" s="92"/>
      <c r="E85" s="92"/>
      <c r="F85" s="92"/>
      <c r="G85" s="92"/>
      <c r="H85" s="92"/>
      <c r="I85" s="93"/>
      <c r="J85" s="94"/>
      <c r="K85" s="305">
        <v>0.05</v>
      </c>
      <c r="L85" s="860">
        <f>N78*K85</f>
        <v>6119.9889643182369</v>
      </c>
      <c r="M85" s="861"/>
      <c r="N85" s="51"/>
    </row>
    <row r="86" spans="1:14" ht="15.75" thickBot="1">
      <c r="B86" s="823" t="s">
        <v>953</v>
      </c>
      <c r="C86" s="824"/>
      <c r="D86" s="824"/>
      <c r="E86" s="824"/>
      <c r="F86" s="824"/>
      <c r="G86" s="824"/>
      <c r="H86" s="824"/>
      <c r="I86" s="824"/>
      <c r="J86" s="824"/>
      <c r="K86" s="824"/>
      <c r="L86" s="824"/>
      <c r="M86" s="825"/>
      <c r="N86" s="52">
        <f>L83+L84+L85</f>
        <v>36719.933785909423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159119.71307227417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45</v>
      </c>
      <c r="N37" s="272">
        <f>K37/M37</f>
        <v>2983.8233314556924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7147.2153666577024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486.90141846034533</v>
      </c>
      <c r="N49" s="272">
        <f>K49*M49</f>
        <v>43821.127661431077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113070.35910588928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122399.77928636473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24479.955857272947</v>
      </c>
      <c r="M83" s="859"/>
      <c r="N83" s="51"/>
    </row>
    <row r="84" spans="1:14">
      <c r="B84" s="89" t="s">
        <v>973</v>
      </c>
      <c r="C84" s="90"/>
      <c r="D84" s="90"/>
      <c r="E84" s="90"/>
      <c r="F84" s="90"/>
      <c r="G84" s="90"/>
      <c r="H84" s="90"/>
      <c r="I84" s="87"/>
      <c r="J84" s="88"/>
      <c r="K84" s="304">
        <v>0.05</v>
      </c>
      <c r="L84" s="858">
        <f>N78*K84</f>
        <v>6119.9889643182369</v>
      </c>
      <c r="M84" s="859"/>
      <c r="N84" s="51"/>
    </row>
    <row r="85" spans="1:14" ht="15.75" thickBot="1">
      <c r="B85" s="91" t="s">
        <v>974</v>
      </c>
      <c r="C85" s="92"/>
      <c r="D85" s="92"/>
      <c r="E85" s="92"/>
      <c r="F85" s="92"/>
      <c r="G85" s="92"/>
      <c r="H85" s="92"/>
      <c r="I85" s="93"/>
      <c r="J85" s="94"/>
      <c r="K85" s="305">
        <v>0.05</v>
      </c>
      <c r="L85" s="860">
        <f>N78*K85</f>
        <v>6119.9889643182369</v>
      </c>
      <c r="M85" s="861"/>
      <c r="N85" s="51"/>
    </row>
    <row r="86" spans="1:14" ht="15.75" thickBot="1">
      <c r="B86" s="823" t="s">
        <v>953</v>
      </c>
      <c r="C86" s="824"/>
      <c r="D86" s="824"/>
      <c r="E86" s="824"/>
      <c r="F86" s="824"/>
      <c r="G86" s="824"/>
      <c r="H86" s="824"/>
      <c r="I86" s="824"/>
      <c r="J86" s="824"/>
      <c r="K86" s="824"/>
      <c r="L86" s="824"/>
      <c r="M86" s="825"/>
      <c r="N86" s="52">
        <f>L83+L84+L85</f>
        <v>36719.933785909423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159119.71307227417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45</v>
      </c>
      <c r="N37" s="272">
        <f>K37/M37</f>
        <v>2983.8233314556924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7147.2153666577024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486.90141846034533</v>
      </c>
      <c r="N49" s="272">
        <f>K49*M49</f>
        <v>43821.127661431077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113070.35910588928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122399.77928636473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24479.955857272947</v>
      </c>
      <c r="M83" s="859"/>
      <c r="N83" s="51"/>
    </row>
    <row r="84" spans="1:14">
      <c r="B84" s="89" t="s">
        <v>973</v>
      </c>
      <c r="C84" s="90"/>
      <c r="D84" s="90"/>
      <c r="E84" s="90"/>
      <c r="F84" s="90"/>
      <c r="G84" s="90"/>
      <c r="H84" s="90"/>
      <c r="I84" s="87"/>
      <c r="J84" s="88"/>
      <c r="K84" s="304">
        <v>0.05</v>
      </c>
      <c r="L84" s="858">
        <f>N78*K84</f>
        <v>6119.9889643182369</v>
      </c>
      <c r="M84" s="859"/>
      <c r="N84" s="51"/>
    </row>
    <row r="85" spans="1:14" ht="15.75" thickBot="1">
      <c r="B85" s="91" t="s">
        <v>974</v>
      </c>
      <c r="C85" s="92"/>
      <c r="D85" s="92"/>
      <c r="E85" s="92"/>
      <c r="F85" s="92"/>
      <c r="G85" s="92"/>
      <c r="H85" s="92"/>
      <c r="I85" s="93"/>
      <c r="J85" s="94"/>
      <c r="K85" s="305">
        <v>0.05</v>
      </c>
      <c r="L85" s="860">
        <f>N78*K85</f>
        <v>6119.9889643182369</v>
      </c>
      <c r="M85" s="861"/>
      <c r="N85" s="51"/>
    </row>
    <row r="86" spans="1:14" ht="15.75" thickBot="1">
      <c r="B86" s="823" t="s">
        <v>953</v>
      </c>
      <c r="C86" s="824"/>
      <c r="D86" s="824"/>
      <c r="E86" s="824"/>
      <c r="F86" s="824"/>
      <c r="G86" s="824"/>
      <c r="H86" s="824"/>
      <c r="I86" s="824"/>
      <c r="J86" s="824"/>
      <c r="K86" s="824"/>
      <c r="L86" s="824"/>
      <c r="M86" s="825"/>
      <c r="N86" s="52">
        <f>L83+L84+L85</f>
        <v>36719.933785909423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159119.71307227417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45</v>
      </c>
      <c r="N37" s="272">
        <f>K37/M37</f>
        <v>2983.8233314556924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7147.2153666577024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69249.231444458201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78578.651624933656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15715.730324986733</v>
      </c>
      <c r="M83" s="859"/>
      <c r="N83" s="51"/>
    </row>
    <row r="84" spans="1:14">
      <c r="B84" s="89" t="s">
        <v>973</v>
      </c>
      <c r="C84" s="90"/>
      <c r="D84" s="90"/>
      <c r="E84" s="90"/>
      <c r="F84" s="90"/>
      <c r="G84" s="90"/>
      <c r="H84" s="90"/>
      <c r="I84" s="87"/>
      <c r="J84" s="88"/>
      <c r="K84" s="304">
        <v>0.05</v>
      </c>
      <c r="L84" s="858">
        <f>N78*K84</f>
        <v>3928.9325812466832</v>
      </c>
      <c r="M84" s="859"/>
      <c r="N84" s="51"/>
    </row>
    <row r="85" spans="1:14" ht="15.75" thickBot="1">
      <c r="B85" s="91" t="s">
        <v>974</v>
      </c>
      <c r="C85" s="92"/>
      <c r="D85" s="92"/>
      <c r="E85" s="92"/>
      <c r="F85" s="92"/>
      <c r="G85" s="92"/>
      <c r="H85" s="92"/>
      <c r="I85" s="93"/>
      <c r="J85" s="94"/>
      <c r="K85" s="305">
        <v>0.05</v>
      </c>
      <c r="L85" s="860">
        <f>N78*K85</f>
        <v>3928.9325812466832</v>
      </c>
      <c r="M85" s="861"/>
      <c r="N85" s="51"/>
    </row>
    <row r="86" spans="1:14" ht="15.75" thickBot="1">
      <c r="B86" s="823" t="s">
        <v>953</v>
      </c>
      <c r="C86" s="824"/>
      <c r="D86" s="824"/>
      <c r="E86" s="824"/>
      <c r="F86" s="824"/>
      <c r="G86" s="824"/>
      <c r="H86" s="824"/>
      <c r="I86" s="824"/>
      <c r="J86" s="824"/>
      <c r="K86" s="824"/>
      <c r="L86" s="824"/>
      <c r="M86" s="825"/>
      <c r="N86" s="52">
        <f>L83+L84+L85</f>
        <v>23573.595487480103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102152.24711241375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45</v>
      </c>
      <c r="N37" s="272">
        <f>K37/M37</f>
        <v>2983.8233314556924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7147.2153666577024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69249.231444458201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78578.651624933656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15715.730324986733</v>
      </c>
      <c r="M83" s="859"/>
      <c r="N83" s="51"/>
    </row>
    <row r="84" spans="1:14">
      <c r="B84" s="89" t="s">
        <v>973</v>
      </c>
      <c r="C84" s="90"/>
      <c r="D84" s="90"/>
      <c r="E84" s="90"/>
      <c r="F84" s="90"/>
      <c r="G84" s="90"/>
      <c r="H84" s="90"/>
      <c r="I84" s="87"/>
      <c r="J84" s="88"/>
      <c r="K84" s="304">
        <v>0.05</v>
      </c>
      <c r="L84" s="858">
        <f>N78*K84</f>
        <v>3928.9325812466832</v>
      </c>
      <c r="M84" s="859"/>
      <c r="N84" s="51"/>
    </row>
    <row r="85" spans="1:14" ht="15.75" thickBot="1">
      <c r="B85" s="91" t="s">
        <v>974</v>
      </c>
      <c r="C85" s="92"/>
      <c r="D85" s="92"/>
      <c r="E85" s="92"/>
      <c r="F85" s="92"/>
      <c r="G85" s="92"/>
      <c r="H85" s="92"/>
      <c r="I85" s="93"/>
      <c r="J85" s="94"/>
      <c r="K85" s="305">
        <v>0.05</v>
      </c>
      <c r="L85" s="860">
        <f>N78*K85</f>
        <v>3928.9325812466832</v>
      </c>
      <c r="M85" s="861"/>
      <c r="N85" s="51"/>
    </row>
    <row r="86" spans="1:14" ht="15.75" thickBot="1">
      <c r="B86" s="823" t="s">
        <v>953</v>
      </c>
      <c r="C86" s="824"/>
      <c r="D86" s="824"/>
      <c r="E86" s="824"/>
      <c r="F86" s="824"/>
      <c r="G86" s="824"/>
      <c r="H86" s="824"/>
      <c r="I86" s="824"/>
      <c r="J86" s="824"/>
      <c r="K86" s="824"/>
      <c r="L86" s="824"/>
      <c r="M86" s="825"/>
      <c r="N86" s="52">
        <f>L83+L84+L85</f>
        <v>23573.595487480103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102152.24711241375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45</v>
      </c>
      <c r="N37" s="272">
        <f>K37/M37</f>
        <v>2983.8233314556924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7147.2153666577024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69249.231444458201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78578.651624933656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15715.730324986733</v>
      </c>
      <c r="M83" s="859"/>
      <c r="N83" s="51"/>
    </row>
    <row r="84" spans="1:14">
      <c r="B84" s="89" t="s">
        <v>973</v>
      </c>
      <c r="C84" s="90"/>
      <c r="D84" s="90"/>
      <c r="E84" s="90"/>
      <c r="F84" s="90"/>
      <c r="G84" s="90"/>
      <c r="H84" s="90"/>
      <c r="I84" s="87"/>
      <c r="J84" s="88"/>
      <c r="K84" s="304">
        <v>0.05</v>
      </c>
      <c r="L84" s="858">
        <f>N78*K84</f>
        <v>3928.9325812466832</v>
      </c>
      <c r="M84" s="859"/>
      <c r="N84" s="51"/>
    </row>
    <row r="85" spans="1:14" ht="15.75" thickBot="1">
      <c r="B85" s="91" t="s">
        <v>974</v>
      </c>
      <c r="C85" s="92"/>
      <c r="D85" s="92"/>
      <c r="E85" s="92"/>
      <c r="F85" s="92"/>
      <c r="G85" s="92"/>
      <c r="H85" s="92"/>
      <c r="I85" s="93"/>
      <c r="J85" s="94"/>
      <c r="K85" s="305">
        <v>0.05</v>
      </c>
      <c r="L85" s="860">
        <f>N78*K85</f>
        <v>3928.9325812466832</v>
      </c>
      <c r="M85" s="861"/>
      <c r="N85" s="51"/>
    </row>
    <row r="86" spans="1:14" ht="15.75" thickBot="1">
      <c r="B86" s="823" t="s">
        <v>953</v>
      </c>
      <c r="C86" s="824"/>
      <c r="D86" s="824"/>
      <c r="E86" s="824"/>
      <c r="F86" s="824"/>
      <c r="G86" s="824"/>
      <c r="H86" s="824"/>
      <c r="I86" s="824"/>
      <c r="J86" s="824"/>
      <c r="K86" s="824"/>
      <c r="L86" s="824"/>
      <c r="M86" s="825"/>
      <c r="N86" s="52">
        <f>L83+L84+L85</f>
        <v>23573.595487480103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102152.24711241375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45</v>
      </c>
      <c r="N37" s="272">
        <f>K37/M37</f>
        <v>2983.8233314556924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7147.2153666577024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69249.231444458201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78578.651624933656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15715.730324986733</v>
      </c>
      <c r="M83" s="859"/>
      <c r="N83" s="51"/>
    </row>
    <row r="84" spans="1:14">
      <c r="B84" s="89" t="s">
        <v>973</v>
      </c>
      <c r="C84" s="90"/>
      <c r="D84" s="90"/>
      <c r="E84" s="90"/>
      <c r="F84" s="90"/>
      <c r="G84" s="90"/>
      <c r="H84" s="90"/>
      <c r="I84" s="87"/>
      <c r="J84" s="88"/>
      <c r="K84" s="304">
        <v>0.05</v>
      </c>
      <c r="L84" s="858">
        <f>N78*K84</f>
        <v>3928.9325812466832</v>
      </c>
      <c r="M84" s="859"/>
      <c r="N84" s="51"/>
    </row>
    <row r="85" spans="1:14" ht="15.75" thickBot="1">
      <c r="B85" s="91" t="s">
        <v>974</v>
      </c>
      <c r="C85" s="92"/>
      <c r="D85" s="92"/>
      <c r="E85" s="92"/>
      <c r="F85" s="92"/>
      <c r="G85" s="92"/>
      <c r="H85" s="92"/>
      <c r="I85" s="93"/>
      <c r="J85" s="94"/>
      <c r="K85" s="305">
        <v>0.05</v>
      </c>
      <c r="L85" s="860">
        <f>N78*K85</f>
        <v>3928.9325812466832</v>
      </c>
      <c r="M85" s="861"/>
      <c r="N85" s="51"/>
    </row>
    <row r="86" spans="1:14" ht="15.75" thickBot="1">
      <c r="B86" s="823" t="s">
        <v>953</v>
      </c>
      <c r="C86" s="824"/>
      <c r="D86" s="824"/>
      <c r="E86" s="824"/>
      <c r="F86" s="824"/>
      <c r="G86" s="824"/>
      <c r="H86" s="824"/>
      <c r="I86" s="824"/>
      <c r="J86" s="824"/>
      <c r="K86" s="824"/>
      <c r="L86" s="824"/>
      <c r="M86" s="825"/>
      <c r="N86" s="52">
        <f>L83+L84+L85</f>
        <v>23573.595487480103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102152.24711241375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VLOOKUP(A48,MATERIALES!A4:D393,4,FALSE)</f>
        <v>486.90141846034533</v>
      </c>
      <c r="N48" s="272">
        <f>K48*M48</f>
        <v>486.90141846034533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486.90141846034533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486.90141846034533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97.380283692069071</v>
      </c>
      <c r="M83" s="859"/>
      <c r="N83" s="51"/>
    </row>
    <row r="84" spans="1:14">
      <c r="B84" s="89" t="s">
        <v>973</v>
      </c>
      <c r="C84" s="90"/>
      <c r="D84" s="90"/>
      <c r="E84" s="90"/>
      <c r="F84" s="90"/>
      <c r="G84" s="90"/>
      <c r="H84" s="90"/>
      <c r="I84" s="87"/>
      <c r="J84" s="88"/>
      <c r="K84" s="304">
        <v>0.05</v>
      </c>
      <c r="L84" s="858">
        <f>N78*K84</f>
        <v>24.345070923017268</v>
      </c>
      <c r="M84" s="859"/>
      <c r="N84" s="51"/>
    </row>
    <row r="85" spans="1:14" ht="15.75" thickBot="1">
      <c r="B85" s="91" t="s">
        <v>974</v>
      </c>
      <c r="C85" s="92"/>
      <c r="D85" s="92"/>
      <c r="E85" s="92"/>
      <c r="F85" s="92"/>
      <c r="G85" s="92"/>
      <c r="H85" s="92"/>
      <c r="I85" s="93"/>
      <c r="J85" s="94"/>
      <c r="K85" s="305">
        <v>0.05</v>
      </c>
      <c r="L85" s="860">
        <f>N78*K85</f>
        <v>24.345070923017268</v>
      </c>
      <c r="M85" s="861"/>
      <c r="N85" s="51"/>
    </row>
    <row r="86" spans="1:14" ht="15.75" thickBot="1">
      <c r="B86" s="823" t="s">
        <v>953</v>
      </c>
      <c r="C86" s="824"/>
      <c r="D86" s="824"/>
      <c r="E86" s="824"/>
      <c r="F86" s="824"/>
      <c r="G86" s="824"/>
      <c r="H86" s="824"/>
      <c r="I86" s="824"/>
      <c r="J86" s="824"/>
      <c r="K86" s="824"/>
      <c r="L86" s="824"/>
      <c r="M86" s="825"/>
      <c r="N86" s="52">
        <f>L83+L84+L85</f>
        <v>146.07042553810359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632.97184399844889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45</v>
      </c>
      <c r="N37" s="272">
        <f>K37/M37</f>
        <v>2983.8233314556924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7147.2153666577024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486.90141846034533</v>
      </c>
      <c r="N49" s="272">
        <f>K49*M49</f>
        <v>43821.127661431077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113070.35910588928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122399.77928636473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24479.955857272947</v>
      </c>
      <c r="M83" s="859"/>
      <c r="N83" s="51"/>
    </row>
    <row r="84" spans="1:14">
      <c r="B84" s="89" t="s">
        <v>973</v>
      </c>
      <c r="C84" s="90"/>
      <c r="D84" s="90"/>
      <c r="E84" s="90"/>
      <c r="F84" s="90"/>
      <c r="G84" s="90"/>
      <c r="H84" s="90"/>
      <c r="I84" s="87"/>
      <c r="J84" s="88"/>
      <c r="K84" s="304">
        <v>0.05</v>
      </c>
      <c r="L84" s="858">
        <f>N78*K84</f>
        <v>6119.9889643182369</v>
      </c>
      <c r="M84" s="859"/>
      <c r="N84" s="51"/>
    </row>
    <row r="85" spans="1:14" ht="15.75" thickBot="1">
      <c r="B85" s="91" t="s">
        <v>974</v>
      </c>
      <c r="C85" s="92"/>
      <c r="D85" s="92"/>
      <c r="E85" s="92"/>
      <c r="F85" s="92"/>
      <c r="G85" s="92"/>
      <c r="H85" s="92"/>
      <c r="I85" s="93"/>
      <c r="J85" s="94"/>
      <c r="K85" s="305">
        <v>0.05</v>
      </c>
      <c r="L85" s="860">
        <f>N78*K85</f>
        <v>6119.9889643182369</v>
      </c>
      <c r="M85" s="861"/>
      <c r="N85" s="51"/>
    </row>
    <row r="86" spans="1:14" ht="15.75" thickBot="1">
      <c r="B86" s="823" t="s">
        <v>953</v>
      </c>
      <c r="C86" s="824"/>
      <c r="D86" s="824"/>
      <c r="E86" s="824"/>
      <c r="F86" s="824"/>
      <c r="G86" s="824"/>
      <c r="H86" s="824"/>
      <c r="I86" s="824"/>
      <c r="J86" s="824"/>
      <c r="K86" s="824"/>
      <c r="L86" s="824"/>
      <c r="M86" s="825"/>
      <c r="N86" s="52">
        <f>L83+L84+L85</f>
        <v>36719.933785909423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159119.71307227417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topLeftCell="A19"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45</v>
      </c>
      <c r="N37" s="272">
        <f>K37/M37</f>
        <v>2983.8233314556924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7147.2153666577024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486.90141846034533</v>
      </c>
      <c r="N49" s="272">
        <f>K49*M49</f>
        <v>43821.127661431077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113070.35910588928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122399.77928636473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24479.955857272947</v>
      </c>
      <c r="M83" s="859"/>
      <c r="N83" s="51"/>
    </row>
    <row r="84" spans="1:14">
      <c r="B84" s="89" t="s">
        <v>973</v>
      </c>
      <c r="C84" s="90"/>
      <c r="D84" s="90"/>
      <c r="E84" s="90"/>
      <c r="F84" s="90"/>
      <c r="G84" s="90"/>
      <c r="H84" s="90"/>
      <c r="I84" s="87"/>
      <c r="J84" s="88"/>
      <c r="K84" s="304">
        <v>0.05</v>
      </c>
      <c r="L84" s="858">
        <f>N78*K84</f>
        <v>6119.9889643182369</v>
      </c>
      <c r="M84" s="859"/>
      <c r="N84" s="51"/>
    </row>
    <row r="85" spans="1:14" ht="15.75" thickBot="1">
      <c r="B85" s="91" t="s">
        <v>974</v>
      </c>
      <c r="C85" s="92"/>
      <c r="D85" s="92"/>
      <c r="E85" s="92"/>
      <c r="F85" s="92"/>
      <c r="G85" s="92"/>
      <c r="H85" s="92"/>
      <c r="I85" s="93"/>
      <c r="J85" s="94"/>
      <c r="K85" s="305">
        <v>0.05</v>
      </c>
      <c r="L85" s="860">
        <f>N78*K85</f>
        <v>6119.9889643182369</v>
      </c>
      <c r="M85" s="861"/>
      <c r="N85" s="51"/>
    </row>
    <row r="86" spans="1:14" ht="15.75" thickBot="1">
      <c r="B86" s="823" t="s">
        <v>953</v>
      </c>
      <c r="C86" s="824"/>
      <c r="D86" s="824"/>
      <c r="E86" s="824"/>
      <c r="F86" s="824"/>
      <c r="G86" s="824"/>
      <c r="H86" s="824"/>
      <c r="I86" s="824"/>
      <c r="J86" s="824"/>
      <c r="K86" s="824"/>
      <c r="L86" s="824"/>
      <c r="M86" s="825"/>
      <c r="N86" s="52">
        <f>L83+L84+L85</f>
        <v>36719.933785909423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159119.71307227417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45</v>
      </c>
      <c r="N37" s="272">
        <f>K37/M37</f>
        <v>2983.8233314556924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7147.2153666577024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69249.231444458201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78578.651624933656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15715.730324986733</v>
      </c>
      <c r="M83" s="859"/>
      <c r="N83" s="51"/>
    </row>
    <row r="84" spans="1:14">
      <c r="B84" s="89" t="s">
        <v>973</v>
      </c>
      <c r="C84" s="90"/>
      <c r="D84" s="90"/>
      <c r="E84" s="90"/>
      <c r="F84" s="90"/>
      <c r="G84" s="90"/>
      <c r="H84" s="90"/>
      <c r="I84" s="87"/>
      <c r="J84" s="88"/>
      <c r="K84" s="304">
        <v>0.05</v>
      </c>
      <c r="L84" s="858">
        <f>N78*K84</f>
        <v>3928.9325812466832</v>
      </c>
      <c r="M84" s="859"/>
      <c r="N84" s="51"/>
    </row>
    <row r="85" spans="1:14" ht="15.75" thickBot="1">
      <c r="B85" s="91" t="s">
        <v>974</v>
      </c>
      <c r="C85" s="92"/>
      <c r="D85" s="92"/>
      <c r="E85" s="92"/>
      <c r="F85" s="92"/>
      <c r="G85" s="92"/>
      <c r="H85" s="92"/>
      <c r="I85" s="93"/>
      <c r="J85" s="94"/>
      <c r="K85" s="305">
        <v>0.05</v>
      </c>
      <c r="L85" s="860">
        <f>N78*K85</f>
        <v>3928.9325812466832</v>
      </c>
      <c r="M85" s="861"/>
      <c r="N85" s="51"/>
    </row>
    <row r="86" spans="1:14" ht="15.75" thickBot="1">
      <c r="B86" s="823" t="s">
        <v>953</v>
      </c>
      <c r="C86" s="824"/>
      <c r="D86" s="824"/>
      <c r="E86" s="824"/>
      <c r="F86" s="824"/>
      <c r="G86" s="824"/>
      <c r="H86" s="824"/>
      <c r="I86" s="824"/>
      <c r="J86" s="824"/>
      <c r="K86" s="824"/>
      <c r="L86" s="824"/>
      <c r="M86" s="825"/>
      <c r="N86" s="52">
        <f>L83+L84+L85</f>
        <v>23573.595487480103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102152.24711241375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topLeftCell="A22"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45</v>
      </c>
      <c r="N36" s="272">
        <f>K36/M36</f>
        <v>1571.4410300622317</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134272.04991550616</v>
      </c>
      <c r="L37" s="270"/>
      <c r="M37" s="271">
        <v>45</v>
      </c>
      <c r="N37" s="272">
        <f>K37/M37</f>
        <v>2983.8233314556924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116369.10992677201</v>
      </c>
      <c r="L38" s="270"/>
      <c r="M38" s="271">
        <v>45</v>
      </c>
      <c r="N38" s="272">
        <f>K38/M38</f>
        <v>2585.9802205949336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7147.2153666577024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53268.639572660155</v>
      </c>
      <c r="N48" s="272">
        <f>K48*M48</f>
        <v>69249.231444458201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69249.231444458201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1219.3279687179154</v>
      </c>
      <c r="M59" s="911"/>
      <c r="N59" s="287">
        <f>K59*L59</f>
        <v>1585.1263593332901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78578.651624933656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15715.730324986733</v>
      </c>
      <c r="M83" s="859"/>
      <c r="N83" s="51"/>
    </row>
    <row r="84" spans="1:14">
      <c r="B84" s="89" t="s">
        <v>973</v>
      </c>
      <c r="C84" s="90"/>
      <c r="D84" s="90"/>
      <c r="E84" s="90"/>
      <c r="F84" s="90"/>
      <c r="G84" s="90"/>
      <c r="H84" s="90"/>
      <c r="I84" s="87"/>
      <c r="J84" s="88"/>
      <c r="K84" s="304">
        <v>0.05</v>
      </c>
      <c r="L84" s="858">
        <f>N78*K84</f>
        <v>3928.9325812466832</v>
      </c>
      <c r="M84" s="859"/>
      <c r="N84" s="51"/>
    </row>
    <row r="85" spans="1:14" ht="15.75" thickBot="1">
      <c r="B85" s="91" t="s">
        <v>974</v>
      </c>
      <c r="C85" s="92"/>
      <c r="D85" s="92"/>
      <c r="E85" s="92"/>
      <c r="F85" s="92"/>
      <c r="G85" s="92"/>
      <c r="H85" s="92"/>
      <c r="I85" s="93"/>
      <c r="J85" s="94"/>
      <c r="K85" s="305">
        <v>0.05</v>
      </c>
      <c r="L85" s="860">
        <f>N78*K85</f>
        <v>3928.9325812466832</v>
      </c>
      <c r="M85" s="861"/>
      <c r="N85" s="51"/>
    </row>
    <row r="86" spans="1:14" ht="15.75" thickBot="1">
      <c r="B86" s="823" t="s">
        <v>953</v>
      </c>
      <c r="C86" s="824"/>
      <c r="D86" s="824"/>
      <c r="E86" s="824"/>
      <c r="F86" s="824"/>
      <c r="G86" s="824"/>
      <c r="H86" s="824"/>
      <c r="I86" s="824"/>
      <c r="J86" s="824"/>
      <c r="K86" s="824"/>
      <c r="L86" s="824"/>
      <c r="M86" s="825"/>
      <c r="N86" s="52">
        <f>L83+L84+L85</f>
        <v>23573.595487480103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102152.24711241375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VLOOKUP(A48,MATERIALES!A4:D393,4,FALSE)</f>
        <v>486.90141846034533</v>
      </c>
      <c r="N48" s="272">
        <f>K48*M48</f>
        <v>486.90141846034533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486.90141846034533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486.90141846034533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97.380283692069071</v>
      </c>
      <c r="M83" s="859"/>
      <c r="N83" s="51"/>
    </row>
    <row r="84" spans="1:14">
      <c r="B84" s="89" t="s">
        <v>973</v>
      </c>
      <c r="C84" s="90"/>
      <c r="D84" s="90"/>
      <c r="E84" s="90"/>
      <c r="F84" s="90"/>
      <c r="G84" s="90"/>
      <c r="H84" s="90"/>
      <c r="I84" s="87"/>
      <c r="J84" s="88"/>
      <c r="K84" s="304">
        <v>0.05</v>
      </c>
      <c r="L84" s="858">
        <f>N78*K84</f>
        <v>24.345070923017268</v>
      </c>
      <c r="M84" s="859"/>
      <c r="N84" s="51"/>
    </row>
    <row r="85" spans="1:14" ht="15.75" thickBot="1">
      <c r="B85" s="91" t="s">
        <v>974</v>
      </c>
      <c r="C85" s="92"/>
      <c r="D85" s="92"/>
      <c r="E85" s="92"/>
      <c r="F85" s="92"/>
      <c r="G85" s="92"/>
      <c r="H85" s="92"/>
      <c r="I85" s="93"/>
      <c r="J85" s="94"/>
      <c r="K85" s="305">
        <v>0.05</v>
      </c>
      <c r="L85" s="860">
        <f>N78*K85</f>
        <v>24.345070923017268</v>
      </c>
      <c r="M85" s="861"/>
      <c r="N85" s="51"/>
    </row>
    <row r="86" spans="1:14" ht="15.75" thickBot="1">
      <c r="B86" s="823" t="s">
        <v>953</v>
      </c>
      <c r="C86" s="824"/>
      <c r="D86" s="824"/>
      <c r="E86" s="824"/>
      <c r="F86" s="824"/>
      <c r="G86" s="824"/>
      <c r="H86" s="824"/>
      <c r="I86" s="824"/>
      <c r="J86" s="824"/>
      <c r="K86" s="824"/>
      <c r="L86" s="824"/>
      <c r="M86" s="825"/>
      <c r="N86" s="52">
        <f>L83+L84+L85</f>
        <v>146.07042553810359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632.97184399844889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452"/>
      <c r="L30" s="799" t="s">
        <v>945</v>
      </c>
      <c r="M30" s="800"/>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810</v>
      </c>
      <c r="B48" s="43" t="str">
        <f>VLOOKUP(A48,MATERIALES!A4:D372,3,FALSE)</f>
        <v>Cemento Asfaltico 40-50</v>
      </c>
      <c r="C48" s="281"/>
      <c r="D48" s="281"/>
      <c r="E48" s="281"/>
      <c r="F48" s="281"/>
      <c r="G48" s="281"/>
      <c r="H48" s="281"/>
      <c r="I48" s="268"/>
      <c r="J48" s="224" t="str">
        <f>VLOOKUP(A48,MATERIALES!A4:D372,2,FALSE)</f>
        <v>kg</v>
      </c>
      <c r="K48" s="282">
        <v>1</v>
      </c>
      <c r="L48" s="267"/>
      <c r="M48" s="402">
        <f>VLOOKUP(A48,MATERIALES!A4:D393,4,FALSE)</f>
        <v>1932.4416850667285</v>
      </c>
      <c r="N48" s="272">
        <f>K48*M48</f>
        <v>1932.4416850667285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1932.4416850667285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1932.4416850667285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386.4883370133457</v>
      </c>
      <c r="M83" s="859"/>
      <c r="N83" s="51"/>
    </row>
    <row r="84" spans="1:14">
      <c r="B84" s="89" t="s">
        <v>973</v>
      </c>
      <c r="C84" s="90"/>
      <c r="D84" s="90"/>
      <c r="E84" s="90"/>
      <c r="F84" s="90"/>
      <c r="G84" s="90"/>
      <c r="H84" s="90"/>
      <c r="I84" s="87"/>
      <c r="J84" s="88"/>
      <c r="K84" s="304">
        <v>0.05</v>
      </c>
      <c r="L84" s="858">
        <f>N78*K84</f>
        <v>96.622084253336425</v>
      </c>
      <c r="M84" s="859"/>
      <c r="N84" s="51"/>
    </row>
    <row r="85" spans="1:14" ht="15.75" thickBot="1">
      <c r="B85" s="91" t="s">
        <v>974</v>
      </c>
      <c r="C85" s="92"/>
      <c r="D85" s="92"/>
      <c r="E85" s="92"/>
      <c r="F85" s="92"/>
      <c r="G85" s="92"/>
      <c r="H85" s="92"/>
      <c r="I85" s="93"/>
      <c r="J85" s="94"/>
      <c r="K85" s="305">
        <v>0.05</v>
      </c>
      <c r="L85" s="860">
        <f>N78*K85</f>
        <v>96.622084253336425</v>
      </c>
      <c r="M85" s="861"/>
      <c r="N85" s="51"/>
    </row>
    <row r="86" spans="1:14" ht="15.75" thickBot="1">
      <c r="B86" s="823" t="s">
        <v>953</v>
      </c>
      <c r="C86" s="824"/>
      <c r="D86" s="824"/>
      <c r="E86" s="824"/>
      <c r="F86" s="824"/>
      <c r="G86" s="824"/>
      <c r="H86" s="824"/>
      <c r="I86" s="824"/>
      <c r="J86" s="824"/>
      <c r="K86" s="824"/>
      <c r="L86" s="824"/>
      <c r="M86" s="825"/>
      <c r="N86" s="52">
        <f>L83+L84+L85</f>
        <v>579.73250552001855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2512.174190586747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805</v>
      </c>
      <c r="B48" s="43" t="str">
        <f>VLOOKUP(A48,MATERIALES!A4:D372,3,FALSE)</f>
        <v>Cemento Asfaltico 60-70</v>
      </c>
      <c r="C48" s="281"/>
      <c r="D48" s="281"/>
      <c r="E48" s="281"/>
      <c r="F48" s="281"/>
      <c r="G48" s="281"/>
      <c r="H48" s="281"/>
      <c r="I48" s="268"/>
      <c r="J48" s="224" t="str">
        <f>VLOOKUP(A48,MATERIALES!A4:D372,2,FALSE)</f>
        <v>kg</v>
      </c>
      <c r="K48" s="282">
        <v>1</v>
      </c>
      <c r="L48" s="267"/>
      <c r="M48" s="402">
        <f>VLOOKUP(A48,MATERIALES!A4:D393,4,FALSE)</f>
        <v>1783.7923246769799</v>
      </c>
      <c r="N48" s="272">
        <f>K48*M48</f>
        <v>1783.7923246769799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1783.7923246769799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1783.7923246769799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356.75846493539598</v>
      </c>
      <c r="M83" s="859"/>
      <c r="N83" s="51"/>
    </row>
    <row r="84" spans="1:14">
      <c r="B84" s="89" t="s">
        <v>973</v>
      </c>
      <c r="C84" s="90"/>
      <c r="D84" s="90"/>
      <c r="E84" s="90"/>
      <c r="F84" s="90"/>
      <c r="G84" s="90"/>
      <c r="H84" s="90"/>
      <c r="I84" s="87"/>
      <c r="J84" s="88"/>
      <c r="K84" s="304">
        <v>0.05</v>
      </c>
      <c r="L84" s="858">
        <f>N78*K84</f>
        <v>89.189616233848994</v>
      </c>
      <c r="M84" s="859"/>
      <c r="N84" s="51"/>
    </row>
    <row r="85" spans="1:14" ht="15.75" thickBot="1">
      <c r="B85" s="91" t="s">
        <v>974</v>
      </c>
      <c r="C85" s="92"/>
      <c r="D85" s="92"/>
      <c r="E85" s="92"/>
      <c r="F85" s="92"/>
      <c r="G85" s="92"/>
      <c r="H85" s="92"/>
      <c r="I85" s="93"/>
      <c r="J85" s="94"/>
      <c r="K85" s="305">
        <v>0.05</v>
      </c>
      <c r="L85" s="860">
        <f>N78*K85</f>
        <v>89.189616233848994</v>
      </c>
      <c r="M85" s="861"/>
      <c r="N85" s="51"/>
    </row>
    <row r="86" spans="1:14" ht="15.75" thickBot="1">
      <c r="B86" s="823" t="s">
        <v>953</v>
      </c>
      <c r="C86" s="824"/>
      <c r="D86" s="824"/>
      <c r="E86" s="824"/>
      <c r="F86" s="824"/>
      <c r="G86" s="824"/>
      <c r="H86" s="824"/>
      <c r="I86" s="824"/>
      <c r="J86" s="824"/>
      <c r="K86" s="824"/>
      <c r="L86" s="824"/>
      <c r="M86" s="825"/>
      <c r="N86" s="52">
        <f>L83+L84+L85</f>
        <v>535.13769740309397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2318.9300220800737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808</v>
      </c>
      <c r="B48" s="43" t="str">
        <f>VLOOKUP(A48,MATERIALES!A4:D372,3,FALSE)</f>
        <v>Cemento Asfaltico 80-100</v>
      </c>
      <c r="C48" s="281"/>
      <c r="D48" s="281"/>
      <c r="E48" s="281"/>
      <c r="F48" s="281"/>
      <c r="G48" s="281"/>
      <c r="H48" s="281"/>
      <c r="I48" s="268"/>
      <c r="J48" s="224" t="str">
        <f>VLOOKUP(A48,MATERIALES!A4:D372,2,FALSE)</f>
        <v>kg</v>
      </c>
      <c r="K48" s="282">
        <v>1</v>
      </c>
      <c r="L48" s="267"/>
      <c r="M48" s="402">
        <f>VLOOKUP(A48,MATERIALES!A4:D393,4,FALSE)</f>
        <v>1783.7923246769799</v>
      </c>
      <c r="N48" s="272">
        <f>K48*M48</f>
        <v>1783.7923246769799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1783.7923246769799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1783.7923246769799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356.75846493539598</v>
      </c>
      <c r="M83" s="859"/>
      <c r="N83" s="51"/>
    </row>
    <row r="84" spans="1:14">
      <c r="B84" s="89" t="s">
        <v>973</v>
      </c>
      <c r="C84" s="90"/>
      <c r="D84" s="90"/>
      <c r="E84" s="90"/>
      <c r="F84" s="90"/>
      <c r="G84" s="90"/>
      <c r="H84" s="90"/>
      <c r="I84" s="87"/>
      <c r="J84" s="88"/>
      <c r="K84" s="304">
        <v>0.05</v>
      </c>
      <c r="L84" s="858">
        <f>N78*K84</f>
        <v>89.189616233848994</v>
      </c>
      <c r="M84" s="859"/>
      <c r="N84" s="51"/>
    </row>
    <row r="85" spans="1:14" ht="15.75" thickBot="1">
      <c r="B85" s="91" t="s">
        <v>974</v>
      </c>
      <c r="C85" s="92"/>
      <c r="D85" s="92"/>
      <c r="E85" s="92"/>
      <c r="F85" s="92"/>
      <c r="G85" s="92"/>
      <c r="H85" s="92"/>
      <c r="I85" s="93"/>
      <c r="J85" s="94"/>
      <c r="K85" s="305">
        <v>0.05</v>
      </c>
      <c r="L85" s="860">
        <f>N78*K85</f>
        <v>89.189616233848994</v>
      </c>
      <c r="M85" s="861"/>
      <c r="N85" s="51"/>
    </row>
    <row r="86" spans="1:14" ht="15.75" thickBot="1">
      <c r="B86" s="823" t="s">
        <v>953</v>
      </c>
      <c r="C86" s="824"/>
      <c r="D86" s="824"/>
      <c r="E86" s="824"/>
      <c r="F86" s="824"/>
      <c r="G86" s="824"/>
      <c r="H86" s="824"/>
      <c r="I86" s="824"/>
      <c r="J86" s="824"/>
      <c r="K86" s="824"/>
      <c r="L86" s="824"/>
      <c r="M86" s="825"/>
      <c r="N86" s="52">
        <f>L83+L84+L85</f>
        <v>535.13769740309397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2318.9300220800737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854</v>
      </c>
      <c r="B48" s="43" t="str">
        <f>VLOOKUP(A48,MATERIALES!A4:D372,3,FALSE)</f>
        <v>Emulsión CRM</v>
      </c>
      <c r="C48" s="281"/>
      <c r="D48" s="281"/>
      <c r="E48" s="281"/>
      <c r="F48" s="281"/>
      <c r="G48" s="281"/>
      <c r="H48" s="281"/>
      <c r="I48" s="268"/>
      <c r="J48" s="224" t="str">
        <f>VLOOKUP(A48,MATERIALES!A4:D372,2,FALSE)</f>
        <v>lt</v>
      </c>
      <c r="K48" s="282">
        <v>1</v>
      </c>
      <c r="L48" s="267"/>
      <c r="M48" s="402">
        <f>VLOOKUP(A48,MATERIALES!A4:D393,4,FALSE)</f>
        <v>1538.691089225181</v>
      </c>
      <c r="N48" s="272">
        <f>K48*M48</f>
        <v>1538.691089225181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1538.691089225181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1538.691089225181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307.73821784503622</v>
      </c>
      <c r="M83" s="859"/>
      <c r="N83" s="51"/>
    </row>
    <row r="84" spans="1:14">
      <c r="B84" s="89" t="s">
        <v>973</v>
      </c>
      <c r="C84" s="90"/>
      <c r="D84" s="90"/>
      <c r="E84" s="90"/>
      <c r="F84" s="90"/>
      <c r="G84" s="90"/>
      <c r="H84" s="90"/>
      <c r="I84" s="87"/>
      <c r="J84" s="88"/>
      <c r="K84" s="304">
        <v>0.05</v>
      </c>
      <c r="L84" s="858">
        <f>N78*K84</f>
        <v>76.934554461259054</v>
      </c>
      <c r="M84" s="859"/>
      <c r="N84" s="51"/>
    </row>
    <row r="85" spans="1:14" ht="15.75" thickBot="1">
      <c r="B85" s="91" t="s">
        <v>974</v>
      </c>
      <c r="C85" s="92"/>
      <c r="D85" s="92"/>
      <c r="E85" s="92"/>
      <c r="F85" s="92"/>
      <c r="G85" s="92"/>
      <c r="H85" s="92"/>
      <c r="I85" s="93"/>
      <c r="J85" s="94"/>
      <c r="K85" s="305">
        <v>0.05</v>
      </c>
      <c r="L85" s="860">
        <f>N78*K85</f>
        <v>76.934554461259054</v>
      </c>
      <c r="M85" s="861"/>
      <c r="N85" s="51"/>
    </row>
    <row r="86" spans="1:14" ht="15.75" thickBot="1">
      <c r="B86" s="823" t="s">
        <v>953</v>
      </c>
      <c r="C86" s="824"/>
      <c r="D86" s="824"/>
      <c r="E86" s="824"/>
      <c r="F86" s="824"/>
      <c r="G86" s="824"/>
      <c r="H86" s="824"/>
      <c r="I86" s="824"/>
      <c r="J86" s="824"/>
      <c r="K86" s="824"/>
      <c r="L86" s="824"/>
      <c r="M86" s="825"/>
      <c r="N86" s="52">
        <f>L83+L84+L85</f>
        <v>461.6073267675543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2000.2984159927353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865</v>
      </c>
      <c r="B48" s="43" t="str">
        <f>VLOOKUP(A48,MATERIALES!A4:D372,3,FALSE)</f>
        <v>Emulsión Asfáltica de Rotura Lenta CRL</v>
      </c>
      <c r="C48" s="281"/>
      <c r="D48" s="281"/>
      <c r="E48" s="281"/>
      <c r="F48" s="281"/>
      <c r="G48" s="281"/>
      <c r="H48" s="281"/>
      <c r="I48" s="268"/>
      <c r="J48" s="224" t="str">
        <f>VLOOKUP(A48,MATERIALES!A4:D372,2,FALSE)</f>
        <v>lt</v>
      </c>
      <c r="K48" s="282">
        <v>1</v>
      </c>
      <c r="L48" s="267"/>
      <c r="M48" s="402">
        <f>VLOOKUP(A48,MATERIALES!A4:D393,4,FALSE)</f>
        <v>1843.9329055980231</v>
      </c>
      <c r="N48" s="272">
        <f>K48*M48</f>
        <v>1843.9329055980231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1843.9329055980231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1843.9329055980231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368.78658111960465</v>
      </c>
      <c r="M83" s="859"/>
      <c r="N83" s="51"/>
    </row>
    <row r="84" spans="1:14">
      <c r="B84" s="89" t="s">
        <v>973</v>
      </c>
      <c r="C84" s="90"/>
      <c r="D84" s="90"/>
      <c r="E84" s="90"/>
      <c r="F84" s="90"/>
      <c r="G84" s="90"/>
      <c r="H84" s="90"/>
      <c r="I84" s="87"/>
      <c r="J84" s="88"/>
      <c r="K84" s="304">
        <v>0.05</v>
      </c>
      <c r="L84" s="858">
        <f>N78*K84</f>
        <v>92.196645279901162</v>
      </c>
      <c r="M84" s="859"/>
      <c r="N84" s="51"/>
    </row>
    <row r="85" spans="1:14" ht="15.75" thickBot="1">
      <c r="B85" s="91" t="s">
        <v>974</v>
      </c>
      <c r="C85" s="92"/>
      <c r="D85" s="92"/>
      <c r="E85" s="92"/>
      <c r="F85" s="92"/>
      <c r="G85" s="92"/>
      <c r="H85" s="92"/>
      <c r="I85" s="93"/>
      <c r="J85" s="94"/>
      <c r="K85" s="305">
        <v>0.05</v>
      </c>
      <c r="L85" s="860">
        <f>N78*K85</f>
        <v>92.196645279901162</v>
      </c>
      <c r="M85" s="861"/>
      <c r="N85" s="51"/>
    </row>
    <row r="86" spans="1:14" ht="15.75" thickBot="1">
      <c r="B86" s="823" t="s">
        <v>953</v>
      </c>
      <c r="C86" s="824"/>
      <c r="D86" s="824"/>
      <c r="E86" s="824"/>
      <c r="F86" s="824"/>
      <c r="G86" s="824"/>
      <c r="H86" s="824"/>
      <c r="I86" s="824"/>
      <c r="J86" s="824"/>
      <c r="K86" s="824"/>
      <c r="L86" s="824"/>
      <c r="M86" s="825"/>
      <c r="N86" s="52">
        <f>L83+L84+L85</f>
        <v>553.17987167940703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2397.1127772774303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852</v>
      </c>
      <c r="B48" s="43" t="str">
        <f>VLOOKUP(A48,MATERIALES!A4:D372,3,FALSE)</f>
        <v>Emulsión CRL-1hm</v>
      </c>
      <c r="C48" s="281"/>
      <c r="D48" s="281"/>
      <c r="E48" s="281"/>
      <c r="F48" s="281"/>
      <c r="G48" s="281"/>
      <c r="H48" s="281"/>
      <c r="I48" s="268"/>
      <c r="J48" s="224" t="str">
        <f>VLOOKUP(A48,MATERIALES!A4:D372,2,FALSE)</f>
        <v>lt</v>
      </c>
      <c r="K48" s="282">
        <v>1</v>
      </c>
      <c r="L48" s="267"/>
      <c r="M48" s="402">
        <f>VLOOKUP(A48,MATERIALES!A4:D393,4,FALSE)</f>
        <v>1796.7245456657952</v>
      </c>
      <c r="N48" s="272">
        <f>K48*M48</f>
        <v>1796.7245456657952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1796.7245456657952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1796.7245456657952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359.34490913315904</v>
      </c>
      <c r="M83" s="859"/>
      <c r="N83" s="51"/>
    </row>
    <row r="84" spans="1:14">
      <c r="B84" s="89" t="s">
        <v>973</v>
      </c>
      <c r="C84" s="90"/>
      <c r="D84" s="90"/>
      <c r="E84" s="90"/>
      <c r="F84" s="90"/>
      <c r="G84" s="90"/>
      <c r="H84" s="90"/>
      <c r="I84" s="87"/>
      <c r="J84" s="88"/>
      <c r="K84" s="304">
        <v>0.05</v>
      </c>
      <c r="L84" s="858">
        <f>N78*K84</f>
        <v>89.836227283289759</v>
      </c>
      <c r="M84" s="859"/>
      <c r="N84" s="51"/>
    </row>
    <row r="85" spans="1:14" ht="15.75" thickBot="1">
      <c r="B85" s="91" t="s">
        <v>974</v>
      </c>
      <c r="C85" s="92"/>
      <c r="D85" s="92"/>
      <c r="E85" s="92"/>
      <c r="F85" s="92"/>
      <c r="G85" s="92"/>
      <c r="H85" s="92"/>
      <c r="I85" s="93"/>
      <c r="J85" s="94"/>
      <c r="K85" s="305">
        <v>0.05</v>
      </c>
      <c r="L85" s="860">
        <f>N78*K85</f>
        <v>89.836227283289759</v>
      </c>
      <c r="M85" s="861"/>
      <c r="N85" s="51"/>
    </row>
    <row r="86" spans="1:14" ht="15.75" thickBot="1">
      <c r="B86" s="823" t="s">
        <v>953</v>
      </c>
      <c r="C86" s="824"/>
      <c r="D86" s="824"/>
      <c r="E86" s="824"/>
      <c r="F86" s="824"/>
      <c r="G86" s="824"/>
      <c r="H86" s="824"/>
      <c r="I86" s="824"/>
      <c r="J86" s="824"/>
      <c r="K86" s="824"/>
      <c r="L86" s="824"/>
      <c r="M86" s="825"/>
      <c r="N86" s="52">
        <f>L83+L84+L85</f>
        <v>539.01736369973855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2335.7419093655335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850</v>
      </c>
      <c r="B48" s="43" t="str">
        <f>VLOOKUP(A48,MATERIALES!A4:D372,3,FALSE)</f>
        <v>Emulsión CRL-1h</v>
      </c>
      <c r="C48" s="281"/>
      <c r="D48" s="281"/>
      <c r="E48" s="281"/>
      <c r="F48" s="281"/>
      <c r="G48" s="281"/>
      <c r="H48" s="281"/>
      <c r="I48" s="268"/>
      <c r="J48" s="224" t="str">
        <f>VLOOKUP(A48,MATERIALES!A4:D372,2,FALSE)</f>
        <v>lt</v>
      </c>
      <c r="K48" s="282">
        <v>1</v>
      </c>
      <c r="L48" s="267"/>
      <c r="M48" s="402">
        <f>VLOOKUP(A48,MATERIALES!A4:D393,4,FALSE)</f>
        <v>1486.9444515854859</v>
      </c>
      <c r="N48" s="272">
        <f>K48*M48</f>
        <v>1486.9444515854859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1486.9444515854859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1486.9444515854859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297.38889031709721</v>
      </c>
      <c r="M83" s="859"/>
      <c r="N83" s="51"/>
    </row>
    <row r="84" spans="1:14">
      <c r="B84" s="89" t="s">
        <v>973</v>
      </c>
      <c r="C84" s="90"/>
      <c r="D84" s="90"/>
      <c r="E84" s="90"/>
      <c r="F84" s="90"/>
      <c r="G84" s="90"/>
      <c r="H84" s="90"/>
      <c r="I84" s="87"/>
      <c r="J84" s="88"/>
      <c r="K84" s="304">
        <v>0.05</v>
      </c>
      <c r="L84" s="858">
        <f>N78*K84</f>
        <v>74.347222579274302</v>
      </c>
      <c r="M84" s="859"/>
      <c r="N84" s="51"/>
    </row>
    <row r="85" spans="1:14" ht="15.75" thickBot="1">
      <c r="B85" s="91" t="s">
        <v>974</v>
      </c>
      <c r="C85" s="92"/>
      <c r="D85" s="92"/>
      <c r="E85" s="92"/>
      <c r="F85" s="92"/>
      <c r="G85" s="92"/>
      <c r="H85" s="92"/>
      <c r="I85" s="93"/>
      <c r="J85" s="94"/>
      <c r="K85" s="305">
        <v>0.05</v>
      </c>
      <c r="L85" s="860">
        <f>N78*K85</f>
        <v>74.347222579274302</v>
      </c>
      <c r="M85" s="861"/>
      <c r="N85" s="51"/>
    </row>
    <row r="86" spans="1:14" ht="15.75" thickBot="1">
      <c r="B86" s="823" t="s">
        <v>953</v>
      </c>
      <c r="C86" s="824"/>
      <c r="D86" s="824"/>
      <c r="E86" s="824"/>
      <c r="F86" s="824"/>
      <c r="G86" s="824"/>
      <c r="H86" s="824"/>
      <c r="I86" s="824"/>
      <c r="J86" s="824"/>
      <c r="K86" s="824"/>
      <c r="L86" s="824"/>
      <c r="M86" s="825"/>
      <c r="N86" s="52">
        <f>L83+L84+L85</f>
        <v>446.08333547564587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1933.0277870611317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817</v>
      </c>
      <c r="B48" s="43" t="str">
        <f>VLOOKUP(A48,MATERIALES!A4:D372,3,FALSE)</f>
        <v>Cemento Asfáltico Modificado Con Grano De Caucho Reciclado Tipo I</v>
      </c>
      <c r="C48" s="281"/>
      <c r="D48" s="281"/>
      <c r="E48" s="281"/>
      <c r="F48" s="281"/>
      <c r="G48" s="281"/>
      <c r="H48" s="281"/>
      <c r="I48" s="268"/>
      <c r="J48" s="224" t="str">
        <f>VLOOKUP(A48,MATERIALES!A4:D372,2,FALSE)</f>
        <v>kg</v>
      </c>
      <c r="K48" s="282">
        <v>1</v>
      </c>
      <c r="L48" s="267"/>
      <c r="M48" s="402">
        <f>VLOOKUP(A48,MATERIALES!A4:D393,4,FALSE)</f>
        <v>2472.5721854142103</v>
      </c>
      <c r="N48" s="272">
        <f>K48*M48</f>
        <v>2472.5721854142103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2472.5721854142103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2472.5721854142103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494.51443708284205</v>
      </c>
      <c r="M83" s="859"/>
      <c r="N83" s="51"/>
    </row>
    <row r="84" spans="1:14">
      <c r="B84" s="89" t="s">
        <v>973</v>
      </c>
      <c r="C84" s="90"/>
      <c r="D84" s="90"/>
      <c r="E84" s="90"/>
      <c r="F84" s="90"/>
      <c r="G84" s="90"/>
      <c r="H84" s="90"/>
      <c r="I84" s="87"/>
      <c r="J84" s="88"/>
      <c r="K84" s="304">
        <v>0.05</v>
      </c>
      <c r="L84" s="858">
        <f>N78*K84</f>
        <v>123.62860927071051</v>
      </c>
      <c r="M84" s="859"/>
      <c r="N84" s="51"/>
    </row>
    <row r="85" spans="1:14" ht="15.75" thickBot="1">
      <c r="B85" s="91" t="s">
        <v>974</v>
      </c>
      <c r="C85" s="92"/>
      <c r="D85" s="92"/>
      <c r="E85" s="92"/>
      <c r="F85" s="92"/>
      <c r="G85" s="92"/>
      <c r="H85" s="92"/>
      <c r="I85" s="93"/>
      <c r="J85" s="94"/>
      <c r="K85" s="305">
        <v>0.05</v>
      </c>
      <c r="L85" s="860">
        <f>N78*K85</f>
        <v>123.62860927071051</v>
      </c>
      <c r="M85" s="861"/>
      <c r="N85" s="51"/>
    </row>
    <row r="86" spans="1:14" ht="15.75" thickBot="1">
      <c r="B86" s="823" t="s">
        <v>953</v>
      </c>
      <c r="C86" s="824"/>
      <c r="D86" s="824"/>
      <c r="E86" s="824"/>
      <c r="F86" s="824"/>
      <c r="G86" s="824"/>
      <c r="H86" s="824"/>
      <c r="I86" s="824"/>
      <c r="J86" s="824"/>
      <c r="K86" s="824"/>
      <c r="L86" s="824"/>
      <c r="M86" s="825"/>
      <c r="N86" s="52">
        <f>L83+L84+L85</f>
        <v>741.77165562426308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3214.3438410384733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819</v>
      </c>
      <c r="B48" s="43" t="str">
        <f>VLOOKUP(A48,MATERIALES!A4:D372,3,FALSE)</f>
        <v>Cemento Asfáltico Modificado Con Grano De Caucho Reciclado Tipo Il</v>
      </c>
      <c r="C48" s="281"/>
      <c r="D48" s="281"/>
      <c r="E48" s="281"/>
      <c r="F48" s="281"/>
      <c r="G48" s="281"/>
      <c r="H48" s="281"/>
      <c r="I48" s="268"/>
      <c r="J48" s="224" t="str">
        <f>VLOOKUP(A48,MATERIALES!A4:D372,2,FALSE)</f>
        <v>kg</v>
      </c>
      <c r="K48" s="282">
        <v>1</v>
      </c>
      <c r="L48" s="267"/>
      <c r="M48" s="402">
        <f>VLOOKUP(A48,MATERIALES!A4:D393,4,FALSE)</f>
        <v>2472.5721854142103</v>
      </c>
      <c r="N48" s="272">
        <f>K48*M48</f>
        <v>2472.5721854142103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2472.5721854142103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2472.5721854142103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494.51443708284205</v>
      </c>
      <c r="M83" s="859"/>
      <c r="N83" s="51"/>
    </row>
    <row r="84" spans="1:14">
      <c r="B84" s="89" t="s">
        <v>973</v>
      </c>
      <c r="C84" s="90"/>
      <c r="D84" s="90"/>
      <c r="E84" s="90"/>
      <c r="F84" s="90"/>
      <c r="G84" s="90"/>
      <c r="H84" s="90"/>
      <c r="I84" s="87"/>
      <c r="J84" s="88"/>
      <c r="K84" s="304">
        <v>0.05</v>
      </c>
      <c r="L84" s="858">
        <f>N78*K84</f>
        <v>123.62860927071051</v>
      </c>
      <c r="M84" s="859"/>
      <c r="N84" s="51"/>
    </row>
    <row r="85" spans="1:14" ht="15.75" thickBot="1">
      <c r="B85" s="91" t="s">
        <v>974</v>
      </c>
      <c r="C85" s="92"/>
      <c r="D85" s="92"/>
      <c r="E85" s="92"/>
      <c r="F85" s="92"/>
      <c r="G85" s="92"/>
      <c r="H85" s="92"/>
      <c r="I85" s="93"/>
      <c r="J85" s="94"/>
      <c r="K85" s="305">
        <v>0.05</v>
      </c>
      <c r="L85" s="860">
        <f>N78*K85</f>
        <v>123.62860927071051</v>
      </c>
      <c r="M85" s="861"/>
      <c r="N85" s="51"/>
    </row>
    <row r="86" spans="1:14" ht="15.75" thickBot="1">
      <c r="B86" s="823" t="s">
        <v>953</v>
      </c>
      <c r="C86" s="824"/>
      <c r="D86" s="824"/>
      <c r="E86" s="824"/>
      <c r="F86" s="824"/>
      <c r="G86" s="824"/>
      <c r="H86" s="824"/>
      <c r="I86" s="824"/>
      <c r="J86" s="824"/>
      <c r="K86" s="824"/>
      <c r="L86" s="824"/>
      <c r="M86" s="825"/>
      <c r="N86" s="52">
        <f>L83+L84+L85</f>
        <v>741.77165562426308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3214.3438410384733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topLeftCell="A2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820</v>
      </c>
      <c r="B48" s="43" t="str">
        <f>VLOOKUP(A48,MATERIALES!A4:D372,3,FALSE)</f>
        <v>Cemento Asfáltico Modificado Con Grano De Caucho Reciclado Tipo lll</v>
      </c>
      <c r="C48" s="281"/>
      <c r="D48" s="281"/>
      <c r="E48" s="281"/>
      <c r="F48" s="281"/>
      <c r="G48" s="281"/>
      <c r="H48" s="281"/>
      <c r="I48" s="268"/>
      <c r="J48" s="224" t="str">
        <f>VLOOKUP(A48,MATERIALES!A4:D372,2,FALSE)</f>
        <v>kg</v>
      </c>
      <c r="K48" s="282">
        <v>1</v>
      </c>
      <c r="L48" s="267"/>
      <c r="M48" s="402">
        <f>VLOOKUP(A48,MATERIALES!A4:D393,4,FALSE)</f>
        <v>2472.5721854142103</v>
      </c>
      <c r="N48" s="272">
        <f>K48*M48</f>
        <v>2472.5721854142103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2472.5721854142103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2472.5721854142103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494.51443708284205</v>
      </c>
      <c r="M83" s="859"/>
      <c r="N83" s="51"/>
    </row>
    <row r="84" spans="1:14">
      <c r="B84" s="89" t="s">
        <v>973</v>
      </c>
      <c r="C84" s="90"/>
      <c r="D84" s="90"/>
      <c r="E84" s="90"/>
      <c r="F84" s="90"/>
      <c r="G84" s="90"/>
      <c r="H84" s="90"/>
      <c r="I84" s="87"/>
      <c r="J84" s="88"/>
      <c r="K84" s="304">
        <v>0.05</v>
      </c>
      <c r="L84" s="858">
        <f>N78*K84</f>
        <v>123.62860927071051</v>
      </c>
      <c r="M84" s="859"/>
      <c r="N84" s="51"/>
    </row>
    <row r="85" spans="1:14" ht="15.75" thickBot="1">
      <c r="B85" s="91" t="s">
        <v>974</v>
      </c>
      <c r="C85" s="92"/>
      <c r="D85" s="92"/>
      <c r="E85" s="92"/>
      <c r="F85" s="92"/>
      <c r="G85" s="92"/>
      <c r="H85" s="92"/>
      <c r="I85" s="93"/>
      <c r="J85" s="94"/>
      <c r="K85" s="305">
        <v>0.05</v>
      </c>
      <c r="L85" s="860">
        <f>N78*K85</f>
        <v>123.62860927071051</v>
      </c>
      <c r="M85" s="861"/>
      <c r="N85" s="51"/>
    </row>
    <row r="86" spans="1:14" ht="15.75" thickBot="1">
      <c r="B86" s="823" t="s">
        <v>953</v>
      </c>
      <c r="C86" s="824"/>
      <c r="D86" s="824"/>
      <c r="E86" s="824"/>
      <c r="F86" s="824"/>
      <c r="G86" s="824"/>
      <c r="H86" s="824"/>
      <c r="I86" s="824"/>
      <c r="J86" s="824"/>
      <c r="K86" s="824"/>
      <c r="L86" s="824"/>
      <c r="M86" s="825"/>
      <c r="N86" s="52">
        <f>L83+L84+L85</f>
        <v>741.77165562426308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3214.3438410384733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812</v>
      </c>
      <c r="B48" s="43" t="str">
        <f>VLOOKUP(A48,MATERIALES!A4:D372,3,FALSE)</f>
        <v>Cemento asfaltico modificado con polímeros tipo I</v>
      </c>
      <c r="C48" s="281"/>
      <c r="D48" s="281"/>
      <c r="E48" s="281"/>
      <c r="F48" s="281"/>
      <c r="G48" s="281"/>
      <c r="H48" s="281"/>
      <c r="I48" s="268"/>
      <c r="J48" s="224" t="str">
        <f>VLOOKUP(A48,MATERIALES!A4:D372,2,FALSE)</f>
        <v>kg</v>
      </c>
      <c r="K48" s="282">
        <v>1</v>
      </c>
      <c r="L48" s="267"/>
      <c r="M48" s="402">
        <f>VLOOKUP(A48,MATERIALES!A4:D393,4,FALSE)</f>
        <v>3047.8792519607941</v>
      </c>
      <c r="N48" s="272">
        <f>K48*M48</f>
        <v>3047.8792519607941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3047.8792519607941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3047.8792519607941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609.57585039215883</v>
      </c>
      <c r="M83" s="859"/>
      <c r="N83" s="51"/>
    </row>
    <row r="84" spans="1:14">
      <c r="B84" s="89" t="s">
        <v>973</v>
      </c>
      <c r="C84" s="90"/>
      <c r="D84" s="90"/>
      <c r="E84" s="90"/>
      <c r="F84" s="90"/>
      <c r="G84" s="90"/>
      <c r="H84" s="90"/>
      <c r="I84" s="87"/>
      <c r="J84" s="88"/>
      <c r="K84" s="304">
        <v>0.05</v>
      </c>
      <c r="L84" s="858">
        <f>N78*K84</f>
        <v>152.39396259803971</v>
      </c>
      <c r="M84" s="859"/>
      <c r="N84" s="51"/>
    </row>
    <row r="85" spans="1:14" ht="15.75" thickBot="1">
      <c r="B85" s="91" t="s">
        <v>974</v>
      </c>
      <c r="C85" s="92"/>
      <c r="D85" s="92"/>
      <c r="E85" s="92"/>
      <c r="F85" s="92"/>
      <c r="G85" s="92"/>
      <c r="H85" s="92"/>
      <c r="I85" s="93"/>
      <c r="J85" s="94"/>
      <c r="K85" s="305">
        <v>0.05</v>
      </c>
      <c r="L85" s="860">
        <f>N78*K85</f>
        <v>152.39396259803971</v>
      </c>
      <c r="M85" s="861"/>
      <c r="N85" s="51"/>
    </row>
    <row r="86" spans="1:14" ht="15.75" thickBot="1">
      <c r="B86" s="823" t="s">
        <v>953</v>
      </c>
      <c r="C86" s="824"/>
      <c r="D86" s="824"/>
      <c r="E86" s="824"/>
      <c r="F86" s="824"/>
      <c r="G86" s="824"/>
      <c r="H86" s="824"/>
      <c r="I86" s="824"/>
      <c r="J86" s="824"/>
      <c r="K86" s="824"/>
      <c r="L86" s="824"/>
      <c r="M86" s="825"/>
      <c r="N86" s="52">
        <f>L83+L84+L85</f>
        <v>914.36377558823824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3962.2430275490324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VLOOKUP(A48,MATERIALES!A4:D393,4,FALSE)</f>
        <v>3093.2683696370527</v>
      </c>
      <c r="N48" s="272">
        <f>K48*M48</f>
        <v>3093.2683696370527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3093.2683696370527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3093.2683696370527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618.65367392741064</v>
      </c>
      <c r="M83" s="859"/>
      <c r="N83" s="51"/>
    </row>
    <row r="84" spans="1:14">
      <c r="B84" s="89" t="s">
        <v>973</v>
      </c>
      <c r="C84" s="90"/>
      <c r="D84" s="90"/>
      <c r="E84" s="90"/>
      <c r="F84" s="90"/>
      <c r="G84" s="90"/>
      <c r="H84" s="90"/>
      <c r="I84" s="87"/>
      <c r="J84" s="88"/>
      <c r="K84" s="304">
        <v>0.05</v>
      </c>
      <c r="L84" s="858">
        <f>N78*K84</f>
        <v>154.66341848185266</v>
      </c>
      <c r="M84" s="859"/>
      <c r="N84" s="51"/>
    </row>
    <row r="85" spans="1:14" ht="15.75" thickBot="1">
      <c r="B85" s="91" t="s">
        <v>974</v>
      </c>
      <c r="C85" s="92"/>
      <c r="D85" s="92"/>
      <c r="E85" s="92"/>
      <c r="F85" s="92"/>
      <c r="G85" s="92"/>
      <c r="H85" s="92"/>
      <c r="I85" s="93"/>
      <c r="J85" s="94"/>
      <c r="K85" s="305">
        <v>0.05</v>
      </c>
      <c r="L85" s="860">
        <f>N78*K85</f>
        <v>154.66341848185266</v>
      </c>
      <c r="M85" s="861"/>
      <c r="N85" s="51"/>
    </row>
    <row r="86" spans="1:14" ht="15.75" thickBot="1">
      <c r="B86" s="823" t="s">
        <v>953</v>
      </c>
      <c r="C86" s="824"/>
      <c r="D86" s="824"/>
      <c r="E86" s="824"/>
      <c r="F86" s="824"/>
      <c r="G86" s="824"/>
      <c r="H86" s="824"/>
      <c r="I86" s="824"/>
      <c r="J86" s="824"/>
      <c r="K86" s="824"/>
      <c r="L86" s="824"/>
      <c r="M86" s="825"/>
      <c r="N86" s="52">
        <f>L83+L84+L85</f>
        <v>927.98051089111596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4021.2488805281687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VLOOKUP(A48,MATERIALES!A4:D393,4,FALSE)</f>
        <v>3093.2683696370527</v>
      </c>
      <c r="N48" s="272">
        <f>K48*M48</f>
        <v>3093.2683696370527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3093.2683696370527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3093.2683696370527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618.65367392741064</v>
      </c>
      <c r="M83" s="859"/>
      <c r="N83" s="51"/>
    </row>
    <row r="84" spans="1:14">
      <c r="B84" s="89" t="s">
        <v>973</v>
      </c>
      <c r="C84" s="90"/>
      <c r="D84" s="90"/>
      <c r="E84" s="90"/>
      <c r="F84" s="90"/>
      <c r="G84" s="90"/>
      <c r="H84" s="90"/>
      <c r="I84" s="87"/>
      <c r="J84" s="88"/>
      <c r="K84" s="304">
        <v>0.05</v>
      </c>
      <c r="L84" s="858">
        <f>N78*K84</f>
        <v>154.66341848185266</v>
      </c>
      <c r="M84" s="859"/>
      <c r="N84" s="51"/>
    </row>
    <row r="85" spans="1:14" ht="15.75" thickBot="1">
      <c r="B85" s="91" t="s">
        <v>974</v>
      </c>
      <c r="C85" s="92"/>
      <c r="D85" s="92"/>
      <c r="E85" s="92"/>
      <c r="F85" s="92"/>
      <c r="G85" s="92"/>
      <c r="H85" s="92"/>
      <c r="I85" s="93"/>
      <c r="J85" s="94"/>
      <c r="K85" s="305">
        <v>0.05</v>
      </c>
      <c r="L85" s="860">
        <f>N78*K85</f>
        <v>154.66341848185266</v>
      </c>
      <c r="M85" s="861"/>
      <c r="N85" s="51"/>
    </row>
    <row r="86" spans="1:14" ht="15.75" thickBot="1">
      <c r="B86" s="823" t="s">
        <v>953</v>
      </c>
      <c r="C86" s="824"/>
      <c r="D86" s="824"/>
      <c r="E86" s="824"/>
      <c r="F86" s="824"/>
      <c r="G86" s="824"/>
      <c r="H86" s="824"/>
      <c r="I86" s="824"/>
      <c r="J86" s="824"/>
      <c r="K86" s="824"/>
      <c r="L86" s="824"/>
      <c r="M86" s="825"/>
      <c r="N86" s="52">
        <f>L83+L84+L85</f>
        <v>927.98051089111596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4021.2488805281687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topLeftCell="A31"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814</v>
      </c>
      <c r="B48" s="43" t="str">
        <f>VLOOKUP(A48,MATERIALES!A4:D372,3,FALSE)</f>
        <v>Cemento asfaltico modificado con polímeros tipo III</v>
      </c>
      <c r="C48" s="281"/>
      <c r="D48" s="281"/>
      <c r="E48" s="281"/>
      <c r="F48" s="281"/>
      <c r="G48" s="281"/>
      <c r="H48" s="281"/>
      <c r="I48" s="268"/>
      <c r="J48" s="224" t="str">
        <f>VLOOKUP(A48,MATERIALES!A4:D372,2,FALSE)</f>
        <v>kg</v>
      </c>
      <c r="K48" s="282">
        <v>1</v>
      </c>
      <c r="L48" s="267"/>
      <c r="M48" s="402">
        <f>VLOOKUP(A48,MATERIALES!A4:D393,4,FALSE)</f>
        <v>3126.1754799523405</v>
      </c>
      <c r="N48" s="272">
        <f>K48*M48</f>
        <v>3126.1754799523405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3126.1754799523405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3126.1754799523405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625.23509599046815</v>
      </c>
      <c r="M83" s="859"/>
      <c r="N83" s="51"/>
    </row>
    <row r="84" spans="1:14">
      <c r="B84" s="89" t="s">
        <v>973</v>
      </c>
      <c r="C84" s="90"/>
      <c r="D84" s="90"/>
      <c r="E84" s="90"/>
      <c r="F84" s="90"/>
      <c r="G84" s="90"/>
      <c r="H84" s="90"/>
      <c r="I84" s="87"/>
      <c r="J84" s="88"/>
      <c r="K84" s="304">
        <v>0.05</v>
      </c>
      <c r="L84" s="858">
        <f>N78*K84</f>
        <v>156.30877399761704</v>
      </c>
      <c r="M84" s="859"/>
      <c r="N84" s="51"/>
    </row>
    <row r="85" spans="1:14" ht="15.75" thickBot="1">
      <c r="B85" s="91" t="s">
        <v>974</v>
      </c>
      <c r="C85" s="92"/>
      <c r="D85" s="92"/>
      <c r="E85" s="92"/>
      <c r="F85" s="92"/>
      <c r="G85" s="92"/>
      <c r="H85" s="92"/>
      <c r="I85" s="93"/>
      <c r="J85" s="94"/>
      <c r="K85" s="305">
        <v>0.05</v>
      </c>
      <c r="L85" s="860">
        <f>N78*K85</f>
        <v>156.30877399761704</v>
      </c>
      <c r="M85" s="861"/>
      <c r="N85" s="51"/>
    </row>
    <row r="86" spans="1:14" ht="15.75" thickBot="1">
      <c r="B86" s="823" t="s">
        <v>953</v>
      </c>
      <c r="C86" s="824"/>
      <c r="D86" s="824"/>
      <c r="E86" s="824"/>
      <c r="F86" s="824"/>
      <c r="G86" s="824"/>
      <c r="H86" s="824"/>
      <c r="I86" s="824"/>
      <c r="J86" s="824"/>
      <c r="K86" s="824"/>
      <c r="L86" s="824"/>
      <c r="M86" s="825"/>
      <c r="N86" s="52">
        <f>L83+L84+L85</f>
        <v>937.85264398570212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4064.0281239380429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815</v>
      </c>
      <c r="B48" s="43" t="str">
        <f>VLOOKUP(A48,MATERIALES!A4:D372,3,FALSE)</f>
        <v>Cemento asfaltico modificado con polímeros tipo IV</v>
      </c>
      <c r="C48" s="281"/>
      <c r="D48" s="281"/>
      <c r="E48" s="281"/>
      <c r="F48" s="281"/>
      <c r="G48" s="281"/>
      <c r="H48" s="281"/>
      <c r="I48" s="268"/>
      <c r="J48" s="224" t="str">
        <f>VLOOKUP(A48,MATERIALES!A4:D372,2,FALSE)</f>
        <v>kg</v>
      </c>
      <c r="K48" s="282">
        <v>1</v>
      </c>
      <c r="L48" s="267"/>
      <c r="M48" s="402">
        <f>VLOOKUP(A48,MATERIALES!A4:D393,4,FALSE)</f>
        <v>3126.1754799523405</v>
      </c>
      <c r="N48" s="272">
        <f>K48*M48</f>
        <v>3126.1754799523405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3126.1754799523405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3126.1754799523405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625.23509599046815</v>
      </c>
      <c r="M83" s="859"/>
      <c r="N83" s="51"/>
    </row>
    <row r="84" spans="1:14">
      <c r="B84" s="89" t="s">
        <v>973</v>
      </c>
      <c r="C84" s="90"/>
      <c r="D84" s="90"/>
      <c r="E84" s="90"/>
      <c r="F84" s="90"/>
      <c r="G84" s="90"/>
      <c r="H84" s="90"/>
      <c r="I84" s="87"/>
      <c r="J84" s="88"/>
      <c r="K84" s="304">
        <v>0.05</v>
      </c>
      <c r="L84" s="858">
        <f>N78*K84</f>
        <v>156.30877399761704</v>
      </c>
      <c r="M84" s="859"/>
      <c r="N84" s="51"/>
    </row>
    <row r="85" spans="1:14" ht="15.75" thickBot="1">
      <c r="B85" s="91" t="s">
        <v>974</v>
      </c>
      <c r="C85" s="92"/>
      <c r="D85" s="92"/>
      <c r="E85" s="92"/>
      <c r="F85" s="92"/>
      <c r="G85" s="92"/>
      <c r="H85" s="92"/>
      <c r="I85" s="93"/>
      <c r="J85" s="94"/>
      <c r="K85" s="305">
        <v>0.05</v>
      </c>
      <c r="L85" s="860">
        <f>N78*K85</f>
        <v>156.30877399761704</v>
      </c>
      <c r="M85" s="861"/>
      <c r="N85" s="51"/>
    </row>
    <row r="86" spans="1:14" ht="15.75" thickBot="1">
      <c r="B86" s="823" t="s">
        <v>953</v>
      </c>
      <c r="C86" s="824"/>
      <c r="D86" s="824"/>
      <c r="E86" s="824"/>
      <c r="F86" s="824"/>
      <c r="G86" s="824"/>
      <c r="H86" s="824"/>
      <c r="I86" s="824"/>
      <c r="J86" s="824"/>
      <c r="K86" s="824"/>
      <c r="L86" s="824"/>
      <c r="M86" s="825"/>
      <c r="N86" s="52">
        <f>L83+L84+L85</f>
        <v>937.85264398570212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4064.0281239380429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816</v>
      </c>
      <c r="B48" s="43" t="str">
        <f>VLOOKUP(A48,MATERIALES!A4:D372,3,FALSE)</f>
        <v>Cemento asfaltico modificado con polímeros tipo V</v>
      </c>
      <c r="C48" s="281"/>
      <c r="D48" s="281"/>
      <c r="E48" s="281"/>
      <c r="F48" s="281"/>
      <c r="G48" s="281"/>
      <c r="H48" s="281"/>
      <c r="I48" s="268"/>
      <c r="J48" s="224" t="str">
        <f>VLOOKUP(A48,MATERIALES!A4:D372,2,FALSE)</f>
        <v>kg</v>
      </c>
      <c r="K48" s="282">
        <v>1</v>
      </c>
      <c r="L48" s="267"/>
      <c r="M48" s="402">
        <f>VLOOKUP(A48,MATERIALES!A4:D393,4,FALSE)</f>
        <v>3126.1754799523405</v>
      </c>
      <c r="N48" s="272">
        <f>K48*M48</f>
        <v>3126.1754799523405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3126.1754799523405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3126.1754799523405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625.23509599046815</v>
      </c>
      <c r="M83" s="859"/>
      <c r="N83" s="51"/>
    </row>
    <row r="84" spans="1:14">
      <c r="B84" s="89" t="s">
        <v>973</v>
      </c>
      <c r="C84" s="90"/>
      <c r="D84" s="90"/>
      <c r="E84" s="90"/>
      <c r="F84" s="90"/>
      <c r="G84" s="90"/>
      <c r="H84" s="90"/>
      <c r="I84" s="87"/>
      <c r="J84" s="88"/>
      <c r="K84" s="304">
        <v>0.05</v>
      </c>
      <c r="L84" s="858">
        <f>N78*K84</f>
        <v>156.30877399761704</v>
      </c>
      <c r="M84" s="859"/>
      <c r="N84" s="51"/>
    </row>
    <row r="85" spans="1:14" ht="15.75" thickBot="1">
      <c r="B85" s="91" t="s">
        <v>974</v>
      </c>
      <c r="C85" s="92"/>
      <c r="D85" s="92"/>
      <c r="E85" s="92"/>
      <c r="F85" s="92"/>
      <c r="G85" s="92"/>
      <c r="H85" s="92"/>
      <c r="I85" s="93"/>
      <c r="J85" s="94"/>
      <c r="K85" s="305">
        <v>0.05</v>
      </c>
      <c r="L85" s="860">
        <f>N78*K85</f>
        <v>156.30877399761704</v>
      </c>
      <c r="M85" s="861"/>
      <c r="N85" s="51"/>
    </row>
    <row r="86" spans="1:14" ht="15.75" thickBot="1">
      <c r="B86" s="823" t="s">
        <v>953</v>
      </c>
      <c r="C86" s="824"/>
      <c r="D86" s="824"/>
      <c r="E86" s="824"/>
      <c r="F86" s="824"/>
      <c r="G86" s="824"/>
      <c r="H86" s="824"/>
      <c r="I86" s="824"/>
      <c r="J86" s="824"/>
      <c r="K86" s="824"/>
      <c r="L86" s="824"/>
      <c r="M86" s="825"/>
      <c r="N86" s="52">
        <f>L83+L84+L85</f>
        <v>937.85264398570212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4064.0281239380429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topLeftCell="A22"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866</v>
      </c>
      <c r="B48" s="43" t="str">
        <f>VLOOKUP(A48,MATERIALES!A4:D372,3,FALSE)</f>
        <v>Emulsión Asfáltica de Rotura Media Modificada Con Polímeros CRM-m</v>
      </c>
      <c r="C48" s="281"/>
      <c r="D48" s="281"/>
      <c r="E48" s="281"/>
      <c r="F48" s="281"/>
      <c r="G48" s="281"/>
      <c r="H48" s="281"/>
      <c r="I48" s="268"/>
      <c r="J48" s="224" t="str">
        <f>VLOOKUP(A48,MATERIALES!A4:D372,2,FALSE)</f>
        <v>lt</v>
      </c>
      <c r="K48" s="282">
        <v>1</v>
      </c>
      <c r="L48" s="267"/>
      <c r="M48" s="402">
        <f>VLOOKUP(A48,MATERIALES!A4:D393,4,FALSE)</f>
        <v>3078.516906392269</v>
      </c>
      <c r="N48" s="272">
        <f>K48*M48</f>
        <v>3078.516906392269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3078.516906392269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3078.516906392269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615.70338127845389</v>
      </c>
      <c r="M83" s="859"/>
      <c r="N83" s="51"/>
    </row>
    <row r="84" spans="1:14">
      <c r="B84" s="89" t="s">
        <v>973</v>
      </c>
      <c r="C84" s="90"/>
      <c r="D84" s="90"/>
      <c r="E84" s="90"/>
      <c r="F84" s="90"/>
      <c r="G84" s="90"/>
      <c r="H84" s="90"/>
      <c r="I84" s="87"/>
      <c r="J84" s="88"/>
      <c r="K84" s="304">
        <v>0.05</v>
      </c>
      <c r="L84" s="858">
        <f>N78*K84</f>
        <v>153.92584531961347</v>
      </c>
      <c r="M84" s="859"/>
      <c r="N84" s="51"/>
    </row>
    <row r="85" spans="1:14" ht="15.75" thickBot="1">
      <c r="B85" s="91" t="s">
        <v>974</v>
      </c>
      <c r="C85" s="92"/>
      <c r="D85" s="92"/>
      <c r="E85" s="92"/>
      <c r="F85" s="92"/>
      <c r="G85" s="92"/>
      <c r="H85" s="92"/>
      <c r="I85" s="93"/>
      <c r="J85" s="94"/>
      <c r="K85" s="305">
        <v>0.05</v>
      </c>
      <c r="L85" s="860">
        <f>N78*K85</f>
        <v>153.92584531961347</v>
      </c>
      <c r="M85" s="861"/>
      <c r="N85" s="51"/>
    </row>
    <row r="86" spans="1:14" ht="15.75" thickBot="1">
      <c r="B86" s="823" t="s">
        <v>953</v>
      </c>
      <c r="C86" s="824"/>
      <c r="D86" s="824"/>
      <c r="E86" s="824"/>
      <c r="F86" s="824"/>
      <c r="G86" s="824"/>
      <c r="H86" s="824"/>
      <c r="I86" s="824"/>
      <c r="J86" s="824"/>
      <c r="K86" s="824"/>
      <c r="L86" s="824"/>
      <c r="M86" s="825"/>
      <c r="N86" s="52">
        <f>L83+L84+L85</f>
        <v>923.55507191768083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4002.0719783099498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500</v>
      </c>
      <c r="N36" s="272">
        <f>K36/M36</f>
        <v>189.55100633842898</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500</v>
      </c>
      <c r="N37" s="272">
        <f>K37/M37</f>
        <v>122.06549992318743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312.1578162616164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846</v>
      </c>
      <c r="B48" s="43" t="str">
        <f>VLOOKUP(A48,MATERIALES!A4:D372,3,FALSE)</f>
        <v>Emulsión CRL-0</v>
      </c>
      <c r="C48" s="281"/>
      <c r="D48" s="281"/>
      <c r="E48" s="281"/>
      <c r="F48" s="281"/>
      <c r="G48" s="281"/>
      <c r="H48" s="281"/>
      <c r="I48" s="268"/>
      <c r="J48" s="224" t="str">
        <f>VLOOKUP(A48,MATERIALES!A4:D372,2,FALSE)</f>
        <v>lt</v>
      </c>
      <c r="K48" s="282">
        <v>1</v>
      </c>
      <c r="L48" s="267"/>
      <c r="M48" s="402">
        <f>VLOOKUP(A48,MATERIALES!A4:D393,4,FALSE)</f>
        <v>1164.7731537419638</v>
      </c>
      <c r="N48" s="272">
        <f>K48*M48</f>
        <v>1164.7731537419638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1164.7731537419638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4" ht="15.75" thickBot="1">
      <c r="B65" s="912" t="s">
        <v>953</v>
      </c>
      <c r="C65" s="866"/>
      <c r="D65" s="866"/>
      <c r="E65" s="866"/>
      <c r="F65" s="866"/>
      <c r="G65" s="866"/>
      <c r="H65" s="866"/>
      <c r="I65" s="866"/>
      <c r="J65" s="866"/>
      <c r="K65" s="866"/>
      <c r="L65" s="866"/>
      <c r="M65" s="867"/>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2" t="s">
        <v>963</v>
      </c>
      <c r="C69" s="863"/>
      <c r="D69" s="863"/>
      <c r="E69" s="863"/>
      <c r="F69" s="863"/>
      <c r="G69" s="863"/>
      <c r="H69" s="863"/>
      <c r="I69" s="73" t="s">
        <v>964</v>
      </c>
      <c r="J69" s="75" t="s">
        <v>1410</v>
      </c>
      <c r="K69" s="74" t="s">
        <v>966</v>
      </c>
      <c r="L69" s="864" t="s">
        <v>950</v>
      </c>
      <c r="M69" s="865"/>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9"/>
      <c r="C74" s="900"/>
      <c r="D74" s="900"/>
      <c r="E74" s="900"/>
      <c r="F74" s="900"/>
      <c r="G74" s="900"/>
      <c r="H74" s="900"/>
      <c r="I74" s="126"/>
      <c r="J74" s="126"/>
      <c r="K74" s="126"/>
      <c r="L74" s="913"/>
      <c r="M74" s="913"/>
      <c r="N74" s="45"/>
    </row>
    <row r="75" spans="1:14" ht="15.75" thickBot="1">
      <c r="B75" s="912" t="s">
        <v>953</v>
      </c>
      <c r="C75" s="866"/>
      <c r="D75" s="866"/>
      <c r="E75" s="866"/>
      <c r="F75" s="866"/>
      <c r="G75" s="866"/>
      <c r="H75" s="866"/>
      <c r="I75" s="866"/>
      <c r="J75" s="866"/>
      <c r="K75" s="866"/>
      <c r="L75" s="866"/>
      <c r="M75" s="867"/>
      <c r="N75" s="301">
        <f>SUM(N70:N74)</f>
        <v>54.131</v>
      </c>
    </row>
    <row r="76" spans="1:14" ht="15.75" thickBot="1">
      <c r="B76" s="33"/>
      <c r="C76" s="34"/>
      <c r="D76" s="34"/>
      <c r="E76" s="34"/>
      <c r="F76" s="34"/>
      <c r="G76" s="34"/>
      <c r="H76" s="34"/>
      <c r="I76" s="34"/>
      <c r="J76" s="34"/>
      <c r="K76" s="34"/>
      <c r="L76" s="34"/>
      <c r="M76" s="34"/>
      <c r="N76" s="35"/>
    </row>
    <row r="77" spans="1:14" ht="15.75" thickBot="1">
      <c r="B77" s="823" t="s">
        <v>967</v>
      </c>
      <c r="C77" s="824"/>
      <c r="D77" s="824"/>
      <c r="E77" s="824"/>
      <c r="F77" s="824"/>
      <c r="G77" s="824"/>
      <c r="H77" s="824"/>
      <c r="I77" s="824"/>
      <c r="J77" s="824"/>
      <c r="K77" s="824"/>
      <c r="L77" s="824"/>
      <c r="M77" s="825"/>
      <c r="N77" s="99">
        <f>N43+N54+N65+N75</f>
        <v>1531.0619700035802</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306.21239400071607</v>
      </c>
      <c r="M82" s="859"/>
      <c r="N82" s="51"/>
    </row>
    <row r="83" spans="1:14">
      <c r="B83" s="89" t="s">
        <v>973</v>
      </c>
      <c r="C83" s="90"/>
      <c r="D83" s="90"/>
      <c r="E83" s="90"/>
      <c r="F83" s="90"/>
      <c r="G83" s="90"/>
      <c r="H83" s="90"/>
      <c r="I83" s="87"/>
      <c r="J83" s="88"/>
      <c r="K83" s="304">
        <v>0.05</v>
      </c>
      <c r="L83" s="858">
        <f>N77*K83</f>
        <v>76.553098500179019</v>
      </c>
      <c r="M83" s="859"/>
      <c r="N83" s="51"/>
    </row>
    <row r="84" spans="1:14" ht="15.75" thickBot="1">
      <c r="B84" s="91" t="s">
        <v>974</v>
      </c>
      <c r="C84" s="92"/>
      <c r="D84" s="92"/>
      <c r="E84" s="92"/>
      <c r="F84" s="92"/>
      <c r="G84" s="92"/>
      <c r="H84" s="92"/>
      <c r="I84" s="93"/>
      <c r="J84" s="94"/>
      <c r="K84" s="305">
        <v>0.05</v>
      </c>
      <c r="L84" s="860">
        <f>N77*K84</f>
        <v>76.553098500179019</v>
      </c>
      <c r="M84" s="861"/>
      <c r="N84" s="51"/>
    </row>
    <row r="85" spans="1:14" ht="15.75" thickBot="1">
      <c r="B85" s="823" t="s">
        <v>953</v>
      </c>
      <c r="C85" s="824"/>
      <c r="D85" s="824"/>
      <c r="E85" s="824"/>
      <c r="F85" s="824"/>
      <c r="G85" s="824"/>
      <c r="H85" s="824"/>
      <c r="I85" s="824"/>
      <c r="J85" s="824"/>
      <c r="K85" s="824"/>
      <c r="L85" s="824"/>
      <c r="M85" s="825"/>
      <c r="N85" s="52">
        <f>L82+L83+L84</f>
        <v>459.31859100107414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1990.3805610046543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500</v>
      </c>
      <c r="N36" s="272">
        <f>K36/M36</f>
        <v>189.55100633842898</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500</v>
      </c>
      <c r="N37" s="272">
        <f>K37/M37</f>
        <v>122.06549992318743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312.1578162616164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848</v>
      </c>
      <c r="B48" s="43" t="str">
        <f>VLOOKUP(A48,MATERIALES!A4:D372,3,FALSE)</f>
        <v>Emulsión CRL-1</v>
      </c>
      <c r="C48" s="281"/>
      <c r="D48" s="281"/>
      <c r="E48" s="281"/>
      <c r="F48" s="281"/>
      <c r="G48" s="281"/>
      <c r="H48" s="281"/>
      <c r="I48" s="268"/>
      <c r="J48" s="224" t="str">
        <f>VLOOKUP(A48,MATERIALES!A4:D372,2,FALSE)</f>
        <v>lt</v>
      </c>
      <c r="K48" s="282">
        <v>1</v>
      </c>
      <c r="L48" s="267"/>
      <c r="M48" s="402">
        <f>VLOOKUP(A48,MATERIALES!A4:D393,4,FALSE)</f>
        <v>1214.3379687948136</v>
      </c>
      <c r="N48" s="272">
        <f>K48*M48</f>
        <v>1214.3379687948136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1214.3379687948136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1580.6267850564302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316.12535701128604</v>
      </c>
      <c r="M83" s="859"/>
      <c r="N83" s="51"/>
    </row>
    <row r="84" spans="1:14">
      <c r="B84" s="89" t="s">
        <v>973</v>
      </c>
      <c r="C84" s="90"/>
      <c r="D84" s="90"/>
      <c r="E84" s="90"/>
      <c r="F84" s="90"/>
      <c r="G84" s="90"/>
      <c r="H84" s="90"/>
      <c r="I84" s="87"/>
      <c r="J84" s="88"/>
      <c r="K84" s="304">
        <v>0.05</v>
      </c>
      <c r="L84" s="858">
        <f>N78*K84</f>
        <v>79.03133925282151</v>
      </c>
      <c r="M84" s="859"/>
      <c r="N84" s="51"/>
    </row>
    <row r="85" spans="1:14" ht="15.75" thickBot="1">
      <c r="B85" s="91" t="s">
        <v>974</v>
      </c>
      <c r="C85" s="92"/>
      <c r="D85" s="92"/>
      <c r="E85" s="92"/>
      <c r="F85" s="92"/>
      <c r="G85" s="92"/>
      <c r="H85" s="92"/>
      <c r="I85" s="93"/>
      <c r="J85" s="94"/>
      <c r="K85" s="305">
        <v>0.05</v>
      </c>
      <c r="L85" s="860">
        <f>N78*K85</f>
        <v>79.03133925282151</v>
      </c>
      <c r="M85" s="861"/>
      <c r="N85" s="51"/>
    </row>
    <row r="86" spans="1:14" ht="15.75" thickBot="1">
      <c r="B86" s="823" t="s">
        <v>953</v>
      </c>
      <c r="C86" s="824"/>
      <c r="D86" s="824"/>
      <c r="E86" s="824"/>
      <c r="F86" s="824"/>
      <c r="G86" s="824"/>
      <c r="H86" s="824"/>
      <c r="I86" s="824"/>
      <c r="J86" s="824"/>
      <c r="K86" s="824"/>
      <c r="L86" s="824"/>
      <c r="M86" s="825"/>
      <c r="N86" s="52">
        <f>L83+L84+L85</f>
        <v>474.18803551692906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2054.8148205733592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500</v>
      </c>
      <c r="N36" s="272">
        <f>K36/M36</f>
        <v>189.55100633842898</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500</v>
      </c>
      <c r="N37" s="272">
        <f>K37/M37</f>
        <v>122.06549992318743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312.1578162616164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792</v>
      </c>
      <c r="B48" s="43" t="str">
        <f>VLOOKUP(A48,MATERIALES!A4:D372,3,FALSE)</f>
        <v>Asfalto liquido RC 250</v>
      </c>
      <c r="C48" s="281"/>
      <c r="D48" s="281"/>
      <c r="E48" s="281"/>
      <c r="F48" s="281"/>
      <c r="G48" s="281"/>
      <c r="H48" s="281"/>
      <c r="I48" s="268"/>
      <c r="J48" s="224" t="str">
        <f>VLOOKUP(A48,MATERIALES!A4:D372,2,FALSE)</f>
        <v>gal</v>
      </c>
      <c r="K48" s="282">
        <v>0.3</v>
      </c>
      <c r="L48" s="267"/>
      <c r="M48" s="402">
        <f>VLOOKUP(A48,MATERIALES!A4:D393,4,FALSE)</f>
        <v>10208.012565390654</v>
      </c>
      <c r="N48" s="272">
        <f>K48*M48</f>
        <v>3062.4037696171963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3062.4037696171963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3428.6925858788127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685.73851717576258</v>
      </c>
      <c r="M83" s="859"/>
      <c r="N83" s="51"/>
    </row>
    <row r="84" spans="1:14">
      <c r="B84" s="89" t="s">
        <v>973</v>
      </c>
      <c r="C84" s="90"/>
      <c r="D84" s="90"/>
      <c r="E84" s="90"/>
      <c r="F84" s="90"/>
      <c r="G84" s="90"/>
      <c r="H84" s="90"/>
      <c r="I84" s="87"/>
      <c r="J84" s="88"/>
      <c r="K84" s="304">
        <v>0.05</v>
      </c>
      <c r="L84" s="858">
        <f>N78*K84</f>
        <v>171.43462929394065</v>
      </c>
      <c r="M84" s="859"/>
      <c r="N84" s="51"/>
    </row>
    <row r="85" spans="1:14" ht="15.75" thickBot="1">
      <c r="B85" s="91" t="s">
        <v>974</v>
      </c>
      <c r="C85" s="92"/>
      <c r="D85" s="92"/>
      <c r="E85" s="92"/>
      <c r="F85" s="92"/>
      <c r="G85" s="92"/>
      <c r="H85" s="92"/>
      <c r="I85" s="93"/>
      <c r="J85" s="94"/>
      <c r="K85" s="305">
        <v>0.05</v>
      </c>
      <c r="L85" s="860">
        <f>N78*K85</f>
        <v>171.43462929394065</v>
      </c>
      <c r="M85" s="861"/>
      <c r="N85" s="51"/>
    </row>
    <row r="86" spans="1:14" ht="15.75" thickBot="1">
      <c r="B86" s="823" t="s">
        <v>953</v>
      </c>
      <c r="C86" s="824"/>
      <c r="D86" s="824"/>
      <c r="E86" s="824"/>
      <c r="F86" s="824"/>
      <c r="G86" s="824"/>
      <c r="H86" s="824"/>
      <c r="I86" s="824"/>
      <c r="J86" s="824"/>
      <c r="K86" s="824"/>
      <c r="L86" s="824"/>
      <c r="M86" s="825"/>
      <c r="N86" s="52">
        <f>L83+L84+L85</f>
        <v>1028.6077757636438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4457.3003616424567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955" t="str">
        <f>VLOOKUP(A36,EQUIPOS!A6:D154,3,FALSE)</f>
        <v>Carrotanque Irrigador de asfalto, 1000 GALONES DE CAPACIDAD</v>
      </c>
      <c r="C36" s="956"/>
      <c r="D36" s="956"/>
      <c r="E36" s="956"/>
      <c r="F36" s="956"/>
      <c r="G36" s="956"/>
      <c r="H36" s="957"/>
      <c r="I36" s="267"/>
      <c r="J36" s="268"/>
      <c r="K36" s="269">
        <f>VLOOKUP(A36,EQUIPOS!A6:D163,4,FALSE)</f>
        <v>94775.503169214484</v>
      </c>
      <c r="L36" s="270"/>
      <c r="M36" s="271">
        <v>500</v>
      </c>
      <c r="N36" s="272">
        <f>K36/M36</f>
        <v>189.55100633842898</v>
      </c>
    </row>
    <row r="37" spans="1:14">
      <c r="A37" s="113" t="s">
        <v>176</v>
      </c>
      <c r="B37" s="955" t="str">
        <f>VLOOKUP(A37,EQUIPOS!A7:D154,3,FALSE)</f>
        <v xml:space="preserve">Compresor (barrido y soplado)
</v>
      </c>
      <c r="C37" s="956"/>
      <c r="D37" s="956"/>
      <c r="E37" s="956"/>
      <c r="F37" s="956"/>
      <c r="G37" s="956"/>
      <c r="H37" s="957"/>
      <c r="I37" s="267"/>
      <c r="J37" s="268"/>
      <c r="K37" s="269">
        <f>VLOOKUP(A37,EQUIPOS!A7:D164,4,FALSE)</f>
        <v>61032.749961593712</v>
      </c>
      <c r="L37" s="270"/>
      <c r="M37" s="271">
        <v>500</v>
      </c>
      <c r="N37" s="272">
        <f>K37/M37</f>
        <v>122.06549992318743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312.1578162616164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858</v>
      </c>
      <c r="B48" s="43" t="str">
        <f>VLOOKUP(A48,MATERIALES!A4:D372,3,FALSE)</f>
        <v>Emulsión CRR-1</v>
      </c>
      <c r="C48" s="281"/>
      <c r="D48" s="281"/>
      <c r="E48" s="281"/>
      <c r="F48" s="281"/>
      <c r="G48" s="281"/>
      <c r="H48" s="281"/>
      <c r="I48" s="268"/>
      <c r="J48" s="224" t="str">
        <f>VLOOKUP(A48,MATERIALES!A4:D372,2,FALSE)</f>
        <v>lt</v>
      </c>
      <c r="K48" s="282">
        <v>0.45</v>
      </c>
      <c r="L48" s="267"/>
      <c r="M48" s="402">
        <f>VLOOKUP(A48,MATERIALES!A4:D393,4,FALSE)</f>
        <v>1214.3379687948136</v>
      </c>
      <c r="N48" s="272">
        <f>K48*M48</f>
        <v>546.4520859576661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546.4520859576661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912.74090221928248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182.5481804438565</v>
      </c>
      <c r="M83" s="859"/>
      <c r="N83" s="51"/>
    </row>
    <row r="84" spans="1:14">
      <c r="B84" s="89" t="s">
        <v>973</v>
      </c>
      <c r="C84" s="90"/>
      <c r="D84" s="90"/>
      <c r="E84" s="90"/>
      <c r="F84" s="90"/>
      <c r="G84" s="90"/>
      <c r="H84" s="90"/>
      <c r="I84" s="87"/>
      <c r="J84" s="88"/>
      <c r="K84" s="304">
        <v>0.05</v>
      </c>
      <c r="L84" s="858">
        <f>N78*K84</f>
        <v>45.637045110964124</v>
      </c>
      <c r="M84" s="859"/>
      <c r="N84" s="51"/>
    </row>
    <row r="85" spans="1:14" ht="15.75" thickBot="1">
      <c r="B85" s="91" t="s">
        <v>974</v>
      </c>
      <c r="C85" s="92"/>
      <c r="D85" s="92"/>
      <c r="E85" s="92"/>
      <c r="F85" s="92"/>
      <c r="G85" s="92"/>
      <c r="H85" s="92"/>
      <c r="I85" s="93"/>
      <c r="J85" s="94"/>
      <c r="K85" s="305">
        <v>0.05</v>
      </c>
      <c r="L85" s="860">
        <f>N78*K85</f>
        <v>45.637045110964124</v>
      </c>
      <c r="M85" s="861"/>
      <c r="N85" s="51"/>
    </row>
    <row r="86" spans="1:14" ht="15.75" thickBot="1">
      <c r="B86" s="823" t="s">
        <v>953</v>
      </c>
      <c r="C86" s="824"/>
      <c r="D86" s="824"/>
      <c r="E86" s="824"/>
      <c r="F86" s="824"/>
      <c r="G86" s="824"/>
      <c r="H86" s="824"/>
      <c r="I86" s="824"/>
      <c r="J86" s="824"/>
      <c r="K86" s="824"/>
      <c r="L86" s="824"/>
      <c r="M86" s="825"/>
      <c r="N86" s="52">
        <f>L83+L84+L85</f>
        <v>273.82227066578474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1186.5631728850672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topLeftCell="A31"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500</v>
      </c>
      <c r="N36" s="272">
        <f>K36/M36</f>
        <v>189.55100633842898</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500</v>
      </c>
      <c r="N37" s="272">
        <f>K37/M37</f>
        <v>122.06549992318743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312.1578162616164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VLOOKUP(A48,MATERIALES!A4:D372,3,FALSE)</f>
        <v>Emulsión CRR-2</v>
      </c>
      <c r="C48" s="281"/>
      <c r="D48" s="281"/>
      <c r="E48" s="281"/>
      <c r="F48" s="281"/>
      <c r="G48" s="281"/>
      <c r="H48" s="281"/>
      <c r="I48" s="268"/>
      <c r="J48" s="224" t="str">
        <f>VLOOKUP(A48,MATERIALES!A4:D372,2,FALSE)</f>
        <v>lt</v>
      </c>
      <c r="K48" s="282">
        <v>0.45</v>
      </c>
      <c r="L48" s="267"/>
      <c r="M48" s="402">
        <f>VLOOKUP(A48,MATERIALES!A4:D393,4,FALSE)</f>
        <v>1363.032413953362</v>
      </c>
      <c r="N48" s="272">
        <f>K48*M48</f>
        <v>613.36458627901288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613.36458627901288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979.65340254062926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195.93068050812587</v>
      </c>
      <c r="M83" s="859"/>
      <c r="N83" s="51"/>
    </row>
    <row r="84" spans="1:14">
      <c r="B84" s="89" t="s">
        <v>973</v>
      </c>
      <c r="C84" s="90"/>
      <c r="D84" s="90"/>
      <c r="E84" s="90"/>
      <c r="F84" s="90"/>
      <c r="G84" s="90"/>
      <c r="H84" s="90"/>
      <c r="I84" s="87"/>
      <c r="J84" s="88"/>
      <c r="K84" s="304">
        <v>0.05</v>
      </c>
      <c r="L84" s="858">
        <f>N78*K84</f>
        <v>48.982670127031469</v>
      </c>
      <c r="M84" s="859"/>
      <c r="N84" s="51"/>
    </row>
    <row r="85" spans="1:14" ht="15.75" thickBot="1">
      <c r="B85" s="91" t="s">
        <v>974</v>
      </c>
      <c r="C85" s="92"/>
      <c r="D85" s="92"/>
      <c r="E85" s="92"/>
      <c r="F85" s="92"/>
      <c r="G85" s="92"/>
      <c r="H85" s="92"/>
      <c r="I85" s="93"/>
      <c r="J85" s="94"/>
      <c r="K85" s="305">
        <v>0.05</v>
      </c>
      <c r="L85" s="860">
        <f>N78*K85</f>
        <v>48.982670127031469</v>
      </c>
      <c r="M85" s="861"/>
      <c r="N85" s="51"/>
    </row>
    <row r="86" spans="1:14" ht="15.75" thickBot="1">
      <c r="B86" s="823" t="s">
        <v>953</v>
      </c>
      <c r="C86" s="824"/>
      <c r="D86" s="824"/>
      <c r="E86" s="824"/>
      <c r="F86" s="824"/>
      <c r="G86" s="824"/>
      <c r="H86" s="824"/>
      <c r="I86" s="824"/>
      <c r="J86" s="824"/>
      <c r="K86" s="824"/>
      <c r="L86" s="824"/>
      <c r="M86" s="825"/>
      <c r="N86" s="52">
        <f>L83+L84+L85</f>
        <v>293.89602076218881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1273.549423302818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500</v>
      </c>
      <c r="N36" s="272">
        <f>K36/M36</f>
        <v>189.55100633842898</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500</v>
      </c>
      <c r="N37" s="272">
        <f>K37/M37</f>
        <v>122.06549992318743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312.1578162616164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856</v>
      </c>
      <c r="B48" s="43" t="str">
        <f>VLOOKUP(A48,MATERIALES!A4:D372,3,FALSE)</f>
        <v>Emulsión CRR-1m</v>
      </c>
      <c r="C48" s="281"/>
      <c r="D48" s="281"/>
      <c r="E48" s="281"/>
      <c r="F48" s="281"/>
      <c r="G48" s="281"/>
      <c r="H48" s="281"/>
      <c r="I48" s="268"/>
      <c r="J48" s="224" t="str">
        <f>VLOOKUP(A48,MATERIALES!A4:D372,2,FALSE)</f>
        <v>lt</v>
      </c>
      <c r="K48" s="282">
        <v>0.45</v>
      </c>
      <c r="L48" s="267"/>
      <c r="M48" s="402">
        <f>VLOOKUP(A48,MATERIALES!A4:D393,4,FALSE)</f>
        <v>1858.6805644818573</v>
      </c>
      <c r="N48" s="272">
        <f>K48*M48</f>
        <v>836.40625401683587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836.40625401683587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1202.6950702784522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240.53901405569047</v>
      </c>
      <c r="M83" s="859"/>
      <c r="N83" s="51"/>
    </row>
    <row r="84" spans="1:14">
      <c r="B84" s="89" t="s">
        <v>973</v>
      </c>
      <c r="C84" s="90"/>
      <c r="D84" s="90"/>
      <c r="E84" s="90"/>
      <c r="F84" s="90"/>
      <c r="G84" s="90"/>
      <c r="H84" s="90"/>
      <c r="I84" s="87"/>
      <c r="J84" s="88"/>
      <c r="K84" s="304">
        <v>0.05</v>
      </c>
      <c r="L84" s="858">
        <f>N78*K84</f>
        <v>60.134753513922618</v>
      </c>
      <c r="M84" s="859"/>
      <c r="N84" s="51"/>
    </row>
    <row r="85" spans="1:14" ht="15.75" thickBot="1">
      <c r="B85" s="91" t="s">
        <v>974</v>
      </c>
      <c r="C85" s="92"/>
      <c r="D85" s="92"/>
      <c r="E85" s="92"/>
      <c r="F85" s="92"/>
      <c r="G85" s="92"/>
      <c r="H85" s="92"/>
      <c r="I85" s="93"/>
      <c r="J85" s="94"/>
      <c r="K85" s="305">
        <v>0.05</v>
      </c>
      <c r="L85" s="860">
        <f>N78*K85</f>
        <v>60.134753513922618</v>
      </c>
      <c r="M85" s="861"/>
      <c r="N85" s="51"/>
    </row>
    <row r="86" spans="1:14" ht="15.75" thickBot="1">
      <c r="B86" s="823" t="s">
        <v>953</v>
      </c>
      <c r="C86" s="824"/>
      <c r="D86" s="824"/>
      <c r="E86" s="824"/>
      <c r="F86" s="824"/>
      <c r="G86" s="824"/>
      <c r="H86" s="824"/>
      <c r="I86" s="824"/>
      <c r="J86" s="824"/>
      <c r="K86" s="824"/>
      <c r="L86" s="824"/>
      <c r="M86" s="825"/>
      <c r="N86" s="52">
        <f>L83+L84+L85</f>
        <v>360.80852108353577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1563.5035913619881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500</v>
      </c>
      <c r="N36" s="272">
        <f>K36/M36</f>
        <v>189.55100633842898</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500</v>
      </c>
      <c r="N37" s="272">
        <f>K37/M37</f>
        <v>122.06549992318743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312.1578162616164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862</v>
      </c>
      <c r="B48" s="43" t="str">
        <f>VLOOKUP(A48,MATERIALES!A4:D372,3,FALSE)</f>
        <v>Emulsión CRR-2m</v>
      </c>
      <c r="C48" s="281"/>
      <c r="D48" s="281"/>
      <c r="E48" s="281"/>
      <c r="F48" s="281"/>
      <c r="G48" s="281"/>
      <c r="H48" s="281"/>
      <c r="I48" s="268"/>
      <c r="J48" s="224" t="str">
        <f>VLOOKUP(A48,MATERIALES!A4:D372,2,FALSE)</f>
        <v>lt</v>
      </c>
      <c r="K48" s="282">
        <v>0.45</v>
      </c>
      <c r="L48" s="267"/>
      <c r="M48" s="402">
        <f>VLOOKUP(A48,MATERIALES!A4:D393,4,FALSE)</f>
        <v>1858.6805644818573</v>
      </c>
      <c r="N48" s="272">
        <f>K48*M48</f>
        <v>836.40625401683587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836.40625401683587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1202.6950702784522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240.53901405569047</v>
      </c>
      <c r="M83" s="859"/>
      <c r="N83" s="51"/>
    </row>
    <row r="84" spans="1:14">
      <c r="B84" s="89" t="s">
        <v>973</v>
      </c>
      <c r="C84" s="90"/>
      <c r="D84" s="90"/>
      <c r="E84" s="90"/>
      <c r="F84" s="90"/>
      <c r="G84" s="90"/>
      <c r="H84" s="90"/>
      <c r="I84" s="87"/>
      <c r="J84" s="88"/>
      <c r="K84" s="304">
        <v>0.05</v>
      </c>
      <c r="L84" s="858">
        <f>N78*K84</f>
        <v>60.134753513922618</v>
      </c>
      <c r="M84" s="859"/>
      <c r="N84" s="51"/>
    </row>
    <row r="85" spans="1:14" ht="15.75" thickBot="1">
      <c r="B85" s="91" t="s">
        <v>974</v>
      </c>
      <c r="C85" s="92"/>
      <c r="D85" s="92"/>
      <c r="E85" s="92"/>
      <c r="F85" s="92"/>
      <c r="G85" s="92"/>
      <c r="H85" s="92"/>
      <c r="I85" s="93"/>
      <c r="J85" s="94"/>
      <c r="K85" s="305">
        <v>0.05</v>
      </c>
      <c r="L85" s="860">
        <f>N78*K85</f>
        <v>60.134753513922618</v>
      </c>
      <c r="M85" s="861"/>
      <c r="N85" s="51"/>
    </row>
    <row r="86" spans="1:14" ht="15.75" thickBot="1">
      <c r="B86" s="823" t="s">
        <v>953</v>
      </c>
      <c r="C86" s="824"/>
      <c r="D86" s="824"/>
      <c r="E86" s="824"/>
      <c r="F86" s="824"/>
      <c r="G86" s="824"/>
      <c r="H86" s="824"/>
      <c r="I86" s="824"/>
      <c r="J86" s="824"/>
      <c r="K86" s="824"/>
      <c r="L86" s="824"/>
      <c r="M86" s="825"/>
      <c r="N86" s="52">
        <f>L83+L84+L85</f>
        <v>360.80852108353577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1563.5035913619881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topLeftCell="A16"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400</v>
      </c>
      <c r="N36" s="272">
        <f>K36/M36</f>
        <v>236.93875792303621</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400</v>
      </c>
      <c r="N37" s="272">
        <f>K37/M37</f>
        <v>332.38562833708028</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61032.749961593712</v>
      </c>
      <c r="L38" s="270"/>
      <c r="M38" s="271">
        <v>400</v>
      </c>
      <c r="N38" s="272">
        <f>K38/M38</f>
        <v>152.58187490398427</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56552.335786913121</v>
      </c>
      <c r="L39" s="877">
        <v>400</v>
      </c>
      <c r="M39" s="878"/>
      <c r="N39" s="272">
        <f>K39/L39</f>
        <v>141.38083946728281</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864.29713264267866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VLOOKUP(A48,MATERIALES!A5:D394,4,FALSE)</f>
        <v>1363.032413953362</v>
      </c>
      <c r="N48" s="272">
        <f>K48*M48</f>
        <v>2494.3493175346525</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VLOOKUP(A49,MATERIALES!A6:D395,4,FALSE)</f>
        <v>60060.893534629431</v>
      </c>
      <c r="N49" s="272">
        <f>K49*M49</f>
        <v>1141.1569771579591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3635.5062946926118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0">
        <f>VLOOKUP(A58,TRANSPORTE!A5:D117,4,FALSE)</f>
        <v>1219.3279687179154</v>
      </c>
      <c r="M58" s="911"/>
      <c r="N58" s="287">
        <f>K58*L58</f>
        <v>23.167231405640393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23.167231405640393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4623.9738598704334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924.79477197408676</v>
      </c>
      <c r="M82" s="859"/>
      <c r="N82" s="51"/>
    </row>
    <row r="83" spans="1:14">
      <c r="B83" s="89" t="s">
        <v>973</v>
      </c>
      <c r="C83" s="90"/>
      <c r="D83" s="90"/>
      <c r="E83" s="90"/>
      <c r="F83" s="90"/>
      <c r="G83" s="90"/>
      <c r="H83" s="90"/>
      <c r="I83" s="87"/>
      <c r="J83" s="88"/>
      <c r="K83" s="304">
        <v>0.05</v>
      </c>
      <c r="L83" s="858">
        <f>N77*K83</f>
        <v>231.19869299352169</v>
      </c>
      <c r="M83" s="859"/>
      <c r="N83" s="51"/>
    </row>
    <row r="84" spans="1:14" ht="15.75" thickBot="1">
      <c r="B84" s="91" t="s">
        <v>974</v>
      </c>
      <c r="C84" s="92"/>
      <c r="D84" s="92"/>
      <c r="E84" s="92"/>
      <c r="F84" s="92"/>
      <c r="G84" s="92"/>
      <c r="H84" s="92"/>
      <c r="I84" s="93"/>
      <c r="J84" s="94"/>
      <c r="K84" s="305">
        <v>0.05</v>
      </c>
      <c r="L84" s="860">
        <f>N77*K84</f>
        <v>231.19869299352169</v>
      </c>
      <c r="M84" s="861"/>
      <c r="N84" s="51"/>
    </row>
    <row r="85" spans="1:14" ht="15.75" thickBot="1">
      <c r="B85" s="823" t="s">
        <v>953</v>
      </c>
      <c r="C85" s="824"/>
      <c r="D85" s="824"/>
      <c r="E85" s="824"/>
      <c r="F85" s="824"/>
      <c r="G85" s="824"/>
      <c r="H85" s="824"/>
      <c r="I85" s="824"/>
      <c r="J85" s="824"/>
      <c r="K85" s="824"/>
      <c r="L85" s="824"/>
      <c r="M85" s="825"/>
      <c r="N85" s="52">
        <f>L82+L83+L84</f>
        <v>1387.1921579611301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6011.1660178315633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400</v>
      </c>
      <c r="N36" s="272">
        <f>K36/M36</f>
        <v>236.93875792303621</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400</v>
      </c>
      <c r="N37" s="272">
        <f>K37/M37</f>
        <v>332.38562833708028</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61032.749961593712</v>
      </c>
      <c r="L38" s="270"/>
      <c r="M38" s="271">
        <v>400</v>
      </c>
      <c r="N38" s="272">
        <f>K38/M38</f>
        <v>152.58187490398427</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56552.335786913121</v>
      </c>
      <c r="L39" s="877">
        <v>400</v>
      </c>
      <c r="M39" s="878"/>
      <c r="N39" s="272">
        <f>K39/L39</f>
        <v>141.38083946728281</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864.29713264267866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1.5</v>
      </c>
      <c r="L48" s="267"/>
      <c r="M48" s="402">
        <f>VLOOKUP(A48,MATERIALES!A5:D394,4,FALSE)</f>
        <v>1363.032413953362</v>
      </c>
      <c r="N48" s="272">
        <f>K48*M48</f>
        <v>2044.5486209300429</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1.2999999999999999E-2</v>
      </c>
      <c r="L49" s="267"/>
      <c r="M49" s="402">
        <f>VLOOKUP(A49,MATERIALES!A6:D395,4,FALSE)</f>
        <v>60060.893534629431</v>
      </c>
      <c r="N49" s="272">
        <f>K49*M49</f>
        <v>780.79161595018252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2825.3402368802253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0">
        <f>VLOOKUP(A58,TRANSPORTE!A5:D117,4,FALSE)</f>
        <v>1219.3279687179154</v>
      </c>
      <c r="M58" s="911"/>
      <c r="N58" s="287">
        <f>K58*L58</f>
        <v>15.851263593332899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15.851263593332899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3806.4918342457395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761.2983668491479</v>
      </c>
      <c r="M83" s="859"/>
      <c r="N83" s="51"/>
    </row>
    <row r="84" spans="1:14">
      <c r="B84" s="89" t="s">
        <v>973</v>
      </c>
      <c r="C84" s="90"/>
      <c r="D84" s="90"/>
      <c r="E84" s="90"/>
      <c r="F84" s="90"/>
      <c r="G84" s="90"/>
      <c r="H84" s="90"/>
      <c r="I84" s="87"/>
      <c r="J84" s="88"/>
      <c r="K84" s="304">
        <v>0.05</v>
      </c>
      <c r="L84" s="858">
        <f>N78*K84</f>
        <v>190.32459171228697</v>
      </c>
      <c r="M84" s="859"/>
      <c r="N84" s="51"/>
    </row>
    <row r="85" spans="1:14" ht="15.75" thickBot="1">
      <c r="B85" s="91" t="s">
        <v>974</v>
      </c>
      <c r="C85" s="92"/>
      <c r="D85" s="92"/>
      <c r="E85" s="92"/>
      <c r="F85" s="92"/>
      <c r="G85" s="92"/>
      <c r="H85" s="92"/>
      <c r="I85" s="93"/>
      <c r="J85" s="94"/>
      <c r="K85" s="305">
        <v>0.05</v>
      </c>
      <c r="L85" s="860">
        <f>N78*K85</f>
        <v>190.32459171228697</v>
      </c>
      <c r="M85" s="861"/>
      <c r="N85" s="51"/>
    </row>
    <row r="86" spans="1:14" ht="15.75" thickBot="1">
      <c r="B86" s="823" t="s">
        <v>953</v>
      </c>
      <c r="C86" s="824"/>
      <c r="D86" s="824"/>
      <c r="E86" s="824"/>
      <c r="F86" s="824"/>
      <c r="G86" s="824"/>
      <c r="H86" s="824"/>
      <c r="I86" s="824"/>
      <c r="J86" s="824"/>
      <c r="K86" s="824"/>
      <c r="L86" s="824"/>
      <c r="M86" s="825"/>
      <c r="N86" s="52">
        <f>L83+L84+L85</f>
        <v>1141.9475502737218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4948.4393845194609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400</v>
      </c>
      <c r="N36" s="272">
        <f>K36/M36</f>
        <v>236.93875792303621</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400</v>
      </c>
      <c r="N37" s="272">
        <f>K37/M37</f>
        <v>332.38562833708028</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61032.749961593712</v>
      </c>
      <c r="L38" s="270"/>
      <c r="M38" s="271">
        <v>400</v>
      </c>
      <c r="N38" s="272">
        <f>K38/M38</f>
        <v>152.58187490398427</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56552.335786913121</v>
      </c>
      <c r="L39" s="877">
        <v>400</v>
      </c>
      <c r="M39" s="878"/>
      <c r="N39" s="272">
        <f>K39/L39</f>
        <v>141.38083946728281</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864.29713264267866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VLOOKUP(A48,MATERIALES!A5:D394,4,FALSE)</f>
        <v>1363.032413953362</v>
      </c>
      <c r="N48" s="272">
        <f>K48*M48</f>
        <v>2494.3493175346525</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VLOOKUP(A49,MATERIALES!A6:D395,4,FALSE)</f>
        <v>60060.893534629431</v>
      </c>
      <c r="N49" s="272">
        <f>K49*M49</f>
        <v>1141.1569771579591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3635.5062946926118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0">
        <f>VLOOKUP(A58,TRANSPORTE!A5:D117,4,FALSE)</f>
        <v>1219.3279687179154</v>
      </c>
      <c r="M58" s="911"/>
      <c r="N58" s="287">
        <f>K58*L58</f>
        <v>23.167231405640393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23.167231405640393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4623.9738598704334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924.79477197408676</v>
      </c>
      <c r="M83" s="859"/>
      <c r="N83" s="51"/>
    </row>
    <row r="84" spans="1:14">
      <c r="B84" s="89" t="s">
        <v>973</v>
      </c>
      <c r="C84" s="90"/>
      <c r="D84" s="90"/>
      <c r="E84" s="90"/>
      <c r="F84" s="90"/>
      <c r="G84" s="90"/>
      <c r="H84" s="90"/>
      <c r="I84" s="87"/>
      <c r="J84" s="88"/>
      <c r="K84" s="304">
        <v>0.05</v>
      </c>
      <c r="L84" s="858">
        <f>N78*K84</f>
        <v>231.19869299352169</v>
      </c>
      <c r="M84" s="859"/>
      <c r="N84" s="51"/>
    </row>
    <row r="85" spans="1:14" ht="15.75" thickBot="1">
      <c r="B85" s="91" t="s">
        <v>974</v>
      </c>
      <c r="C85" s="92"/>
      <c r="D85" s="92"/>
      <c r="E85" s="92"/>
      <c r="F85" s="92"/>
      <c r="G85" s="92"/>
      <c r="H85" s="92"/>
      <c r="I85" s="93"/>
      <c r="J85" s="94"/>
      <c r="K85" s="305">
        <v>0.05</v>
      </c>
      <c r="L85" s="860">
        <f>N78*K85</f>
        <v>231.19869299352169</v>
      </c>
      <c r="M85" s="861"/>
      <c r="N85" s="51"/>
    </row>
    <row r="86" spans="1:14" ht="15.75" thickBot="1">
      <c r="B86" s="823" t="s">
        <v>953</v>
      </c>
      <c r="C86" s="824"/>
      <c r="D86" s="824"/>
      <c r="E86" s="824"/>
      <c r="F86" s="824"/>
      <c r="G86" s="824"/>
      <c r="H86" s="824"/>
      <c r="I86" s="824"/>
      <c r="J86" s="824"/>
      <c r="K86" s="824"/>
      <c r="L86" s="824"/>
      <c r="M86" s="825"/>
      <c r="N86" s="52">
        <f>L83+L84+L85</f>
        <v>1387.1921579611301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6011.1660178315633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400</v>
      </c>
      <c r="N36" s="272">
        <f>K36/M36</f>
        <v>236.93875792303621</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400</v>
      </c>
      <c r="N37" s="272">
        <f>K37/M37</f>
        <v>332.38562833708028</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61032.749961593712</v>
      </c>
      <c r="L38" s="270"/>
      <c r="M38" s="271">
        <v>400</v>
      </c>
      <c r="N38" s="272">
        <f>K38/M38</f>
        <v>152.58187490398427</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56552.335786913121</v>
      </c>
      <c r="L39" s="877">
        <v>400</v>
      </c>
      <c r="M39" s="878"/>
      <c r="N39" s="272">
        <f>K39/L39</f>
        <v>141.38083946728281</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864.29713264267866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761</v>
      </c>
      <c r="B48" s="43" t="str">
        <f>VLOOKUP(A48,MATERIALES!A5:D372,3,FALSE)</f>
        <v>Agregado para tratamiento superf. Simple</v>
      </c>
      <c r="C48" s="281"/>
      <c r="D48" s="281"/>
      <c r="E48" s="281"/>
      <c r="F48" s="281"/>
      <c r="G48" s="281"/>
      <c r="H48" s="281"/>
      <c r="I48" s="268"/>
      <c r="J48" s="224" t="str">
        <f>VLOOKUP(A48,MATERIALES!A4:D372,2,FALSE)</f>
        <v>m3</v>
      </c>
      <c r="K48" s="282">
        <v>1.2999999999999999E-2</v>
      </c>
      <c r="L48" s="267"/>
      <c r="M48" s="402">
        <f>VLOOKUP(A48,MATERIALES!A5:D394,4,FALSE)</f>
        <v>60060.893534629431</v>
      </c>
      <c r="N48" s="272">
        <f>K48*M48</f>
        <v>780.79161595018252</v>
      </c>
    </row>
    <row r="49" spans="1:14">
      <c r="A49" s="108" t="s">
        <v>860</v>
      </c>
      <c r="B49" s="43" t="str">
        <f>VLOOKUP(A49,MATERIALES!A6:D372,3,FALSE)</f>
        <v>Emulsión CRR-2</v>
      </c>
      <c r="C49" s="281"/>
      <c r="D49" s="281"/>
      <c r="E49" s="281"/>
      <c r="F49" s="281"/>
      <c r="G49" s="281"/>
      <c r="H49" s="281"/>
      <c r="I49" s="268"/>
      <c r="J49" s="224" t="str">
        <f>VLOOKUP(A49,MATERIALES!A5:D372,2,FALSE)</f>
        <v>lt</v>
      </c>
      <c r="K49" s="282">
        <v>1.5</v>
      </c>
      <c r="L49" s="267"/>
      <c r="M49" s="402">
        <f>VLOOKUP(A49,MATERIALES!A6:D395,4,FALSE)</f>
        <v>1363.032413953362</v>
      </c>
      <c r="N49" s="272">
        <f>K49*M49</f>
        <v>2044.5486209300429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2825.3402368802253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0">
        <f>VLOOKUP(A58,TRANSPORTE!A5:D117,4,FALSE)</f>
        <v>1219.3279687179154</v>
      </c>
      <c r="M58" s="911"/>
      <c r="N58" s="287">
        <f>K58*L58</f>
        <v>15.851263593332899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15.851263593332899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3806.4918342457395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761.2983668491479</v>
      </c>
      <c r="M83" s="859"/>
      <c r="N83" s="51"/>
    </row>
    <row r="84" spans="1:14">
      <c r="B84" s="89" t="s">
        <v>973</v>
      </c>
      <c r="C84" s="90"/>
      <c r="D84" s="90"/>
      <c r="E84" s="90"/>
      <c r="F84" s="90"/>
      <c r="G84" s="90"/>
      <c r="H84" s="90"/>
      <c r="I84" s="87"/>
      <c r="J84" s="88"/>
      <c r="K84" s="304">
        <v>0.05</v>
      </c>
      <c r="L84" s="858">
        <f>N78*K84</f>
        <v>190.32459171228697</v>
      </c>
      <c r="M84" s="859"/>
      <c r="N84" s="51"/>
    </row>
    <row r="85" spans="1:14" ht="15.75" thickBot="1">
      <c r="B85" s="91" t="s">
        <v>974</v>
      </c>
      <c r="C85" s="92"/>
      <c r="D85" s="92"/>
      <c r="E85" s="92"/>
      <c r="F85" s="92"/>
      <c r="G85" s="92"/>
      <c r="H85" s="92"/>
      <c r="I85" s="93"/>
      <c r="J85" s="94"/>
      <c r="K85" s="305">
        <v>0.05</v>
      </c>
      <c r="L85" s="860">
        <f>N78*K85</f>
        <v>190.32459171228697</v>
      </c>
      <c r="M85" s="861"/>
      <c r="N85" s="51"/>
    </row>
    <row r="86" spans="1:14" ht="15.75" thickBot="1">
      <c r="B86" s="823" t="s">
        <v>953</v>
      </c>
      <c r="C86" s="824"/>
      <c r="D86" s="824"/>
      <c r="E86" s="824"/>
      <c r="F86" s="824"/>
      <c r="G86" s="824"/>
      <c r="H86" s="824"/>
      <c r="I86" s="824"/>
      <c r="J86" s="824"/>
      <c r="K86" s="824"/>
      <c r="L86" s="824"/>
      <c r="M86" s="825"/>
      <c r="N86" s="52">
        <f>L83+L84+L85</f>
        <v>1141.9475502737218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4948.4393845194609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83">
        <v>275</v>
      </c>
      <c r="N36" s="272">
        <f>K36/M36</f>
        <v>344.63819334259813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83">
        <f>M36</f>
        <v>275</v>
      </c>
      <c r="N37" s="272">
        <f>K37/M37</f>
        <v>483.47000485393494</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61032.749961593712</v>
      </c>
      <c r="L38" s="270"/>
      <c r="M38" s="283">
        <v>275</v>
      </c>
      <c r="N38" s="272">
        <f>K38/M38</f>
        <v>221.93727258761351</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56552.335786913121</v>
      </c>
      <c r="L39" s="953">
        <v>275</v>
      </c>
      <c r="M39" s="954"/>
      <c r="N39" s="272">
        <f>K39/L39</f>
        <v>205.64485740695682</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1257.159465662078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2.5000000000000001E-2</v>
      </c>
      <c r="L48" s="267"/>
      <c r="M48" s="402">
        <f>VLOOKUP(A48,MATERIALES!A5:D394,4,FALSE)</f>
        <v>60060.893534629431</v>
      </c>
      <c r="N48" s="272">
        <f>K48*M48</f>
        <v>1501.5223383657358</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1.2999999999999999E-2</v>
      </c>
      <c r="L49" s="267"/>
      <c r="M49" s="402">
        <f>VLOOKUP(A49,MATERIALES!A6:D395,4,FALSE)</f>
        <v>60060.893534629431</v>
      </c>
      <c r="N49" s="272">
        <f>K49*M49</f>
        <v>780.79161595018252</v>
      </c>
    </row>
    <row r="50" spans="1:14">
      <c r="A50" t="s">
        <v>860</v>
      </c>
      <c r="B50" s="43" t="str">
        <f>VLOOKUP(A50,MATERIALES!A6:D372,3,FALSE)</f>
        <v>Emulsión CRR-2</v>
      </c>
      <c r="C50" s="281"/>
      <c r="D50" s="281"/>
      <c r="E50" s="281"/>
      <c r="F50" s="281"/>
      <c r="G50" s="281"/>
      <c r="H50" s="281"/>
      <c r="I50" s="268"/>
      <c r="J50" s="224" t="str">
        <f>VLOOKUP(A50,MATERIALES!A6:D372,2,FALSE)</f>
        <v>lt</v>
      </c>
      <c r="K50" s="282">
        <v>4.24</v>
      </c>
      <c r="L50" s="267"/>
      <c r="M50" s="402">
        <f>VLOOKUP(A50,MATERIALES!A6:D396,4,FALSE)</f>
        <v>1363.032413953362</v>
      </c>
      <c r="N50" s="272">
        <f>K50*M50</f>
        <v>5779.2574351622552</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8061.5713894781729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0">
        <f>VLOOKUP(A58,TRANSPORTE!A5:D117,4,FALSE)</f>
        <v>1219.3279687179154</v>
      </c>
      <c r="M58" s="911"/>
      <c r="N58" s="287">
        <f>K58*L58</f>
        <v>46.334462811280787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46.334462811280787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9511.9790650489904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1902.3958130097981</v>
      </c>
      <c r="M83" s="859"/>
      <c r="N83" s="51"/>
    </row>
    <row r="84" spans="1:14">
      <c r="B84" s="89" t="s">
        <v>973</v>
      </c>
      <c r="C84" s="90"/>
      <c r="D84" s="90"/>
      <c r="E84" s="90"/>
      <c r="F84" s="90"/>
      <c r="G84" s="90"/>
      <c r="H84" s="90"/>
      <c r="I84" s="87"/>
      <c r="J84" s="88"/>
      <c r="K84" s="304">
        <v>0.05</v>
      </c>
      <c r="L84" s="858">
        <f>N78*K84</f>
        <v>475.59895325244952</v>
      </c>
      <c r="M84" s="859"/>
      <c r="N84" s="51"/>
    </row>
    <row r="85" spans="1:14" ht="15.75" thickBot="1">
      <c r="B85" s="91" t="s">
        <v>974</v>
      </c>
      <c r="C85" s="92"/>
      <c r="D85" s="92"/>
      <c r="E85" s="92"/>
      <c r="F85" s="92"/>
      <c r="G85" s="92"/>
      <c r="H85" s="92"/>
      <c r="I85" s="93"/>
      <c r="J85" s="94"/>
      <c r="K85" s="305">
        <v>0.05</v>
      </c>
      <c r="L85" s="860">
        <f>N78*K85</f>
        <v>475.59895325244952</v>
      </c>
      <c r="M85" s="861"/>
      <c r="N85" s="51"/>
    </row>
    <row r="86" spans="1:14" ht="15.75" thickBot="1">
      <c r="B86" s="823" t="s">
        <v>953</v>
      </c>
      <c r="C86" s="824"/>
      <c r="D86" s="824"/>
      <c r="E86" s="824"/>
      <c r="F86" s="824"/>
      <c r="G86" s="824"/>
      <c r="H86" s="824"/>
      <c r="I86" s="824"/>
      <c r="J86" s="824"/>
      <c r="K86" s="824"/>
      <c r="L86" s="824"/>
      <c r="M86" s="825"/>
      <c r="N86" s="52">
        <f>L83+L84+L85</f>
        <v>2853.5937195146971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12365.572784563687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83">
        <v>275</v>
      </c>
      <c r="N36" s="272">
        <f>K36/M36</f>
        <v>344.63819334259813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83">
        <v>275</v>
      </c>
      <c r="N37" s="272">
        <f>K37/M37</f>
        <v>483.47000485393494</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61032.749961593712</v>
      </c>
      <c r="L38" s="270"/>
      <c r="M38" s="283">
        <v>275</v>
      </c>
      <c r="N38" s="272">
        <f>K38/M38</f>
        <v>221.93727258761351</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56552.335786913121</v>
      </c>
      <c r="L39" s="953">
        <v>275</v>
      </c>
      <c r="M39" s="954"/>
      <c r="N39" s="272">
        <f>K39/L39</f>
        <v>205.64485740695682</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1257.159465662078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1.9E-2</v>
      </c>
      <c r="L48" s="267"/>
      <c r="M48" s="402">
        <f>VLOOKUP(A48,MATERIALES!A5:D394,4,FALSE)</f>
        <v>60060.893534629431</v>
      </c>
      <c r="N48" s="272">
        <f>K48*M48</f>
        <v>1141.1569771579591</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0.01</v>
      </c>
      <c r="L49" s="267"/>
      <c r="M49" s="402">
        <f>VLOOKUP(A49,MATERIALES!A6:D395,4,FALSE)</f>
        <v>60060.893534629431</v>
      </c>
      <c r="N49" s="272">
        <f>K49*M49</f>
        <v>600.60893534629429</v>
      </c>
    </row>
    <row r="50" spans="1:14">
      <c r="A50" t="s">
        <v>860</v>
      </c>
      <c r="B50" s="43" t="str">
        <f>VLOOKUP(A50,MATERIALES!A6:D372,3,FALSE)</f>
        <v>Emulsión CRR-2</v>
      </c>
      <c r="C50" s="281"/>
      <c r="D50" s="281"/>
      <c r="E50" s="281"/>
      <c r="F50" s="281"/>
      <c r="G50" s="281"/>
      <c r="H50" s="281"/>
      <c r="I50" s="268"/>
      <c r="J50" s="224" t="str">
        <f>VLOOKUP(A50,MATERIALES!A6:D372,2,FALSE)</f>
        <v>lt</v>
      </c>
      <c r="K50" s="282">
        <v>3.24</v>
      </c>
      <c r="L50" s="267"/>
      <c r="M50" s="402">
        <f>VLOOKUP(A50,MATERIALES!A6:D396,4,FALSE)</f>
        <v>1363.032413953362</v>
      </c>
      <c r="N50" s="272">
        <f>K50*M50</f>
        <v>4416.2250212088929</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6157.9909337131467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0">
        <f>VLOOKUP(A58,TRANSPORTE!A5:D117,4,FALSE)</f>
        <v>1219.3279687179154</v>
      </c>
      <c r="M58" s="911"/>
      <c r="N58" s="287">
        <f>K58*L58</f>
        <v>35.36051109281955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35.36051109281955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7597.4246575655025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1519.4849315131005</v>
      </c>
      <c r="M83" s="859"/>
      <c r="N83" s="51"/>
    </row>
    <row r="84" spans="1:14">
      <c r="B84" s="89" t="s">
        <v>973</v>
      </c>
      <c r="C84" s="90"/>
      <c r="D84" s="90"/>
      <c r="E84" s="90"/>
      <c r="F84" s="90"/>
      <c r="G84" s="90"/>
      <c r="H84" s="90"/>
      <c r="I84" s="87"/>
      <c r="J84" s="88"/>
      <c r="K84" s="304">
        <v>0.05</v>
      </c>
      <c r="L84" s="858">
        <f>N78*K84</f>
        <v>379.87123287827512</v>
      </c>
      <c r="M84" s="859"/>
      <c r="N84" s="51"/>
    </row>
    <row r="85" spans="1:14" ht="15.75" thickBot="1">
      <c r="B85" s="91" t="s">
        <v>974</v>
      </c>
      <c r="C85" s="92"/>
      <c r="D85" s="92"/>
      <c r="E85" s="92"/>
      <c r="F85" s="92"/>
      <c r="G85" s="92"/>
      <c r="H85" s="92"/>
      <c r="I85" s="93"/>
      <c r="J85" s="94"/>
      <c r="K85" s="305">
        <v>0.05</v>
      </c>
      <c r="L85" s="860">
        <f>N78*K85</f>
        <v>379.87123287827512</v>
      </c>
      <c r="M85" s="861"/>
      <c r="N85" s="51"/>
    </row>
    <row r="86" spans="1:14" ht="15.75" thickBot="1">
      <c r="B86" s="823" t="s">
        <v>953</v>
      </c>
      <c r="C86" s="824"/>
      <c r="D86" s="824"/>
      <c r="E86" s="824"/>
      <c r="F86" s="824"/>
      <c r="G86" s="824"/>
      <c r="H86" s="824"/>
      <c r="I86" s="824"/>
      <c r="J86" s="824"/>
      <c r="K86" s="824"/>
      <c r="L86" s="824"/>
      <c r="M86" s="825"/>
      <c r="N86" s="52">
        <f>L83+L84+L85</f>
        <v>2279.2273972696507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9876.6520548351527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275</v>
      </c>
      <c r="N36" s="272">
        <f>K36/M36</f>
        <v>344.63819334259813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275</v>
      </c>
      <c r="N37" s="272">
        <f>K37/M37</f>
        <v>483.47000485393494</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61032.749961593712</v>
      </c>
      <c r="L38" s="270"/>
      <c r="M38" s="271">
        <v>275</v>
      </c>
      <c r="N38" s="272">
        <f>K38/M38</f>
        <v>221.93727258761351</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56552.335786913121</v>
      </c>
      <c r="L39" s="877">
        <v>275</v>
      </c>
      <c r="M39" s="878"/>
      <c r="N39" s="272">
        <f>K39/L39</f>
        <v>205.64485740695682</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1257.159465662078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VLOOKUP(A48,MATERIALES!A4:D638,2,FALSE)</f>
        <v>m3</v>
      </c>
      <c r="K48" s="282">
        <v>2.5000000000000001E-2</v>
      </c>
      <c r="L48" s="267"/>
      <c r="M48" s="402">
        <f>VLOOKUP(A48,MATERIALES!A5:D394,4,FALSE)</f>
        <v>60060.893534629431</v>
      </c>
      <c r="N48" s="272">
        <f>K48*M48</f>
        <v>1501.5223383657358</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VLOOKUP(A49,MATERIALES!A5:D639,2,FALSE)</f>
        <v>m3</v>
      </c>
      <c r="K49" s="282">
        <v>1.2999999999999999E-2</v>
      </c>
      <c r="L49" s="267"/>
      <c r="M49" s="402">
        <f>VLOOKUP(A49,MATERIALES!A6:D395,4,FALSE)</f>
        <v>60060.893534629431</v>
      </c>
      <c r="N49" s="272">
        <f>K49*M49</f>
        <v>780.79161595018252</v>
      </c>
    </row>
    <row r="50" spans="1:14">
      <c r="A50" t="s">
        <v>862</v>
      </c>
      <c r="B50" s="43" t="str">
        <f>VLOOKUP(A50,MATERIALES!A6:D372,3,FALSE)</f>
        <v>Emulsión CRR-2m</v>
      </c>
      <c r="C50" s="281"/>
      <c r="D50" s="281"/>
      <c r="E50" s="281"/>
      <c r="F50" s="281"/>
      <c r="G50" s="281"/>
      <c r="H50" s="281"/>
      <c r="I50" s="268"/>
      <c r="J50" s="224" t="str">
        <f>VLOOKUP(A50,MATERIALES!A6:D640,2,FALSE)</f>
        <v>lt</v>
      </c>
      <c r="K50" s="282">
        <v>4.24</v>
      </c>
      <c r="L50" s="267"/>
      <c r="M50" s="402">
        <f>VLOOKUP(A50,MATERIALES!A6:D396,4,FALSE)</f>
        <v>1858.6805644818573</v>
      </c>
      <c r="N50" s="272">
        <f>K50*M50</f>
        <v>7880.8055934030754</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10163.119547718994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0">
        <f>VLOOKUP(A58,TRANSPORTE!A5:D117,4,FALSE)</f>
        <v>1219.3279687179154</v>
      </c>
      <c r="M58" s="911"/>
      <c r="N58" s="287">
        <f>K58*L58</f>
        <v>46.334462811280787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46.334462811280787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11613.527223289811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2322.7054446579623</v>
      </c>
      <c r="M83" s="859"/>
      <c r="N83" s="51"/>
    </row>
    <row r="84" spans="1:14">
      <c r="B84" s="89" t="s">
        <v>973</v>
      </c>
      <c r="C84" s="90"/>
      <c r="D84" s="90"/>
      <c r="E84" s="90"/>
      <c r="F84" s="90"/>
      <c r="G84" s="90"/>
      <c r="H84" s="90"/>
      <c r="I84" s="87"/>
      <c r="J84" s="88"/>
      <c r="K84" s="304">
        <v>0.05</v>
      </c>
      <c r="L84" s="858">
        <f>N78*K84</f>
        <v>580.67636116449057</v>
      </c>
      <c r="M84" s="859"/>
      <c r="N84" s="51"/>
    </row>
    <row r="85" spans="1:14" ht="15.75" thickBot="1">
      <c r="B85" s="91" t="s">
        <v>974</v>
      </c>
      <c r="C85" s="92"/>
      <c r="D85" s="92"/>
      <c r="E85" s="92"/>
      <c r="F85" s="92"/>
      <c r="G85" s="92"/>
      <c r="H85" s="92"/>
      <c r="I85" s="93"/>
      <c r="J85" s="94"/>
      <c r="K85" s="305">
        <v>0.05</v>
      </c>
      <c r="L85" s="860">
        <f>N78*K85</f>
        <v>580.67636116449057</v>
      </c>
      <c r="M85" s="861"/>
      <c r="N85" s="51"/>
    </row>
    <row r="86" spans="1:14" ht="15.75" thickBot="1">
      <c r="B86" s="823" t="s">
        <v>953</v>
      </c>
      <c r="C86" s="824"/>
      <c r="D86" s="824"/>
      <c r="E86" s="824"/>
      <c r="F86" s="824"/>
      <c r="G86" s="824"/>
      <c r="H86" s="824"/>
      <c r="I86" s="824"/>
      <c r="J86" s="824"/>
      <c r="K86" s="824"/>
      <c r="L86" s="824"/>
      <c r="M86" s="825"/>
      <c r="N86" s="52">
        <f>L83+L84+L85</f>
        <v>3484.0581669869434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15097.585390276756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275</v>
      </c>
      <c r="N36" s="272">
        <f>K36/M36</f>
        <v>344.63819334259813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275</v>
      </c>
      <c r="N37" s="272">
        <f>K37/M37</f>
        <v>483.47000485393494</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61032.749961593712</v>
      </c>
      <c r="L38" s="270"/>
      <c r="M38" s="271">
        <v>275</v>
      </c>
      <c r="N38" s="272">
        <f>K38/M38</f>
        <v>221.93727258761351</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56552.335786913121</v>
      </c>
      <c r="L39" s="877">
        <v>275</v>
      </c>
      <c r="M39" s="878"/>
      <c r="N39" s="272">
        <f>K39/L39</f>
        <v>205.64485740695682</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1257.159465662078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VLOOKUP(A48,MATERIALES!A4:D638,2,FALSE)</f>
        <v>m3</v>
      </c>
      <c r="K48" s="282">
        <v>1.9E-2</v>
      </c>
      <c r="L48" s="267"/>
      <c r="M48" s="402">
        <f>VLOOKUP(A48,MATERIALES!A5:D394,4,FALSE)</f>
        <v>60060.893534629431</v>
      </c>
      <c r="N48" s="272">
        <f>K48*M48</f>
        <v>1141.1569771579591</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VLOOKUP(A49,MATERIALES!A5:D639,2,FALSE)</f>
        <v>m3</v>
      </c>
      <c r="K49" s="282">
        <v>0.01</v>
      </c>
      <c r="L49" s="267"/>
      <c r="M49" s="402">
        <f>VLOOKUP(A49,MATERIALES!A6:D395,4,FALSE)</f>
        <v>60060.893534629431</v>
      </c>
      <c r="N49" s="272">
        <f>K49*M49</f>
        <v>600.60893534629429</v>
      </c>
    </row>
    <row r="50" spans="1:14">
      <c r="A50" t="s">
        <v>862</v>
      </c>
      <c r="B50" s="43" t="str">
        <f>VLOOKUP(A50,MATERIALES!A6:D372,3,FALSE)</f>
        <v>Emulsión CRR-2m</v>
      </c>
      <c r="C50" s="281"/>
      <c r="D50" s="281"/>
      <c r="E50" s="281"/>
      <c r="F50" s="281"/>
      <c r="G50" s="281"/>
      <c r="H50" s="281"/>
      <c r="I50" s="268"/>
      <c r="J50" s="224" t="str">
        <f>VLOOKUP(A50,MATERIALES!A6:D640,2,FALSE)</f>
        <v>lt</v>
      </c>
      <c r="K50" s="282">
        <v>3.24</v>
      </c>
      <c r="L50" s="267"/>
      <c r="M50" s="402">
        <f>VLOOKUP(A50,MATERIALES!A6:D396,4,FALSE)</f>
        <v>1858.6805644818573</v>
      </c>
      <c r="N50" s="272">
        <f>K50*M50</f>
        <v>6022.1250289212185</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7763.8909414254722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0">
        <f>VLOOKUP(A58,TRANSPORTE!A5:D117,4,FALSE)</f>
        <v>1219.3279687179154</v>
      </c>
      <c r="M58" s="911"/>
      <c r="N58" s="287">
        <f>K58*L58</f>
        <v>35.36051109281955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35.36051109281955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9203.3246652778289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1840.6649330555658</v>
      </c>
      <c r="M83" s="859"/>
      <c r="N83" s="51"/>
    </row>
    <row r="84" spans="1:14">
      <c r="B84" s="89" t="s">
        <v>973</v>
      </c>
      <c r="C84" s="90"/>
      <c r="D84" s="90"/>
      <c r="E84" s="90"/>
      <c r="F84" s="90"/>
      <c r="G84" s="90"/>
      <c r="H84" s="90"/>
      <c r="I84" s="87"/>
      <c r="J84" s="88"/>
      <c r="K84" s="304">
        <v>0.05</v>
      </c>
      <c r="L84" s="858">
        <f>N78*K84</f>
        <v>460.16623326389146</v>
      </c>
      <c r="M84" s="859"/>
      <c r="N84" s="51"/>
    </row>
    <row r="85" spans="1:14" ht="15.75" thickBot="1">
      <c r="B85" s="91" t="s">
        <v>974</v>
      </c>
      <c r="C85" s="92"/>
      <c r="D85" s="92"/>
      <c r="E85" s="92"/>
      <c r="F85" s="92"/>
      <c r="G85" s="92"/>
      <c r="H85" s="92"/>
      <c r="I85" s="93"/>
      <c r="J85" s="94"/>
      <c r="K85" s="305">
        <v>0.05</v>
      </c>
      <c r="L85" s="860">
        <f>N78*K85</f>
        <v>460.16623326389146</v>
      </c>
      <c r="M85" s="861"/>
      <c r="N85" s="51"/>
    </row>
    <row r="86" spans="1:14" ht="15.75" thickBot="1">
      <c r="B86" s="823" t="s">
        <v>953</v>
      </c>
      <c r="C86" s="824"/>
      <c r="D86" s="824"/>
      <c r="E86" s="824"/>
      <c r="F86" s="824"/>
      <c r="G86" s="824"/>
      <c r="H86" s="824"/>
      <c r="I86" s="824"/>
      <c r="J86" s="824"/>
      <c r="K86" s="824"/>
      <c r="L86" s="824"/>
      <c r="M86" s="825"/>
      <c r="N86" s="52">
        <f>L83+L84+L85</f>
        <v>2760.9973995833489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11964.322064861179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418</v>
      </c>
      <c r="N36" s="272">
        <f>K36/M36</f>
        <v>226.73565351486718</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418</v>
      </c>
      <c r="N37" s="272">
        <f>K37/M37</f>
        <v>318.07237161443089</v>
      </c>
    </row>
    <row r="38" spans="1:14">
      <c r="A38" t="s">
        <v>225</v>
      </c>
      <c r="B38" s="872" t="str">
        <f>VLOOKUP(A38,EQUIPOS!A8:D154,3,FALSE)</f>
        <v>Esparcidor de gravilla, Ancho de esparcimiento 3100mm, Velocidad de trabajo 10—20km2/h</v>
      </c>
      <c r="C38" s="873"/>
      <c r="D38" s="873"/>
      <c r="E38" s="873"/>
      <c r="F38" s="873"/>
      <c r="G38" s="873"/>
      <c r="H38" s="874"/>
      <c r="I38" s="267"/>
      <c r="J38" s="268"/>
      <c r="K38" s="269">
        <f>VLOOKUP(A38,EQUIPOS!A8:D165,4,FALSE)</f>
        <v>56552.335786913121</v>
      </c>
      <c r="L38" s="270"/>
      <c r="M38" s="271">
        <v>418</v>
      </c>
      <c r="N38" s="272">
        <f>K38/M38</f>
        <v>135.29266934668212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0.96653780985169846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681.06723228583201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VLOOKUP(A48,MATERIALES!A4:D638,2,FALSE)</f>
        <v>m3</v>
      </c>
      <c r="K48" s="282">
        <v>0.01</v>
      </c>
      <c r="L48" s="267"/>
      <c r="M48" s="402">
        <f>VLOOKUP(A48,MATERIALES!A5:D394,4,FALSE)</f>
        <v>32459.226832667053</v>
      </c>
      <c r="N48" s="272">
        <f>K48*M48</f>
        <v>324.59226832667053</v>
      </c>
    </row>
    <row r="49" spans="1:14">
      <c r="A49" s="108" t="s">
        <v>860</v>
      </c>
      <c r="B49" s="43" t="str">
        <f>VLOOKUP(A49,MATERIALES!A6:D372,3,FALSE)</f>
        <v>Emulsión CRR-2</v>
      </c>
      <c r="C49" s="281"/>
      <c r="D49" s="281"/>
      <c r="E49" s="281"/>
      <c r="F49" s="281"/>
      <c r="G49" s="281"/>
      <c r="H49" s="281"/>
      <c r="I49" s="268"/>
      <c r="J49" s="224" t="str">
        <f>VLOOKUP(A49,MATERIALES!A5:D639,2,FALSE)</f>
        <v>lt</v>
      </c>
      <c r="K49" s="282">
        <v>1.25</v>
      </c>
      <c r="L49" s="267"/>
      <c r="M49" s="402">
        <f>VLOOKUP(A49,MATERIALES!A6:D395,4,FALSE)</f>
        <v>1363.032413953362</v>
      </c>
      <c r="N49" s="272">
        <f>K49*M49</f>
        <v>1703.7905174417026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2028.3827857683732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0">
        <f>VLOOKUP(A58,TRANSPORTE!A5:D117,4,FALSE)</f>
        <v>1219.3279687179154</v>
      </c>
      <c r="M58" s="911"/>
      <c r="N58" s="287">
        <f>K58*L58</f>
        <v>12.193279687179155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12.193279687179155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96.653780985169846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2818.2970787265544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563.65941574531087</v>
      </c>
      <c r="M83" s="859"/>
      <c r="N83" s="51"/>
    </row>
    <row r="84" spans="1:14">
      <c r="B84" s="89" t="s">
        <v>973</v>
      </c>
      <c r="C84" s="90"/>
      <c r="D84" s="90"/>
      <c r="E84" s="90"/>
      <c r="F84" s="90"/>
      <c r="G84" s="90"/>
      <c r="H84" s="90"/>
      <c r="I84" s="87"/>
      <c r="J84" s="88"/>
      <c r="K84" s="304">
        <v>0.05</v>
      </c>
      <c r="L84" s="858">
        <f>N78*K84</f>
        <v>140.91485393632772</v>
      </c>
      <c r="M84" s="859"/>
      <c r="N84" s="51"/>
    </row>
    <row r="85" spans="1:14" ht="15.75" thickBot="1">
      <c r="B85" s="91" t="s">
        <v>974</v>
      </c>
      <c r="C85" s="92"/>
      <c r="D85" s="92"/>
      <c r="E85" s="92"/>
      <c r="F85" s="92"/>
      <c r="G85" s="92"/>
      <c r="H85" s="92"/>
      <c r="I85" s="93"/>
      <c r="J85" s="94"/>
      <c r="K85" s="305">
        <v>0.05</v>
      </c>
      <c r="L85" s="860">
        <f>N78*K85</f>
        <v>140.91485393632772</v>
      </c>
      <c r="M85" s="861"/>
      <c r="N85" s="51"/>
    </row>
    <row r="86" spans="1:14" ht="15.75" thickBot="1">
      <c r="B86" s="823" t="s">
        <v>953</v>
      </c>
      <c r="C86" s="824"/>
      <c r="D86" s="824"/>
      <c r="E86" s="824"/>
      <c r="F86" s="824"/>
      <c r="G86" s="824"/>
      <c r="H86" s="824"/>
      <c r="I86" s="824"/>
      <c r="J86" s="824"/>
      <c r="K86" s="824"/>
      <c r="L86" s="824"/>
      <c r="M86" s="825"/>
      <c r="N86" s="52">
        <f>L83+L84+L85</f>
        <v>845.48912361796636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3663.7862023445209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topLeftCell="A19"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94775.503169214484</v>
      </c>
      <c r="L36" s="270"/>
      <c r="M36" s="271">
        <v>418</v>
      </c>
      <c r="N36" s="272">
        <f>K36/M36</f>
        <v>226.73565351486718</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418</v>
      </c>
      <c r="N37" s="272">
        <f>K37/M37</f>
        <v>318.07237161443089</v>
      </c>
    </row>
    <row r="38" spans="1:14">
      <c r="A38" t="s">
        <v>225</v>
      </c>
      <c r="B38" s="872" t="str">
        <f>VLOOKUP(A38,EQUIPOS!A8:D154,3,FALSE)</f>
        <v>Esparcidor de gravilla, Ancho de esparcimiento 3100mm, Velocidad de trabajo 10—20km2/h</v>
      </c>
      <c r="C38" s="873"/>
      <c r="D38" s="873"/>
      <c r="E38" s="873"/>
      <c r="F38" s="873"/>
      <c r="G38" s="873"/>
      <c r="H38" s="874"/>
      <c r="I38" s="267"/>
      <c r="J38" s="268"/>
      <c r="K38" s="269">
        <f>VLOOKUP(A38,EQUIPOS!A8:D165,4,FALSE)</f>
        <v>56552.335786913121</v>
      </c>
      <c r="L38" s="270"/>
      <c r="M38" s="271">
        <v>418</v>
      </c>
      <c r="N38" s="272">
        <f>K38/M38</f>
        <v>135.29266934668212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0.96653780985169846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681.06723228583201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VLOOKUP(A48,MATERIALES!A4:D638,2,FALSE)</f>
        <v>m3</v>
      </c>
      <c r="K48" s="282">
        <v>0.01</v>
      </c>
      <c r="L48" s="267"/>
      <c r="M48" s="402">
        <f>VLOOKUP(A48,MATERIALES!A5:D394,4,FALSE)</f>
        <v>32459.226832667053</v>
      </c>
      <c r="N48" s="272">
        <f>K48*M48</f>
        <v>324.59226832667053</v>
      </c>
    </row>
    <row r="49" spans="1:72">
      <c r="A49" s="108" t="s">
        <v>858</v>
      </c>
      <c r="B49" s="43" t="str">
        <f>VLOOKUP(A49,MATERIALES!A6:D372,3,FALSE)</f>
        <v>Emulsión CRR-1</v>
      </c>
      <c r="C49" s="281"/>
      <c r="D49" s="281"/>
      <c r="E49" s="281"/>
      <c r="F49" s="281"/>
      <c r="G49" s="281"/>
      <c r="H49" s="281"/>
      <c r="I49" s="268"/>
      <c r="J49" s="268" t="s">
        <v>980</v>
      </c>
      <c r="K49" s="282">
        <v>1.25</v>
      </c>
      <c r="L49" s="267"/>
      <c r="M49" s="402">
        <f>VLOOKUP(A49,MATERIALES!A6:D395,4,FALSE)</f>
        <v>1214.3379687948136</v>
      </c>
      <c r="N49" s="272">
        <f>K49*M49</f>
        <v>1517.922460993517</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5"/>
      <c r="C52" s="906"/>
      <c r="D52" s="906"/>
      <c r="E52" s="906"/>
      <c r="F52" s="906"/>
      <c r="G52" s="906"/>
      <c r="H52" s="906"/>
      <c r="I52" s="876"/>
      <c r="J52" s="42"/>
      <c r="K52" s="44"/>
      <c r="L52" s="907"/>
      <c r="M52" s="908"/>
      <c r="N52" s="45"/>
    </row>
    <row r="53" spans="1:72" ht="15.75" thickBot="1">
      <c r="B53" s="823" t="s">
        <v>953</v>
      </c>
      <c r="C53" s="824"/>
      <c r="D53" s="824"/>
      <c r="E53" s="824"/>
      <c r="F53" s="824"/>
      <c r="G53" s="824"/>
      <c r="H53" s="824"/>
      <c r="I53" s="824"/>
      <c r="J53" s="824"/>
      <c r="K53" s="824"/>
      <c r="L53" s="824"/>
      <c r="M53" s="825"/>
      <c r="N53" s="394">
        <f>SUM(N48:N52)</f>
        <v>1842.5147293201876</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9" t="s">
        <v>961</v>
      </c>
      <c r="M57" s="888"/>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0">
        <f>VLOOKUP(A58,TRANSPORTE!A5:D117,4,FALSE)</f>
        <v>1219.3279687179154</v>
      </c>
      <c r="M58" s="911"/>
      <c r="N58" s="287">
        <f>K58*L58</f>
        <v>12.193279687179155</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1"/>
      <c r="M63" s="902"/>
      <c r="N63" s="127"/>
    </row>
    <row r="64" spans="1:72" ht="15.75" thickBot="1">
      <c r="B64" s="912" t="s">
        <v>953</v>
      </c>
      <c r="C64" s="866"/>
      <c r="D64" s="866"/>
      <c r="E64" s="866"/>
      <c r="F64" s="866"/>
      <c r="G64" s="866"/>
      <c r="H64" s="866"/>
      <c r="I64" s="866"/>
      <c r="J64" s="866"/>
      <c r="K64" s="866"/>
      <c r="L64" s="866"/>
      <c r="M64" s="867"/>
      <c r="N64" s="104">
        <f>N58+N59+N60+N61+N62</f>
        <v>12.193279687179155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96.653780985169846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2632.4290222783688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526.48580445567382</v>
      </c>
      <c r="M83" s="859"/>
      <c r="N83" s="51"/>
    </row>
    <row r="84" spans="1:14">
      <c r="B84" s="89" t="s">
        <v>973</v>
      </c>
      <c r="C84" s="90"/>
      <c r="D84" s="90"/>
      <c r="E84" s="90"/>
      <c r="F84" s="90"/>
      <c r="G84" s="90"/>
      <c r="H84" s="90"/>
      <c r="I84" s="87"/>
      <c r="J84" s="88"/>
      <c r="K84" s="304">
        <v>0.05</v>
      </c>
      <c r="L84" s="858">
        <f>N78*K84</f>
        <v>131.62145111391845</v>
      </c>
      <c r="M84" s="859"/>
      <c r="N84" s="51"/>
    </row>
    <row r="85" spans="1:14" ht="15.75" thickBot="1">
      <c r="B85" s="91" t="s">
        <v>974</v>
      </c>
      <c r="C85" s="92"/>
      <c r="D85" s="92"/>
      <c r="E85" s="92"/>
      <c r="F85" s="92"/>
      <c r="G85" s="92"/>
      <c r="H85" s="92"/>
      <c r="I85" s="93"/>
      <c r="J85" s="94"/>
      <c r="K85" s="305">
        <v>0.05</v>
      </c>
      <c r="L85" s="860">
        <f>N78*K85</f>
        <v>131.62145111391845</v>
      </c>
      <c r="M85" s="861"/>
      <c r="N85" s="51"/>
    </row>
    <row r="86" spans="1:14" ht="15.75" thickBot="1">
      <c r="B86" s="823" t="s">
        <v>953</v>
      </c>
      <c r="C86" s="824"/>
      <c r="D86" s="824"/>
      <c r="E86" s="824"/>
      <c r="F86" s="824"/>
      <c r="G86" s="824"/>
      <c r="H86" s="824"/>
      <c r="I86" s="824"/>
      <c r="J86" s="824"/>
      <c r="K86" s="824"/>
      <c r="L86" s="824"/>
      <c r="M86" s="825"/>
      <c r="N86" s="52">
        <f>L83+L84+L85</f>
        <v>789.72870668351084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3422.1577289618799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103891.55786259999</v>
      </c>
      <c r="L36" s="270"/>
      <c r="M36" s="271">
        <v>600</v>
      </c>
      <c r="N36" s="272">
        <f>K36/M36</f>
        <v>173.15259643766666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600</v>
      </c>
      <c r="N37" s="272">
        <f>K37/M37</f>
        <v>101.72124993598952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275.54720104785287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767</v>
      </c>
      <c r="B48" s="43" t="str">
        <f>VLOOKUP(A48,MATERIALES!A5:D372,3,FALSE)</f>
        <v>Agregado tipo LA 13 (lechadas)</v>
      </c>
      <c r="C48" s="281"/>
      <c r="D48" s="281"/>
      <c r="E48" s="281"/>
      <c r="F48" s="281"/>
      <c r="G48" s="281"/>
      <c r="H48" s="281"/>
      <c r="I48" s="268"/>
      <c r="J48" s="224" t="str">
        <f>VLOOKUP(A48,MATERIALES!A4:D638,2,FALSE)</f>
        <v>m3</v>
      </c>
      <c r="K48" s="407">
        <v>1.2500000000000001E-2</v>
      </c>
      <c r="L48" s="267"/>
      <c r="M48" s="402">
        <f>VLOOKUP(A48,MATERIALES!A5:D394,4,FALSE)</f>
        <v>60060.893534629431</v>
      </c>
      <c r="N48" s="272">
        <f>K48*M48</f>
        <v>750.76116918286789</v>
      </c>
    </row>
    <row r="49" spans="1:14">
      <c r="A49" s="108" t="s">
        <v>850</v>
      </c>
      <c r="B49" s="43" t="str">
        <f>VLOOKUP(A49,MATERIALES!A6:D372,3,FALSE)</f>
        <v>Emulsión CRL-1h</v>
      </c>
      <c r="C49" s="281"/>
      <c r="D49" s="281"/>
      <c r="E49" s="281"/>
      <c r="F49" s="281"/>
      <c r="G49" s="281"/>
      <c r="H49" s="281"/>
      <c r="I49" s="268"/>
      <c r="J49" s="224" t="str">
        <f>VLOOKUP(A49,MATERIALES!A5:D639,2,FALSE)</f>
        <v>lt</v>
      </c>
      <c r="K49" s="407">
        <v>1.4625000000000001</v>
      </c>
      <c r="L49" s="267"/>
      <c r="M49" s="402">
        <f>VLOOKUP(A49,MATERIALES!A6:D395,4,FALSE)</f>
        <v>1486.9444515854859</v>
      </c>
      <c r="N49" s="272">
        <f>K49*M49</f>
        <v>2174.6562604437731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2925.417429626641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0">
        <f>VLOOKUP(A58,TRANSPORTE!A5:D117,4,FALSE)</f>
        <v>1219.3279687179154</v>
      </c>
      <c r="M58" s="911"/>
      <c r="N58" s="287">
        <f>K58*L58</f>
        <v>15.241599608973942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15.241599608973942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3283.5416977031364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656.70833954062732</v>
      </c>
      <c r="M83" s="859"/>
      <c r="N83" s="51"/>
    </row>
    <row r="84" spans="1:14">
      <c r="B84" s="89" t="s">
        <v>973</v>
      </c>
      <c r="C84" s="90"/>
      <c r="D84" s="90"/>
      <c r="E84" s="90"/>
      <c r="F84" s="90"/>
      <c r="G84" s="90"/>
      <c r="H84" s="90"/>
      <c r="I84" s="87"/>
      <c r="J84" s="88"/>
      <c r="K84" s="304">
        <v>0.05</v>
      </c>
      <c r="L84" s="858">
        <f>N78*K84</f>
        <v>164.17708488515683</v>
      </c>
      <c r="M84" s="859"/>
      <c r="N84" s="51"/>
    </row>
    <row r="85" spans="1:14" ht="15.75" thickBot="1">
      <c r="B85" s="91" t="s">
        <v>974</v>
      </c>
      <c r="C85" s="92"/>
      <c r="D85" s="92"/>
      <c r="E85" s="92"/>
      <c r="F85" s="92"/>
      <c r="G85" s="92"/>
      <c r="H85" s="92"/>
      <c r="I85" s="93"/>
      <c r="J85" s="94"/>
      <c r="K85" s="305">
        <v>0.05</v>
      </c>
      <c r="L85" s="860">
        <f>N78*K85</f>
        <v>164.17708488515683</v>
      </c>
      <c r="M85" s="861"/>
      <c r="N85" s="51"/>
    </row>
    <row r="86" spans="1:14" ht="15.75" thickBot="1">
      <c r="B86" s="823" t="s">
        <v>953</v>
      </c>
      <c r="C86" s="824"/>
      <c r="D86" s="824"/>
      <c r="E86" s="824"/>
      <c r="F86" s="824"/>
      <c r="G86" s="824"/>
      <c r="H86" s="824"/>
      <c r="I86" s="824"/>
      <c r="J86" s="824"/>
      <c r="K86" s="824"/>
      <c r="L86" s="824"/>
      <c r="M86" s="825"/>
      <c r="N86" s="52">
        <f>L83+L84+L85</f>
        <v>985.06250931094087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4268.6042070140775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103891.55786259999</v>
      </c>
      <c r="L36" s="270"/>
      <c r="M36" s="271">
        <v>600</v>
      </c>
      <c r="N36" s="272">
        <f>K36/M36</f>
        <v>173.15259643766666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600</v>
      </c>
      <c r="N37" s="272">
        <f>K37/M37</f>
        <v>101.72124993598952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275.54720104785287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768</v>
      </c>
      <c r="B48" s="43" t="str">
        <f>VLOOKUP(A48,MATERIALES!A5:D372,3,FALSE)</f>
        <v>Agregado tipo LA 10 (lechadas)</v>
      </c>
      <c r="C48" s="281"/>
      <c r="D48" s="281"/>
      <c r="E48" s="281"/>
      <c r="F48" s="281"/>
      <c r="G48" s="281"/>
      <c r="H48" s="281"/>
      <c r="I48" s="268"/>
      <c r="J48" s="224" t="str">
        <f>VLOOKUP(A48,MATERIALES!A4:D638,2,FALSE)</f>
        <v>m3</v>
      </c>
      <c r="K48" s="407">
        <v>9.4999999999999998E-3</v>
      </c>
      <c r="L48" s="267"/>
      <c r="M48" s="402">
        <f>VLOOKUP(A48,MATERIALES!A5:D394,4,FALSE)</f>
        <v>60060.893534629431</v>
      </c>
      <c r="N48" s="272">
        <f>K48*M48</f>
        <v>570.57848857897955</v>
      </c>
    </row>
    <row r="49" spans="1:14">
      <c r="A49" s="108" t="s">
        <v>850</v>
      </c>
      <c r="B49" s="43" t="str">
        <f>VLOOKUP(A49,MATERIALES!A6:D372,3,FALSE)</f>
        <v>Emulsión CRL-1h</v>
      </c>
      <c r="C49" s="281"/>
      <c r="D49" s="281"/>
      <c r="E49" s="281"/>
      <c r="F49" s="281"/>
      <c r="G49" s="281"/>
      <c r="H49" s="281"/>
      <c r="I49" s="268"/>
      <c r="J49" s="224" t="str">
        <f>VLOOKUP(A49,MATERIALES!A5:D639,2,FALSE)</f>
        <v>lt</v>
      </c>
      <c r="K49" s="409">
        <v>1.4107499999999999</v>
      </c>
      <c r="L49" s="267"/>
      <c r="M49" s="402">
        <f>VLOOKUP(A49,MATERIALES!A6:D395,4,FALSE)</f>
        <v>1486.9444515854859</v>
      </c>
      <c r="N49" s="272">
        <f>K49*M49</f>
        <v>2097.7068850742244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2668.2853736532038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0">
        <f>VLOOKUP(A58,TRANSPORTE!A5:D117,4,FALSE)</f>
        <v>1219.3279687179154</v>
      </c>
      <c r="M58" s="911"/>
      <c r="N58" s="287">
        <f>K58*L58</f>
        <v>11.583615702820197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11.583615702820197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3022.7516578235454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604.55033156470915</v>
      </c>
      <c r="M83" s="859"/>
      <c r="N83" s="51"/>
    </row>
    <row r="84" spans="1:14">
      <c r="B84" s="89" t="s">
        <v>973</v>
      </c>
      <c r="C84" s="90"/>
      <c r="D84" s="90"/>
      <c r="E84" s="90"/>
      <c r="F84" s="90"/>
      <c r="G84" s="90"/>
      <c r="H84" s="90"/>
      <c r="I84" s="87"/>
      <c r="J84" s="88"/>
      <c r="K84" s="304">
        <v>0.05</v>
      </c>
      <c r="L84" s="858">
        <f>N78*K84</f>
        <v>151.13758289117729</v>
      </c>
      <c r="M84" s="859"/>
      <c r="N84" s="51"/>
    </row>
    <row r="85" spans="1:14" ht="15.75" thickBot="1">
      <c r="B85" s="91" t="s">
        <v>974</v>
      </c>
      <c r="C85" s="92"/>
      <c r="D85" s="92"/>
      <c r="E85" s="92"/>
      <c r="F85" s="92"/>
      <c r="G85" s="92"/>
      <c r="H85" s="92"/>
      <c r="I85" s="93"/>
      <c r="J85" s="94"/>
      <c r="K85" s="305">
        <v>0.05</v>
      </c>
      <c r="L85" s="860">
        <f>N78*K85</f>
        <v>151.13758289117729</v>
      </c>
      <c r="M85" s="861"/>
      <c r="N85" s="51"/>
    </row>
    <row r="86" spans="1:14" ht="15.75" thickBot="1">
      <c r="B86" s="823" t="s">
        <v>953</v>
      </c>
      <c r="C86" s="824"/>
      <c r="D86" s="824"/>
      <c r="E86" s="824"/>
      <c r="F86" s="824"/>
      <c r="G86" s="824"/>
      <c r="H86" s="824"/>
      <c r="I86" s="824"/>
      <c r="J86" s="824"/>
      <c r="K86" s="824"/>
      <c r="L86" s="824"/>
      <c r="M86" s="825"/>
      <c r="N86" s="52">
        <f>L83+L84+L85</f>
        <v>906.82549734706379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3929.5771551706093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103891.55786259999</v>
      </c>
      <c r="L36" s="270"/>
      <c r="M36" s="271">
        <v>600</v>
      </c>
      <c r="N36" s="272">
        <f>K36/M36</f>
        <v>173.15259643766666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600</v>
      </c>
      <c r="N37" s="272">
        <f>K37/M37</f>
        <v>101.72124993598952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275.54720104785287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769</v>
      </c>
      <c r="B48" s="43" t="str">
        <f>VLOOKUP(A48,MATERIALES!A5:D372,3,FALSE)</f>
        <v>Agregado tipo LA 5 (lechadas)</v>
      </c>
      <c r="C48" s="281"/>
      <c r="D48" s="281"/>
      <c r="E48" s="281"/>
      <c r="F48" s="281"/>
      <c r="G48" s="281"/>
      <c r="H48" s="281"/>
      <c r="I48" s="268"/>
      <c r="J48" s="224" t="str">
        <f>VLOOKUP(A48,MATERIALES!A4:D638,2,FALSE)</f>
        <v>m3</v>
      </c>
      <c r="K48" s="407">
        <v>9.4999999999999998E-3</v>
      </c>
      <c r="L48" s="267"/>
      <c r="M48" s="402">
        <f>VLOOKUP(A48,MATERIALES!A5:D394,4,FALSE)</f>
        <v>60060.893534629431</v>
      </c>
      <c r="N48" s="272">
        <f>K48*M48</f>
        <v>570.57848857897955</v>
      </c>
    </row>
    <row r="49" spans="1:14">
      <c r="A49" s="108" t="s">
        <v>850</v>
      </c>
      <c r="B49" s="43" t="str">
        <f>VLOOKUP(A49,MATERIALES!A6:D372,3,FALSE)</f>
        <v>Emulsión CRL-1h</v>
      </c>
      <c r="C49" s="281"/>
      <c r="D49" s="281"/>
      <c r="E49" s="281"/>
      <c r="F49" s="281"/>
      <c r="G49" s="281"/>
      <c r="H49" s="281"/>
      <c r="I49" s="268"/>
      <c r="J49" s="224" t="str">
        <f>VLOOKUP(A49,MATERIALES!A5:D639,2,FALSE)</f>
        <v>lt</v>
      </c>
      <c r="K49" s="282">
        <v>1.71</v>
      </c>
      <c r="L49" s="267"/>
      <c r="M49" s="402">
        <f>VLOOKUP(A49,MATERIALES!A6:D395,4,FALSE)</f>
        <v>1486.9444515854859</v>
      </c>
      <c r="N49" s="272">
        <f>K49*M49</f>
        <v>2542.6750122111807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3113.2535007901602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0">
        <f>VLOOKUP(A59,TRANSPORTE!A5:D117,4,FALSE)</f>
        <v>1219.3279687179154</v>
      </c>
      <c r="M59" s="911"/>
      <c r="N59" s="287">
        <f>K59*L59</f>
        <v>11.583615702820197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11.583615702820197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3467.7197849605018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693.54395699210045</v>
      </c>
      <c r="M83" s="859"/>
      <c r="N83" s="51"/>
    </row>
    <row r="84" spans="1:14">
      <c r="B84" s="89" t="s">
        <v>973</v>
      </c>
      <c r="C84" s="90"/>
      <c r="D84" s="90"/>
      <c r="E84" s="90"/>
      <c r="F84" s="90"/>
      <c r="G84" s="90"/>
      <c r="H84" s="90"/>
      <c r="I84" s="87"/>
      <c r="J84" s="88"/>
      <c r="K84" s="304">
        <v>0.05</v>
      </c>
      <c r="L84" s="858">
        <f>N78*K84</f>
        <v>173.38598924802511</v>
      </c>
      <c r="M84" s="859"/>
      <c r="N84" s="51"/>
    </row>
    <row r="85" spans="1:14" ht="15.75" thickBot="1">
      <c r="B85" s="91" t="s">
        <v>974</v>
      </c>
      <c r="C85" s="92"/>
      <c r="D85" s="92"/>
      <c r="E85" s="92"/>
      <c r="F85" s="92"/>
      <c r="G85" s="92"/>
      <c r="H85" s="92"/>
      <c r="I85" s="93"/>
      <c r="J85" s="94"/>
      <c r="K85" s="305">
        <v>0.05</v>
      </c>
      <c r="L85" s="860">
        <f>N78*K85</f>
        <v>173.38598924802511</v>
      </c>
      <c r="M85" s="861"/>
      <c r="N85" s="51"/>
    </row>
    <row r="86" spans="1:14" ht="15.75" thickBot="1">
      <c r="B86" s="823" t="s">
        <v>953</v>
      </c>
      <c r="C86" s="824"/>
      <c r="D86" s="824"/>
      <c r="E86" s="824"/>
      <c r="F86" s="824"/>
      <c r="G86" s="824"/>
      <c r="H86" s="824"/>
      <c r="I86" s="824"/>
      <c r="J86" s="824"/>
      <c r="K86" s="824"/>
      <c r="L86" s="824"/>
      <c r="M86" s="825"/>
      <c r="N86" s="52">
        <f>L83+L84+L85</f>
        <v>1040.3159354881507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4508.0357204486527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103891.55786259999</v>
      </c>
      <c r="L36" s="270"/>
      <c r="M36" s="271">
        <v>600</v>
      </c>
      <c r="N36" s="272">
        <f>K36/M36</f>
        <v>173.15259643766666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600</v>
      </c>
      <c r="N37" s="272">
        <f>K37/M37</f>
        <v>101.72124993598952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275.54720104785287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770</v>
      </c>
      <c r="B48" s="43" t="str">
        <f>VLOOKUP(A48,MATERIALES!A5:D372,3,FALSE)</f>
        <v>Agregado tipo LA 4 (lechadas)</v>
      </c>
      <c r="C48" s="281"/>
      <c r="D48" s="281"/>
      <c r="E48" s="281"/>
      <c r="F48" s="281"/>
      <c r="G48" s="281"/>
      <c r="H48" s="281"/>
      <c r="I48" s="268"/>
      <c r="J48" s="224" t="str">
        <f>VLOOKUP(A48,MATERIALES!A4:D638,2,FALSE)</f>
        <v>m3</v>
      </c>
      <c r="K48" s="409">
        <v>4.7499999999999999E-3</v>
      </c>
      <c r="L48" s="267"/>
      <c r="M48" s="402">
        <f>VLOOKUP(A48,MATERIALES!A5:D394,4,FALSE)</f>
        <v>60060.893534629431</v>
      </c>
      <c r="N48" s="272">
        <f>K48*M48</f>
        <v>285.28924428948977</v>
      </c>
    </row>
    <row r="49" spans="1:14">
      <c r="A49" s="108" t="s">
        <v>850</v>
      </c>
      <c r="B49" s="43" t="str">
        <f>VLOOKUP(A49,MATERIALES!A6:D372,3,FALSE)</f>
        <v>Emulsión CRL-1h</v>
      </c>
      <c r="C49" s="281"/>
      <c r="D49" s="281"/>
      <c r="E49" s="281"/>
      <c r="F49" s="281"/>
      <c r="G49" s="281"/>
      <c r="H49" s="281"/>
      <c r="I49" s="268"/>
      <c r="J49" s="224" t="str">
        <f>VLOOKUP(A49,MATERIALES!A5:D639,2,FALSE)</f>
        <v>lt</v>
      </c>
      <c r="K49" s="409">
        <v>1.0687499999999999</v>
      </c>
      <c r="L49" s="267"/>
      <c r="M49" s="402">
        <f>VLOOKUP(A49,MATERIALES!A6:D395,4,FALSE)</f>
        <v>1486.9444515854859</v>
      </c>
      <c r="N49" s="272">
        <f>K49*M49</f>
        <v>1589.171882631988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1874.4611269214777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0">
        <f>VLOOKUP(A58,TRANSPORTE!A5:D117,4,FALSE)</f>
        <v>1219.3279687179154</v>
      </c>
      <c r="M58" s="911"/>
      <c r="N58" s="287">
        <f>K58*L58</f>
        <v>5.7918078514100984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5.7918078514100984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2223.1356032404087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444.62712064808176</v>
      </c>
      <c r="M83" s="859"/>
      <c r="N83" s="51"/>
    </row>
    <row r="84" spans="1:14">
      <c r="B84" s="89" t="s">
        <v>973</v>
      </c>
      <c r="C84" s="90"/>
      <c r="D84" s="90"/>
      <c r="E84" s="90"/>
      <c r="F84" s="90"/>
      <c r="G84" s="90"/>
      <c r="H84" s="90"/>
      <c r="I84" s="87"/>
      <c r="J84" s="88"/>
      <c r="K84" s="304">
        <v>0.05</v>
      </c>
      <c r="L84" s="858">
        <f>N78*K84</f>
        <v>111.15678016202044</v>
      </c>
      <c r="M84" s="859"/>
      <c r="N84" s="51"/>
    </row>
    <row r="85" spans="1:14" ht="15.75" thickBot="1">
      <c r="B85" s="91" t="s">
        <v>974</v>
      </c>
      <c r="C85" s="92"/>
      <c r="D85" s="92"/>
      <c r="E85" s="92"/>
      <c r="F85" s="92"/>
      <c r="G85" s="92"/>
      <c r="H85" s="92"/>
      <c r="I85" s="93"/>
      <c r="J85" s="94"/>
      <c r="K85" s="305">
        <v>0.05</v>
      </c>
      <c r="L85" s="860">
        <f>N78*K85</f>
        <v>111.15678016202044</v>
      </c>
      <c r="M85" s="861"/>
      <c r="N85" s="51"/>
    </row>
    <row r="86" spans="1:14" ht="15.75" thickBot="1">
      <c r="B86" s="823" t="s">
        <v>953</v>
      </c>
      <c r="C86" s="824"/>
      <c r="D86" s="824"/>
      <c r="E86" s="824"/>
      <c r="F86" s="824"/>
      <c r="G86" s="824"/>
      <c r="H86" s="824"/>
      <c r="I86" s="824"/>
      <c r="J86" s="824"/>
      <c r="K86" s="824"/>
      <c r="L86" s="824"/>
      <c r="M86" s="825"/>
      <c r="N86" s="52">
        <f>L83+L84+L85</f>
        <v>666.94068097212266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2890.0762842125314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103891.55786259999</v>
      </c>
      <c r="L36" s="270"/>
      <c r="M36" s="271">
        <v>600</v>
      </c>
      <c r="N36" s="272">
        <f>K36/M36</f>
        <v>173.15259643766666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600</v>
      </c>
      <c r="N37" s="272">
        <f>K37/M37</f>
        <v>101.72124993598952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275.54720104785287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767</v>
      </c>
      <c r="B48" s="43" t="str">
        <f>VLOOKUP(A48,MATERIALES!A5:D372,3,FALSE)</f>
        <v>Agregado tipo LA 13 (lechadas)</v>
      </c>
      <c r="C48" s="281"/>
      <c r="D48" s="281"/>
      <c r="E48" s="281"/>
      <c r="F48" s="281"/>
      <c r="G48" s="281"/>
      <c r="H48" s="281"/>
      <c r="I48" s="268"/>
      <c r="J48" s="224" t="str">
        <f>VLOOKUP(A48,MATERIALES!A4:D638,2,FALSE)</f>
        <v>m3</v>
      </c>
      <c r="K48" s="407">
        <v>1.2500000000000001E-2</v>
      </c>
      <c r="L48" s="267"/>
      <c r="M48" s="402">
        <f>VLOOKUP(A48,MATERIALES!A5:D394,4,FALSE)</f>
        <v>60060.893534629431</v>
      </c>
      <c r="N48" s="272">
        <f>K48*M48</f>
        <v>750.76116918286789</v>
      </c>
    </row>
    <row r="49" spans="1:14">
      <c r="A49" s="108" t="s">
        <v>852</v>
      </c>
      <c r="B49" s="43" t="str">
        <f>VLOOKUP(A49,MATERIALES!A6:D372,3,FALSE)</f>
        <v>Emulsión CRL-1hm</v>
      </c>
      <c r="C49" s="281"/>
      <c r="D49" s="281"/>
      <c r="E49" s="281"/>
      <c r="F49" s="281"/>
      <c r="G49" s="281"/>
      <c r="H49" s="281"/>
      <c r="I49" s="268"/>
      <c r="J49" s="224" t="str">
        <f>VLOOKUP(A49,MATERIALES!A5:D639,2,FALSE)</f>
        <v>lt</v>
      </c>
      <c r="K49" s="407">
        <v>1.4625000000000001</v>
      </c>
      <c r="L49" s="267"/>
      <c r="M49" s="402">
        <f>VLOOKUP(A49,MATERIALES!A6:D395,4,FALSE)</f>
        <v>1796.7245456657952</v>
      </c>
      <c r="N49" s="272">
        <f>K49*M49</f>
        <v>2627.7096480362256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3378.4708172190935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0">
        <f>VLOOKUP(A58,TRANSPORTE!A5:D117,4,FALSE)</f>
        <v>1219.3279687179154</v>
      </c>
      <c r="M58" s="911"/>
      <c r="N58" s="287">
        <f>K58*L58</f>
        <v>15.241599608973942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15.241599608973942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3736.5950852955889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747.31901705911787</v>
      </c>
      <c r="M83" s="859"/>
      <c r="N83" s="51"/>
    </row>
    <row r="84" spans="1:14">
      <c r="B84" s="89" t="s">
        <v>973</v>
      </c>
      <c r="C84" s="90"/>
      <c r="D84" s="90"/>
      <c r="E84" s="90"/>
      <c r="F84" s="90"/>
      <c r="G84" s="90"/>
      <c r="H84" s="90"/>
      <c r="I84" s="87"/>
      <c r="J84" s="88"/>
      <c r="K84" s="304">
        <v>0.05</v>
      </c>
      <c r="L84" s="858">
        <f>N78*K84</f>
        <v>186.82975426477947</v>
      </c>
      <c r="M84" s="859"/>
      <c r="N84" s="51"/>
    </row>
    <row r="85" spans="1:14" ht="15.75" thickBot="1">
      <c r="B85" s="91" t="s">
        <v>974</v>
      </c>
      <c r="C85" s="92"/>
      <c r="D85" s="92"/>
      <c r="E85" s="92"/>
      <c r="F85" s="92"/>
      <c r="G85" s="92"/>
      <c r="H85" s="92"/>
      <c r="I85" s="93"/>
      <c r="J85" s="94"/>
      <c r="K85" s="305">
        <v>0.05</v>
      </c>
      <c r="L85" s="860">
        <f>N78*K85</f>
        <v>186.82975426477947</v>
      </c>
      <c r="M85" s="861"/>
      <c r="N85" s="51"/>
    </row>
    <row r="86" spans="1:14" ht="15.75" thickBot="1">
      <c r="B86" s="823" t="s">
        <v>953</v>
      </c>
      <c r="C86" s="824"/>
      <c r="D86" s="824"/>
      <c r="E86" s="824"/>
      <c r="F86" s="824"/>
      <c r="G86" s="824"/>
      <c r="H86" s="824"/>
      <c r="I86" s="824"/>
      <c r="J86" s="824"/>
      <c r="K86" s="824"/>
      <c r="L86" s="824"/>
      <c r="M86" s="825"/>
      <c r="N86" s="52">
        <f>L83+L84+L85</f>
        <v>1120.9785255886768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4857.5736108842657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topLeftCell="A43"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103891.55786259999</v>
      </c>
      <c r="L36" s="270"/>
      <c r="M36" s="271">
        <v>600</v>
      </c>
      <c r="N36" s="272">
        <f>K36/M36</f>
        <v>173.15259643766666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600</v>
      </c>
      <c r="N37" s="272">
        <f>K37/M37</f>
        <v>101.72124993598952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275.54720104785287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768</v>
      </c>
      <c r="B48" s="43" t="str">
        <f>VLOOKUP(A48,MATERIALES!A5:D372,3,FALSE)</f>
        <v>Agregado tipo LA 10 (lechadas)</v>
      </c>
      <c r="C48" s="281"/>
      <c r="D48" s="281"/>
      <c r="E48" s="281"/>
      <c r="F48" s="281"/>
      <c r="G48" s="281"/>
      <c r="H48" s="281"/>
      <c r="I48" s="268"/>
      <c r="J48" s="224" t="str">
        <f>VLOOKUP(A48,MATERIALES!A4:D638,2,FALSE)</f>
        <v>m3</v>
      </c>
      <c r="K48" s="407">
        <v>9.4999999999999998E-3</v>
      </c>
      <c r="L48" s="267"/>
      <c r="M48" s="402">
        <f>VLOOKUP(A48,MATERIALES!A5:D394,4,FALSE)</f>
        <v>60060.893534629431</v>
      </c>
      <c r="N48" s="272">
        <f>K48*M48</f>
        <v>570.57848857897955</v>
      </c>
    </row>
    <row r="49" spans="1:14">
      <c r="A49" s="108" t="s">
        <v>852</v>
      </c>
      <c r="B49" s="43" t="str">
        <f>VLOOKUP(A49,MATERIALES!A6:D372,3,FALSE)</f>
        <v>Emulsión CRL-1hm</v>
      </c>
      <c r="C49" s="281"/>
      <c r="D49" s="281"/>
      <c r="E49" s="281"/>
      <c r="F49" s="281"/>
      <c r="G49" s="281"/>
      <c r="H49" s="281"/>
      <c r="I49" s="268"/>
      <c r="J49" s="224" t="str">
        <f>VLOOKUP(A49,MATERIALES!A5:D639,2,FALSE)</f>
        <v>lt</v>
      </c>
      <c r="K49" s="409">
        <v>1.4107499999999999</v>
      </c>
      <c r="L49" s="267"/>
      <c r="M49" s="402">
        <f>VLOOKUP(A49,MATERIALES!A6:D395,4,FALSE)</f>
        <v>1796.7245456657952</v>
      </c>
      <c r="N49" s="272">
        <f>K49*M49</f>
        <v>2534.7291527980206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3105.307641377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0">
        <f>VLOOKUP(A58,TRANSPORTE!A5:D117,4,FALSE)</f>
        <v>1219.3279687179154</v>
      </c>
      <c r="M58" s="911"/>
      <c r="N58" s="287">
        <f>K58*L58</f>
        <v>11.583615702820197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11.583615702820197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3459.7739255473416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691.95478510946839</v>
      </c>
      <c r="M83" s="859"/>
      <c r="N83" s="51"/>
    </row>
    <row r="84" spans="1:14">
      <c r="B84" s="89" t="s">
        <v>973</v>
      </c>
      <c r="C84" s="90"/>
      <c r="D84" s="90"/>
      <c r="E84" s="90"/>
      <c r="F84" s="90"/>
      <c r="G84" s="90"/>
      <c r="H84" s="90"/>
      <c r="I84" s="87"/>
      <c r="J84" s="88"/>
      <c r="K84" s="304">
        <v>0.05</v>
      </c>
      <c r="L84" s="858">
        <f>N78*K84</f>
        <v>172.9886962773671</v>
      </c>
      <c r="M84" s="859"/>
      <c r="N84" s="51"/>
    </row>
    <row r="85" spans="1:14" ht="15.75" thickBot="1">
      <c r="B85" s="91" t="s">
        <v>974</v>
      </c>
      <c r="C85" s="92"/>
      <c r="D85" s="92"/>
      <c r="E85" s="92"/>
      <c r="F85" s="92"/>
      <c r="G85" s="92"/>
      <c r="H85" s="92"/>
      <c r="I85" s="93"/>
      <c r="J85" s="94"/>
      <c r="K85" s="305">
        <v>0.05</v>
      </c>
      <c r="L85" s="860">
        <f>N78*K85</f>
        <v>172.9886962773671</v>
      </c>
      <c r="M85" s="861"/>
      <c r="N85" s="51"/>
    </row>
    <row r="86" spans="1:14" ht="15.75" thickBot="1">
      <c r="B86" s="823" t="s">
        <v>953</v>
      </c>
      <c r="C86" s="824"/>
      <c r="D86" s="824"/>
      <c r="E86" s="824"/>
      <c r="F86" s="824"/>
      <c r="G86" s="824"/>
      <c r="H86" s="824"/>
      <c r="I86" s="824"/>
      <c r="J86" s="824"/>
      <c r="K86" s="824"/>
      <c r="L86" s="824"/>
      <c r="M86" s="825"/>
      <c r="N86" s="52">
        <f>L83+L84+L85</f>
        <v>1037.9321776642025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4497.7061032115444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103891.55786259999</v>
      </c>
      <c r="L36" s="270"/>
      <c r="M36" s="271">
        <v>600</v>
      </c>
      <c r="N36" s="272">
        <f>K36/M36</f>
        <v>173.15259643766666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600</v>
      </c>
      <c r="N37" s="272">
        <f>K37/M37</f>
        <v>101.72124993598952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275.54720104785287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769</v>
      </c>
      <c r="B48" s="43" t="str">
        <f>VLOOKUP(A48,MATERIALES!A5:D372,3,FALSE)</f>
        <v>Agregado tipo LA 5 (lechadas)</v>
      </c>
      <c r="C48" s="281"/>
      <c r="D48" s="281"/>
      <c r="E48" s="281"/>
      <c r="F48" s="281"/>
      <c r="G48" s="281"/>
      <c r="H48" s="281"/>
      <c r="I48" s="268"/>
      <c r="J48" s="224" t="str">
        <f>VLOOKUP(A48,MATERIALES!A4:D638,2,FALSE)</f>
        <v>m3</v>
      </c>
      <c r="K48" s="407">
        <v>9.4999999999999998E-3</v>
      </c>
      <c r="L48" s="267"/>
      <c r="M48" s="402">
        <f>VLOOKUP(A48,MATERIALES!A5:D394,4,FALSE)</f>
        <v>60060.893534629431</v>
      </c>
      <c r="N48" s="272">
        <f>K48*M48</f>
        <v>570.57848857897955</v>
      </c>
    </row>
    <row r="49" spans="1:14">
      <c r="A49" s="108" t="s">
        <v>852</v>
      </c>
      <c r="B49" s="43" t="str">
        <f>VLOOKUP(A49,MATERIALES!A6:D372,3,FALSE)</f>
        <v>Emulsión CRL-1hm</v>
      </c>
      <c r="C49" s="281"/>
      <c r="D49" s="281"/>
      <c r="E49" s="281"/>
      <c r="F49" s="281"/>
      <c r="G49" s="281"/>
      <c r="H49" s="281"/>
      <c r="I49" s="268"/>
      <c r="J49" s="224" t="str">
        <f>VLOOKUP(A49,MATERIALES!A5:D639,2,FALSE)</f>
        <v>lt</v>
      </c>
      <c r="K49" s="282">
        <v>1.71</v>
      </c>
      <c r="L49" s="267"/>
      <c r="M49" s="402">
        <f>VLOOKUP(A49,MATERIALES!A6:D395,4,FALSE)</f>
        <v>1796.7245456657952</v>
      </c>
      <c r="N49" s="272">
        <f>K49*M49</f>
        <v>3072.3989730885096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3642.977461667489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0">
        <f>VLOOKUP(A58,TRANSPORTE!A5:D117,4,FALSE)</f>
        <v>1219.3279687179154</v>
      </c>
      <c r="M58" s="911"/>
      <c r="N58" s="287">
        <f>K58*L58</f>
        <v>11.583615702820197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11.583615702820197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3997.4437458378306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799.4887491675662</v>
      </c>
      <c r="M83" s="859"/>
      <c r="N83" s="51"/>
    </row>
    <row r="84" spans="1:14">
      <c r="B84" s="89" t="s">
        <v>973</v>
      </c>
      <c r="C84" s="90"/>
      <c r="D84" s="90"/>
      <c r="E84" s="90"/>
      <c r="F84" s="90"/>
      <c r="G84" s="90"/>
      <c r="H84" s="90"/>
      <c r="I84" s="87"/>
      <c r="J84" s="88"/>
      <c r="K84" s="304">
        <v>0.05</v>
      </c>
      <c r="L84" s="858">
        <f>N78*K84</f>
        <v>199.87218729189155</v>
      </c>
      <c r="M84" s="859"/>
      <c r="N84" s="51"/>
    </row>
    <row r="85" spans="1:14" ht="15.75" thickBot="1">
      <c r="B85" s="91" t="s">
        <v>974</v>
      </c>
      <c r="C85" s="92"/>
      <c r="D85" s="92"/>
      <c r="E85" s="92"/>
      <c r="F85" s="92"/>
      <c r="G85" s="92"/>
      <c r="H85" s="92"/>
      <c r="I85" s="93"/>
      <c r="J85" s="94"/>
      <c r="K85" s="305">
        <v>0.05</v>
      </c>
      <c r="L85" s="860">
        <f>N78*K85</f>
        <v>199.87218729189155</v>
      </c>
      <c r="M85" s="861"/>
      <c r="N85" s="51"/>
    </row>
    <row r="86" spans="1:14" ht="15.75" thickBot="1">
      <c r="B86" s="823" t="s">
        <v>953</v>
      </c>
      <c r="C86" s="824"/>
      <c r="D86" s="824"/>
      <c r="E86" s="824"/>
      <c r="F86" s="824"/>
      <c r="G86" s="824"/>
      <c r="H86" s="824"/>
      <c r="I86" s="824"/>
      <c r="J86" s="824"/>
      <c r="K86" s="824"/>
      <c r="L86" s="824"/>
      <c r="M86" s="825"/>
      <c r="N86" s="52">
        <f>L83+L84+L85</f>
        <v>1199.2331237513492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5196.6768695891797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103891.55786259999</v>
      </c>
      <c r="L36" s="270"/>
      <c r="M36" s="271">
        <v>600</v>
      </c>
      <c r="N36" s="272">
        <f>K36/M36</f>
        <v>173.15259643766666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600</v>
      </c>
      <c r="N37" s="272">
        <f>K37/M37</f>
        <v>101.72124993598952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275.54720104785287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770</v>
      </c>
      <c r="B48" s="43" t="str">
        <f>VLOOKUP(A48,MATERIALES!A5:D372,3,FALSE)</f>
        <v>Agregado tipo LA 4 (lechadas)</v>
      </c>
      <c r="C48" s="281"/>
      <c r="D48" s="281"/>
      <c r="E48" s="281"/>
      <c r="F48" s="281"/>
      <c r="G48" s="281"/>
      <c r="H48" s="281"/>
      <c r="I48" s="268"/>
      <c r="J48" s="224" t="str">
        <f>VLOOKUP(A48,MATERIALES!A4:D638,2,FALSE)</f>
        <v>m3</v>
      </c>
      <c r="K48" s="409">
        <v>4.7499999999999999E-3</v>
      </c>
      <c r="L48" s="267"/>
      <c r="M48" s="402">
        <f>VLOOKUP(A48,MATERIALES!A5:D394,4,FALSE)</f>
        <v>60060.893534629431</v>
      </c>
      <c r="N48" s="272">
        <f>K48*M48</f>
        <v>285.28924428948977</v>
      </c>
    </row>
    <row r="49" spans="1:14">
      <c r="A49" s="108" t="s">
        <v>852</v>
      </c>
      <c r="B49" s="43" t="str">
        <f>VLOOKUP(A49,MATERIALES!A6:D372,3,FALSE)</f>
        <v>Emulsión CRL-1hm</v>
      </c>
      <c r="C49" s="281"/>
      <c r="D49" s="281"/>
      <c r="E49" s="281"/>
      <c r="F49" s="281"/>
      <c r="G49" s="281"/>
      <c r="H49" s="281"/>
      <c r="I49" s="268"/>
      <c r="J49" s="224" t="str">
        <f>VLOOKUP(A49,MATERIALES!A5:D639,2,FALSE)</f>
        <v>lt</v>
      </c>
      <c r="K49" s="409">
        <v>1.0687499999999999</v>
      </c>
      <c r="L49" s="267"/>
      <c r="M49" s="402">
        <f>VLOOKUP(A49,MATERIALES!A6:D395,4,FALSE)</f>
        <v>1796.7245456657952</v>
      </c>
      <c r="N49" s="272">
        <f>K49*M49</f>
        <v>1920.2493581803183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2205.5386024698082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0">
        <f>VLOOKUP(A58,TRANSPORTE!A5:D117,4,FALSE)</f>
        <v>1219.3279687179154</v>
      </c>
      <c r="M58" s="911"/>
      <c r="N58" s="287">
        <f>K58*L58</f>
        <v>5.7918078514100984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5.7918078514100984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2554.2130787887395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510.84261575774792</v>
      </c>
      <c r="M83" s="859"/>
      <c r="N83" s="51"/>
    </row>
    <row r="84" spans="1:14">
      <c r="B84" s="89" t="s">
        <v>973</v>
      </c>
      <c r="C84" s="90"/>
      <c r="D84" s="90"/>
      <c r="E84" s="90"/>
      <c r="F84" s="90"/>
      <c r="G84" s="90"/>
      <c r="H84" s="90"/>
      <c r="I84" s="87"/>
      <c r="J84" s="88"/>
      <c r="K84" s="304">
        <v>0.05</v>
      </c>
      <c r="L84" s="858">
        <f>N78*K84</f>
        <v>127.71065393943698</v>
      </c>
      <c r="M84" s="859"/>
      <c r="N84" s="51"/>
    </row>
    <row r="85" spans="1:14" ht="15.75" thickBot="1">
      <c r="B85" s="91" t="s">
        <v>974</v>
      </c>
      <c r="C85" s="92"/>
      <c r="D85" s="92"/>
      <c r="E85" s="92"/>
      <c r="F85" s="92"/>
      <c r="G85" s="92"/>
      <c r="H85" s="92"/>
      <c r="I85" s="93"/>
      <c r="J85" s="94"/>
      <c r="K85" s="305">
        <v>0.05</v>
      </c>
      <c r="L85" s="860">
        <f>N78*K85</f>
        <v>127.71065393943698</v>
      </c>
      <c r="M85" s="861"/>
      <c r="N85" s="51"/>
    </row>
    <row r="86" spans="1:14" ht="15.75" thickBot="1">
      <c r="B86" s="823" t="s">
        <v>953</v>
      </c>
      <c r="C86" s="824"/>
      <c r="D86" s="824"/>
      <c r="E86" s="824"/>
      <c r="F86" s="824"/>
      <c r="G86" s="824"/>
      <c r="H86" s="824"/>
      <c r="I86" s="824"/>
      <c r="J86" s="824"/>
      <c r="K86" s="824"/>
      <c r="L86" s="824"/>
      <c r="M86" s="825"/>
      <c r="N86" s="52">
        <f>L83+L84+L85</f>
        <v>766.26392363662183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3320.4770024253612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290</v>
      </c>
      <c r="B37" s="872" t="str">
        <f>VLOOKUP(A37,EQUIPOS!A7:D154,3,FALSE)</f>
        <v>Planta trituradora</v>
      </c>
      <c r="C37" s="873"/>
      <c r="D37" s="873"/>
      <c r="E37" s="873"/>
      <c r="F37" s="873"/>
      <c r="G37" s="873"/>
      <c r="H37" s="874"/>
      <c r="I37" s="267"/>
      <c r="J37" s="268"/>
      <c r="K37" s="269">
        <f>VLOOKUP(A37,EQUIPOS!A7:D164,4,FALSE)</f>
        <v>16455.268589957635</v>
      </c>
      <c r="L37" s="270"/>
      <c r="M37" s="271">
        <v>30</v>
      </c>
      <c r="N37" s="272">
        <f t="shared" ref="N37:N43" si="0">K37/M37</f>
        <v>548.5089529985878</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112071.48883427684</v>
      </c>
      <c r="L38" s="270"/>
      <c r="M38" s="271">
        <v>9</v>
      </c>
      <c r="N38" s="272">
        <f t="shared" si="0"/>
        <v>12452.387648252981</v>
      </c>
    </row>
    <row r="39" spans="1:14">
      <c r="A39" t="s">
        <v>173</v>
      </c>
      <c r="B39" s="872" t="str">
        <f>VLOOKUP(A39,EQUIPOS!A9:D154,3,FALSE)</f>
        <v>Compactador neumático de Potencia 70 HP, peso de 13 ton</v>
      </c>
      <c r="C39" s="873"/>
      <c r="D39" s="873"/>
      <c r="E39" s="873"/>
      <c r="F39" s="873"/>
      <c r="G39" s="873"/>
      <c r="H39" s="874"/>
      <c r="I39" s="267"/>
      <c r="J39" s="268"/>
      <c r="K39" s="269">
        <f>VLOOKUP(A39,EQUIPOS!A9:D166,4,FALSE)</f>
        <v>132954.25133483211</v>
      </c>
      <c r="L39" s="270"/>
      <c r="M39" s="271">
        <v>9</v>
      </c>
      <c r="N39" s="272">
        <f t="shared" si="0"/>
        <v>14772.694592759122</v>
      </c>
    </row>
    <row r="40" spans="1:14">
      <c r="A40" t="s">
        <v>286</v>
      </c>
      <c r="B40" s="872" t="str">
        <f>VLOOKUP(A40,EQUIPOS!A10:D154,3,FALSE)</f>
        <v>Planta de asfalto en frio</v>
      </c>
      <c r="C40" s="873"/>
      <c r="D40" s="873"/>
      <c r="E40" s="873"/>
      <c r="F40" s="873"/>
      <c r="G40" s="873"/>
      <c r="H40" s="874"/>
      <c r="I40" s="267"/>
      <c r="J40" s="268"/>
      <c r="K40" s="269">
        <f>VLOOKUP(A40,EQUIPOS!A10:D167,4,FALSE)</f>
        <v>466232.61004879966</v>
      </c>
      <c r="L40" s="270"/>
      <c r="M40" s="271">
        <v>9</v>
      </c>
      <c r="N40" s="272">
        <f t="shared" si="0"/>
        <v>51803.623338755518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9</v>
      </c>
      <c r="N42" s="272">
        <f t="shared" si="0"/>
        <v>32912.475534844605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9</v>
      </c>
      <c r="N43" s="272">
        <f t="shared" si="0"/>
        <v>7063.9756899992726</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N77*M46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133570.04808772865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VLOOKUP(A53,MATERIALES!A4:D638,2,FALSE)</f>
        <v>m3</v>
      </c>
      <c r="K53" s="282">
        <v>1.4</v>
      </c>
      <c r="L53" s="267"/>
      <c r="M53" s="402">
        <f>VLOOKUP(A53,MATERIALES!A5:D394,4,FALSE)</f>
        <v>20825.552543214086</v>
      </c>
      <c r="N53" s="272">
        <f>K53*M53</f>
        <v>29155.773560499718</v>
      </c>
    </row>
    <row r="54" spans="1:14">
      <c r="A54" s="108" t="s">
        <v>774</v>
      </c>
      <c r="B54" s="43" t="str">
        <f>VLOOKUP(A54,MATERIALES!A6:D372,3,FALSE)</f>
        <v>Agua</v>
      </c>
      <c r="C54" s="281"/>
      <c r="D54" s="281"/>
      <c r="E54" s="281"/>
      <c r="F54" s="281"/>
      <c r="G54" s="281"/>
      <c r="H54" s="281"/>
      <c r="I54" s="268"/>
      <c r="J54" s="224" t="str">
        <f>VLOOKUP(A54,MATERIALES!A5:D639,2,FALSE)</f>
        <v>lt</v>
      </c>
      <c r="K54" s="282">
        <v>25</v>
      </c>
      <c r="L54" s="267"/>
      <c r="M54" s="402">
        <f>VLOOKUP(A54,MATERIALES!A6:D395,4,FALSE)</f>
        <v>41.651105086428174</v>
      </c>
      <c r="N54" s="272">
        <f>K54*M54</f>
        <v>1041.2776271607045</v>
      </c>
    </row>
    <row r="55" spans="1:14" ht="15.75" thickBot="1">
      <c r="B55" s="43"/>
      <c r="C55" s="281"/>
      <c r="D55" s="281"/>
      <c r="E55" s="281"/>
      <c r="F55" s="281"/>
      <c r="G55" s="281"/>
      <c r="H55" s="281"/>
      <c r="I55" s="268"/>
      <c r="J55" s="224"/>
      <c r="K55" s="282"/>
      <c r="L55" s="267"/>
      <c r="M55" s="283"/>
      <c r="N55" s="284"/>
    </row>
    <row r="56" spans="1:14" ht="15.75" thickBot="1">
      <c r="B56" s="823" t="s">
        <v>953</v>
      </c>
      <c r="C56" s="824"/>
      <c r="D56" s="824"/>
      <c r="E56" s="824"/>
      <c r="F56" s="824"/>
      <c r="G56" s="824"/>
      <c r="H56" s="824"/>
      <c r="I56" s="824"/>
      <c r="J56" s="824"/>
      <c r="K56" s="824"/>
      <c r="L56" s="824"/>
      <c r="M56" s="825"/>
      <c r="N56" s="394">
        <f>SUM(N53:N55)</f>
        <v>30197.051187660421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0">
        <f>VLOOKUP(A61,TRANSPORTE!A5:D117,4,FALSE)</f>
        <v>1219.3279687179154</v>
      </c>
      <c r="M61" s="911"/>
      <c r="N61" s="287">
        <f>K61*L61</f>
        <v>1524.1599608973943</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0">
        <f>VLOOKUP(A62,TRANSPORTE!A6:D117,4,FALSE)</f>
        <v>1219.3279687179154</v>
      </c>
      <c r="M62" s="911"/>
      <c r="N62" s="287">
        <f>K62*L62</f>
        <v>1707.0591562050815</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3231.219117102476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SUM(N72:N76)</f>
        <v>9718.9390143891651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N48+N56+N67+N77</f>
        <v>176717.25740688073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35343.451481376149</v>
      </c>
      <c r="M84" s="859"/>
      <c r="N84" s="51"/>
    </row>
    <row r="85" spans="1:14">
      <c r="B85" s="89" t="s">
        <v>973</v>
      </c>
      <c r="C85" s="90"/>
      <c r="D85" s="90"/>
      <c r="E85" s="90"/>
      <c r="F85" s="90"/>
      <c r="G85" s="90"/>
      <c r="H85" s="90"/>
      <c r="I85" s="87"/>
      <c r="J85" s="88"/>
      <c r="K85" s="304">
        <v>0.05</v>
      </c>
      <c r="L85" s="858">
        <f>N79*K85</f>
        <v>8835.8628703440372</v>
      </c>
      <c r="M85" s="859"/>
      <c r="N85" s="51"/>
    </row>
    <row r="86" spans="1:14" ht="15.75" thickBot="1">
      <c r="B86" s="91" t="s">
        <v>974</v>
      </c>
      <c r="C86" s="92"/>
      <c r="D86" s="92"/>
      <c r="E86" s="92"/>
      <c r="F86" s="92"/>
      <c r="G86" s="92"/>
      <c r="H86" s="92"/>
      <c r="I86" s="93"/>
      <c r="J86" s="94"/>
      <c r="K86" s="305">
        <v>0.05</v>
      </c>
      <c r="L86" s="860">
        <f>N79*K86</f>
        <v>8835.8628703440372</v>
      </c>
      <c r="M86" s="861"/>
      <c r="N86" s="51"/>
    </row>
    <row r="87" spans="1:14" ht="15.75" thickBot="1">
      <c r="B87" s="823" t="s">
        <v>953</v>
      </c>
      <c r="C87" s="824"/>
      <c r="D87" s="824"/>
      <c r="E87" s="824"/>
      <c r="F87" s="824"/>
      <c r="G87" s="824"/>
      <c r="H87" s="824"/>
      <c r="I87" s="824"/>
      <c r="J87" s="824"/>
      <c r="K87" s="824"/>
      <c r="L87" s="824"/>
      <c r="M87" s="825"/>
      <c r="N87" s="52">
        <f>L84+L85+L86</f>
        <v>53015.177222064216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229732.43462894496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9"/>
      <c r="K119" s="889"/>
      <c r="L119" s="889"/>
      <c r="M119" s="889"/>
      <c r="N119" s="890"/>
    </row>
    <row r="120" spans="2:14" ht="15.75" thickBot="1">
      <c r="B120" s="261" t="s">
        <v>2221</v>
      </c>
      <c r="C120" s="393"/>
      <c r="D120" s="393"/>
      <c r="E120" s="57"/>
      <c r="F120" s="57"/>
      <c r="G120" s="57"/>
      <c r="H120" s="57"/>
      <c r="I120" s="57"/>
      <c r="J120" s="891"/>
      <c r="K120" s="891"/>
      <c r="L120" s="891"/>
      <c r="M120" s="891"/>
      <c r="N120" s="892"/>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168</v>
      </c>
      <c r="B37" s="872" t="str">
        <f>VLOOKUP(A37,EQUIPOS!A7:D154,3,FALSE)</f>
        <v>Compactador tipo  POTENCIA: 105 HP, PESO: 6 ton</v>
      </c>
      <c r="C37" s="873"/>
      <c r="D37" s="873"/>
      <c r="E37" s="873"/>
      <c r="F37" s="873"/>
      <c r="G37" s="873"/>
      <c r="H37" s="874"/>
      <c r="I37" s="267"/>
      <c r="J37" s="268"/>
      <c r="K37" s="269">
        <f>VLOOKUP(A37,EQUIPOS!A7:D164,4,FALSE)</f>
        <v>112071.48883427684</v>
      </c>
      <c r="L37" s="270"/>
      <c r="M37" s="271">
        <v>9</v>
      </c>
      <c r="N37" s="272">
        <f t="shared" ref="N37:N43" si="0">K37/M37</f>
        <v>12452.387648252981</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VLOOKUP(A38,EQUIPOS!A8:D165,4,FALSE)</f>
        <v>132954.25133483211</v>
      </c>
      <c r="L38" s="270"/>
      <c r="M38" s="271">
        <v>9</v>
      </c>
      <c r="N38" s="272">
        <f t="shared" si="0"/>
        <v>14772.694592759122</v>
      </c>
    </row>
    <row r="39" spans="1:14">
      <c r="A39" t="s">
        <v>286</v>
      </c>
      <c r="B39" s="872" t="str">
        <f>VLOOKUP(A39,EQUIPOS!A9:D154,3,FALSE)</f>
        <v>Planta de asfalto en frio</v>
      </c>
      <c r="C39" s="873"/>
      <c r="D39" s="873"/>
      <c r="E39" s="873"/>
      <c r="F39" s="873"/>
      <c r="G39" s="873"/>
      <c r="H39" s="874"/>
      <c r="I39" s="267"/>
      <c r="J39" s="268"/>
      <c r="K39" s="269">
        <f>VLOOKUP(A39,EQUIPOS!A9:D166,4,FALSE)</f>
        <v>466232.61004879966</v>
      </c>
      <c r="L39" s="270"/>
      <c r="M39" s="271">
        <v>9</v>
      </c>
      <c r="N39" s="272">
        <f t="shared" si="0"/>
        <v>51803.623338755518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9</v>
      </c>
      <c r="N42" s="272">
        <f t="shared" si="0"/>
        <v>32912.475534844605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9</v>
      </c>
      <c r="N43" s="272">
        <f t="shared" si="0"/>
        <v>7063.9756899992726</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971.8939014389166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133570.04808772862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VLOOKUP(A54,MATERIALES!A4:D638,2,FALSE)</f>
        <v>m3</v>
      </c>
      <c r="K54" s="282">
        <v>1.4</v>
      </c>
      <c r="L54" s="267"/>
      <c r="M54" s="402">
        <f>VLOOKUP(A54,MATERIALES!A5:D394,4,FALSE)</f>
        <v>20825.552543214086</v>
      </c>
      <c r="N54" s="272">
        <f>K54*M54</f>
        <v>29155.773560499718</v>
      </c>
    </row>
    <row r="55" spans="1:14">
      <c r="A55" s="108" t="s">
        <v>774</v>
      </c>
      <c r="B55" s="43" t="str">
        <f>VLOOKUP(A55,MATERIALES!A6:D372,3,FALSE)</f>
        <v>Agua</v>
      </c>
      <c r="C55" s="281"/>
      <c r="D55" s="281"/>
      <c r="E55" s="281"/>
      <c r="F55" s="281"/>
      <c r="G55" s="281"/>
      <c r="H55" s="281"/>
      <c r="I55" s="268"/>
      <c r="J55" s="224" t="str">
        <f>VLOOKUP(A55,MATERIALES!A5:D639,2,FALSE)</f>
        <v>lt</v>
      </c>
      <c r="K55" s="282">
        <v>25</v>
      </c>
      <c r="L55" s="267"/>
      <c r="M55" s="402">
        <f>VLOOKUP(A55,MATERIALES!A6:D395,4,FALSE)</f>
        <v>41.651105086428174</v>
      </c>
      <c r="N55" s="272">
        <f>K55*M55</f>
        <v>1041.2776271607045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30197.051187660421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1219.3279687179154</v>
      </c>
      <c r="M64" s="911"/>
      <c r="N64" s="287">
        <f>K64*L64</f>
        <v>1707.0591562050815</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0">
        <f>VLOOKUP(A65,TRANSPORTE!A6:D117,4,FALSE)</f>
        <v>1219.3279687179154</v>
      </c>
      <c r="M65" s="911"/>
      <c r="N65" s="287">
        <f>K65*L65</f>
        <v>1524.1599608973943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3231.219117102476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176717.25740688067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35343.451481376134</v>
      </c>
      <c r="M88" s="859"/>
      <c r="N88" s="51"/>
    </row>
    <row r="89" spans="1:14">
      <c r="B89" s="89" t="s">
        <v>973</v>
      </c>
      <c r="C89" s="90"/>
      <c r="D89" s="90"/>
      <c r="E89" s="90"/>
      <c r="F89" s="90"/>
      <c r="G89" s="90"/>
      <c r="H89" s="90"/>
      <c r="I89" s="87"/>
      <c r="J89" s="88"/>
      <c r="K89" s="304">
        <v>0.05</v>
      </c>
      <c r="L89" s="858">
        <f>N83*K89</f>
        <v>8835.8628703440336</v>
      </c>
      <c r="M89" s="859"/>
      <c r="N89" s="51"/>
    </row>
    <row r="90" spans="1:14" ht="15.75" thickBot="1">
      <c r="B90" s="91" t="s">
        <v>974</v>
      </c>
      <c r="C90" s="92"/>
      <c r="D90" s="92"/>
      <c r="E90" s="92"/>
      <c r="F90" s="92"/>
      <c r="G90" s="92"/>
      <c r="H90" s="92"/>
      <c r="I90" s="93"/>
      <c r="J90" s="94"/>
      <c r="K90" s="305">
        <v>0.05</v>
      </c>
      <c r="L90" s="860">
        <f>N83*K90</f>
        <v>8835.8628703440336</v>
      </c>
      <c r="M90" s="861"/>
      <c r="N90" s="51"/>
    </row>
    <row r="91" spans="1:14" ht="15.75" thickBot="1">
      <c r="B91" s="823" t="s">
        <v>953</v>
      </c>
      <c r="C91" s="824"/>
      <c r="D91" s="824"/>
      <c r="E91" s="824"/>
      <c r="F91" s="824"/>
      <c r="G91" s="824"/>
      <c r="H91" s="824"/>
      <c r="I91" s="824"/>
      <c r="J91" s="824"/>
      <c r="K91" s="824"/>
      <c r="L91" s="824"/>
      <c r="M91" s="825"/>
      <c r="N91" s="52">
        <f>L88+L89+L90</f>
        <v>53015.177222064201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229732.43462894487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168</v>
      </c>
      <c r="B37" s="872" t="str">
        <f>VLOOKUP(A37,EQUIPOS!A7:D154,3,FALSE)</f>
        <v>Compactador tipo  POTENCIA: 105 HP, PESO: 6 ton</v>
      </c>
      <c r="C37" s="873"/>
      <c r="D37" s="873"/>
      <c r="E37" s="873"/>
      <c r="F37" s="873"/>
      <c r="G37" s="873"/>
      <c r="H37" s="874"/>
      <c r="I37" s="267"/>
      <c r="J37" s="268"/>
      <c r="K37" s="269">
        <f>VLOOKUP(A37,EQUIPOS!A7:D164,4,FALSE)</f>
        <v>112071.48883427684</v>
      </c>
      <c r="L37" s="270"/>
      <c r="M37" s="271">
        <v>9</v>
      </c>
      <c r="N37" s="272">
        <f t="shared" ref="N37:N43" si="0">K37/M37</f>
        <v>12452.387648252981</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VLOOKUP(A38,EQUIPOS!A8:D165,4,FALSE)</f>
        <v>132954.25133483211</v>
      </c>
      <c r="L38" s="270"/>
      <c r="M38" s="271">
        <v>9</v>
      </c>
      <c r="N38" s="272">
        <f t="shared" si="0"/>
        <v>14772.694592759122</v>
      </c>
    </row>
    <row r="39" spans="1:14">
      <c r="A39" t="s">
        <v>286</v>
      </c>
      <c r="B39" s="872" t="str">
        <f>VLOOKUP(A39,EQUIPOS!A9:D154,3,FALSE)</f>
        <v>Planta de asfalto en frio</v>
      </c>
      <c r="C39" s="873"/>
      <c r="D39" s="873"/>
      <c r="E39" s="873"/>
      <c r="F39" s="873"/>
      <c r="G39" s="873"/>
      <c r="H39" s="874"/>
      <c r="I39" s="267"/>
      <c r="J39" s="268"/>
      <c r="K39" s="269">
        <f>VLOOKUP(A39,EQUIPOS!A9:D166,4,FALSE)</f>
        <v>466232.61004879966</v>
      </c>
      <c r="L39" s="270"/>
      <c r="M39" s="271">
        <v>9</v>
      </c>
      <c r="N39" s="272">
        <f t="shared" si="0"/>
        <v>51803.623338755518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9</v>
      </c>
      <c r="N42" s="272">
        <f t="shared" si="0"/>
        <v>32912.475534844605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9</v>
      </c>
      <c r="N43" s="272">
        <f t="shared" si="0"/>
        <v>7063.9756899992726</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971.8939014389166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133570.04808772862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20825.552543214086</v>
      </c>
      <c r="N54" s="272">
        <f>K54*M54</f>
        <v>29155.773560499718</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41.651105086428174</v>
      </c>
      <c r="N55" s="272">
        <f>K55*M55</f>
        <v>1041.2776271607045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411">
        <f>SUM(N54:N58)</f>
        <v>30197.051187660421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0">
        <f>VLOOKUP(A64,TRANSPORTE!A5:D117,4,FALSE)</f>
        <v>1219.3279687179154</v>
      </c>
      <c r="M64" s="911"/>
      <c r="N64" s="287">
        <f>K64*L64</f>
        <v>1707.0591562050815</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0">
        <f>VLOOKUP(A65,TRANSPORTE!A6:D117,4,FALSE)</f>
        <v>1219.3279687179154</v>
      </c>
      <c r="M65" s="911"/>
      <c r="N65" s="287">
        <f>K65*L65</f>
        <v>1524.1599608973943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3231.219117102476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176717.25740688067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35343.451481376134</v>
      </c>
      <c r="M88" s="859"/>
      <c r="N88" s="51"/>
    </row>
    <row r="89" spans="1:14">
      <c r="B89" s="89" t="s">
        <v>973</v>
      </c>
      <c r="C89" s="90"/>
      <c r="D89" s="90"/>
      <c r="E89" s="90"/>
      <c r="F89" s="90"/>
      <c r="G89" s="90"/>
      <c r="H89" s="90"/>
      <c r="I89" s="87"/>
      <c r="J89" s="88"/>
      <c r="K89" s="304">
        <v>0.05</v>
      </c>
      <c r="L89" s="858">
        <f>N83*K89</f>
        <v>8835.8628703440336</v>
      </c>
      <c r="M89" s="859"/>
      <c r="N89" s="51"/>
    </row>
    <row r="90" spans="1:14" ht="15.75" thickBot="1">
      <c r="B90" s="91" t="s">
        <v>974</v>
      </c>
      <c r="C90" s="92"/>
      <c r="D90" s="92"/>
      <c r="E90" s="92"/>
      <c r="F90" s="92"/>
      <c r="G90" s="92"/>
      <c r="H90" s="92"/>
      <c r="I90" s="93"/>
      <c r="J90" s="94"/>
      <c r="K90" s="305">
        <v>0.05</v>
      </c>
      <c r="L90" s="860">
        <f>N83*K90</f>
        <v>8835.8628703440336</v>
      </c>
      <c r="M90" s="861"/>
      <c r="N90" s="51"/>
    </row>
    <row r="91" spans="1:14" ht="15.75" thickBot="1">
      <c r="B91" s="823" t="s">
        <v>953</v>
      </c>
      <c r="C91" s="824"/>
      <c r="D91" s="824"/>
      <c r="E91" s="824"/>
      <c r="F91" s="824"/>
      <c r="G91" s="824"/>
      <c r="H91" s="824"/>
      <c r="I91" s="824"/>
      <c r="J91" s="824"/>
      <c r="K91" s="824"/>
      <c r="L91" s="824"/>
      <c r="M91" s="825"/>
      <c r="N91" s="52">
        <f>L88+L89+L90</f>
        <v>53015.177222064201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52">
        <f>N83+N91</f>
        <v>229732.43462894487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168</v>
      </c>
      <c r="B37" s="872" t="str">
        <f>VLOOKUP(A37,EQUIPOS!A7:D154,3,FALSE)</f>
        <v>Compactador tipo  POTENCIA: 105 HP, PESO: 6 ton</v>
      </c>
      <c r="C37" s="873"/>
      <c r="D37" s="873"/>
      <c r="E37" s="873"/>
      <c r="F37" s="873"/>
      <c r="G37" s="873"/>
      <c r="H37" s="874"/>
      <c r="I37" s="267"/>
      <c r="J37" s="268"/>
      <c r="K37" s="269">
        <f>VLOOKUP(A37,EQUIPOS!A7:D164,4,FALSE)</f>
        <v>112071.48883427684</v>
      </c>
      <c r="L37" s="270"/>
      <c r="M37" s="271">
        <v>7</v>
      </c>
      <c r="N37" s="272">
        <f t="shared" ref="N37:N43" si="0">K37/M37</f>
        <v>16010.212690610977</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VLOOKUP(A38,EQUIPOS!A8:D165,4,FALSE)</f>
        <v>132954.25133483211</v>
      </c>
      <c r="L38" s="270"/>
      <c r="M38" s="271">
        <v>7</v>
      </c>
      <c r="N38" s="272">
        <f t="shared" si="0"/>
        <v>18993.464476404588</v>
      </c>
    </row>
    <row r="39" spans="1:14">
      <c r="A39" t="s">
        <v>286</v>
      </c>
      <c r="B39" s="872" t="str">
        <f>VLOOKUP(A39,EQUIPOS!A9:D154,3,FALSE)</f>
        <v>Planta de asfalto en frio</v>
      </c>
      <c r="C39" s="873"/>
      <c r="D39" s="873"/>
      <c r="E39" s="873"/>
      <c r="F39" s="873"/>
      <c r="G39" s="873"/>
      <c r="H39" s="874"/>
      <c r="I39" s="267"/>
      <c r="J39" s="268"/>
      <c r="K39" s="269">
        <f>VLOOKUP(A39,EQUIPOS!A9:D166,4,FALSE)</f>
        <v>466232.61004879966</v>
      </c>
      <c r="L39" s="270"/>
      <c r="M39" s="271">
        <v>9</v>
      </c>
      <c r="N39" s="272">
        <f t="shared" si="0"/>
        <v>51803.623338755518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7</v>
      </c>
      <c r="N42" s="272">
        <f t="shared" si="0"/>
        <v>42316.03997337164</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9</v>
      </c>
      <c r="N43" s="272">
        <f t="shared" si="0"/>
        <v>7063.9756899992726</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1110.7358873587618</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150891.04943817895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20825.552543214086</v>
      </c>
      <c r="N54" s="272">
        <f>K54*M54</f>
        <v>29155.773560499718</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41.651105086428174</v>
      </c>
      <c r="N55" s="272">
        <f>K55*M55</f>
        <v>1041.2776271607045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30197.051187660421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1219.3279687179154</v>
      </c>
      <c r="M64" s="911"/>
      <c r="N64" s="287">
        <f>K64*L64</f>
        <v>1707.0591562050815</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1219.3279687179154</v>
      </c>
      <c r="N65" s="412">
        <f>K65*M65</f>
        <v>1524.1599608973943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3231.219117102476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11107.358873587618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195426.67861652948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39085.3357233059</v>
      </c>
      <c r="M88" s="859"/>
      <c r="N88" s="51"/>
    </row>
    <row r="89" spans="1:14">
      <c r="B89" s="89" t="s">
        <v>973</v>
      </c>
      <c r="C89" s="90"/>
      <c r="D89" s="90"/>
      <c r="E89" s="90"/>
      <c r="F89" s="90"/>
      <c r="G89" s="90"/>
      <c r="H89" s="90"/>
      <c r="I89" s="87"/>
      <c r="J89" s="88"/>
      <c r="K89" s="304">
        <v>0.05</v>
      </c>
      <c r="L89" s="858">
        <f>N83*K89</f>
        <v>9771.3339308264749</v>
      </c>
      <c r="M89" s="859"/>
      <c r="N89" s="51"/>
    </row>
    <row r="90" spans="1:14" ht="15.75" thickBot="1">
      <c r="B90" s="91" t="s">
        <v>974</v>
      </c>
      <c r="C90" s="92"/>
      <c r="D90" s="92"/>
      <c r="E90" s="92"/>
      <c r="F90" s="92"/>
      <c r="G90" s="92"/>
      <c r="H90" s="92"/>
      <c r="I90" s="93"/>
      <c r="J90" s="94"/>
      <c r="K90" s="305">
        <v>0.05</v>
      </c>
      <c r="L90" s="860">
        <f>N83*K90</f>
        <v>9771.3339308264749</v>
      </c>
      <c r="M90" s="861"/>
      <c r="N90" s="51"/>
    </row>
    <row r="91" spans="1:14" ht="15.75" thickBot="1">
      <c r="B91" s="823" t="s">
        <v>953</v>
      </c>
      <c r="C91" s="824"/>
      <c r="D91" s="824"/>
      <c r="E91" s="824"/>
      <c r="F91" s="824"/>
      <c r="G91" s="824"/>
      <c r="H91" s="824"/>
      <c r="I91" s="824"/>
      <c r="J91" s="824"/>
      <c r="K91" s="824"/>
      <c r="L91" s="824"/>
      <c r="M91" s="825"/>
      <c r="N91" s="52">
        <f>L88+L89+L90</f>
        <v>58628.003584958853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254054.68220148832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9</v>
      </c>
      <c r="N37" s="272">
        <f t="shared" ref="N37:N43" si="0">K37/M37</f>
        <v>14772.694592759122</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112071.48883427684</v>
      </c>
      <c r="L38" s="270"/>
      <c r="M38" s="271">
        <v>9</v>
      </c>
      <c r="N38" s="272">
        <f t="shared" si="0"/>
        <v>12452.387648252981</v>
      </c>
    </row>
    <row r="39" spans="1:14">
      <c r="A39" t="s">
        <v>286</v>
      </c>
      <c r="B39" s="872" t="str">
        <f>VLOOKUP(A39,EQUIPOS!A9:D154,3,FALSE)</f>
        <v>Planta de asfalto en frio</v>
      </c>
      <c r="C39" s="873"/>
      <c r="D39" s="873"/>
      <c r="E39" s="873"/>
      <c r="F39" s="873"/>
      <c r="G39" s="873"/>
      <c r="H39" s="874"/>
      <c r="I39" s="267"/>
      <c r="J39" s="268"/>
      <c r="K39" s="269">
        <f>VLOOKUP(A39,EQUIPOS!A9:D166,4,FALSE)</f>
        <v>466232.61004879966</v>
      </c>
      <c r="L39" s="270"/>
      <c r="M39" s="271">
        <v>9</v>
      </c>
      <c r="N39" s="272">
        <f t="shared" si="0"/>
        <v>51803.623338755518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9</v>
      </c>
      <c r="N42" s="272">
        <f t="shared" si="0"/>
        <v>32912.475534844605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9</v>
      </c>
      <c r="N43" s="272">
        <f t="shared" si="0"/>
        <v>7063.9756899992726</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3"/>
      <c r="F46" s="873"/>
      <c r="G46" s="873"/>
      <c r="H46" s="874"/>
      <c r="I46" s="36"/>
      <c r="J46" s="37"/>
      <c r="K46" s="274"/>
      <c r="L46" s="276"/>
      <c r="M46" s="277"/>
      <c r="N46" s="278"/>
    </row>
    <row r="47" spans="1:14">
      <c r="B47" s="880"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82"/>
      <c r="J48" s="883"/>
      <c r="K48" s="41"/>
      <c r="L48" s="884"/>
      <c r="M48" s="962"/>
      <c r="N48" s="105"/>
    </row>
    <row r="49" spans="1:14" ht="15.75" thickBot="1">
      <c r="B49" s="823" t="s">
        <v>953</v>
      </c>
      <c r="C49" s="824"/>
      <c r="D49" s="824"/>
      <c r="E49" s="824"/>
      <c r="F49" s="824"/>
      <c r="G49" s="824"/>
      <c r="H49" s="824"/>
      <c r="I49" s="824"/>
      <c r="J49" s="824"/>
      <c r="K49" s="824"/>
      <c r="L49" s="824"/>
      <c r="M49" s="825"/>
      <c r="N49" s="394">
        <f>SUM(N36:N48)</f>
        <v>133570.04808772862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20825.552543214086</v>
      </c>
      <c r="N54" s="272">
        <f>K54*M54</f>
        <v>29155.773560499718</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41.651105086428174</v>
      </c>
      <c r="N55" s="272">
        <f>K55*M55</f>
        <v>1041.2776271607045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30197.051187660421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1219.3279687179154</v>
      </c>
      <c r="M64" s="911"/>
      <c r="N64" s="287">
        <f>K64*L64</f>
        <v>1707.0591562050815</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0">
        <f>VLOOKUP(A65,TRANSPORTE!A6:D117,4,FALSE)</f>
        <v>1219.3279687179154</v>
      </c>
      <c r="M65" s="911"/>
      <c r="N65" s="287">
        <f>K65*L65</f>
        <v>1524.1599608973943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3231.219117102476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176717.25740688067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35343.451481376134</v>
      </c>
      <c r="M88" s="859"/>
      <c r="N88" s="51"/>
    </row>
    <row r="89" spans="1:14">
      <c r="B89" s="89" t="s">
        <v>973</v>
      </c>
      <c r="C89" s="90"/>
      <c r="D89" s="90"/>
      <c r="E89" s="90"/>
      <c r="F89" s="90"/>
      <c r="G89" s="90"/>
      <c r="H89" s="90"/>
      <c r="I89" s="87"/>
      <c r="J89" s="88"/>
      <c r="K89" s="304">
        <v>0.05</v>
      </c>
      <c r="L89" s="858">
        <f>N83*K89</f>
        <v>8835.8628703440336</v>
      </c>
      <c r="M89" s="859"/>
      <c r="N89" s="51"/>
    </row>
    <row r="90" spans="1:14" ht="15.75" thickBot="1">
      <c r="B90" s="91" t="s">
        <v>974</v>
      </c>
      <c r="C90" s="92"/>
      <c r="D90" s="92"/>
      <c r="E90" s="92"/>
      <c r="F90" s="92"/>
      <c r="G90" s="92"/>
      <c r="H90" s="92"/>
      <c r="I90" s="93"/>
      <c r="J90" s="94"/>
      <c r="K90" s="305">
        <v>0.05</v>
      </c>
      <c r="L90" s="860">
        <f>N83*K90</f>
        <v>8835.8628703440336</v>
      </c>
      <c r="M90" s="861"/>
      <c r="N90" s="51"/>
    </row>
    <row r="91" spans="1:14" ht="15.75" thickBot="1">
      <c r="B91" s="823" t="s">
        <v>953</v>
      </c>
      <c r="C91" s="824"/>
      <c r="D91" s="824"/>
      <c r="E91" s="824"/>
      <c r="F91" s="824"/>
      <c r="G91" s="824"/>
      <c r="H91" s="824"/>
      <c r="I91" s="824"/>
      <c r="J91" s="824"/>
      <c r="K91" s="824"/>
      <c r="L91" s="824"/>
      <c r="M91" s="825"/>
      <c r="N91" s="52">
        <f>L88+L89+L90</f>
        <v>53015.177222064201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229732.43462894487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9</v>
      </c>
      <c r="N37" s="272">
        <f t="shared" ref="N37:N43" si="0">K37/M37</f>
        <v>14772.694592759122</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112071.48883427684</v>
      </c>
      <c r="L38" s="270"/>
      <c r="M38" s="271">
        <v>9</v>
      </c>
      <c r="N38" s="272">
        <f t="shared" si="0"/>
        <v>12452.387648252981</v>
      </c>
    </row>
    <row r="39" spans="1:14">
      <c r="A39" t="s">
        <v>286</v>
      </c>
      <c r="B39" s="872" t="str">
        <f>VLOOKUP(A39,EQUIPOS!A9:D154,3,FALSE)</f>
        <v>Planta de asfalto en frio</v>
      </c>
      <c r="C39" s="873"/>
      <c r="D39" s="873"/>
      <c r="E39" s="873"/>
      <c r="F39" s="873"/>
      <c r="G39" s="873"/>
      <c r="H39" s="874"/>
      <c r="I39" s="267"/>
      <c r="J39" s="268"/>
      <c r="K39" s="269">
        <f>VLOOKUP(A39,EQUIPOS!A9:D166,4,FALSE)</f>
        <v>466232.61004879966</v>
      </c>
      <c r="L39" s="270"/>
      <c r="M39" s="271">
        <v>9</v>
      </c>
      <c r="N39" s="272">
        <f t="shared" si="0"/>
        <v>51803.623338755518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9</v>
      </c>
      <c r="N42" s="272">
        <f t="shared" si="0"/>
        <v>32912.475534844605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9</v>
      </c>
      <c r="N43" s="272">
        <f t="shared" si="0"/>
        <v>7063.9756899992726</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133570.04808772862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20825.552543214086</v>
      </c>
      <c r="N53" s="272">
        <f>K53*M53</f>
        <v>29155.773560499718</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41.651105086428174</v>
      </c>
      <c r="N54" s="272">
        <f>K54*M54</f>
        <v>1041.2776271607045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30197.051187660421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1219.3279687179154</v>
      </c>
      <c r="M63" s="911"/>
      <c r="N63" s="287">
        <f>K63*L63</f>
        <v>1707.0591562050815</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0">
        <f>VLOOKUP(A64,TRANSPORTE!A6:D117,4,FALSE)</f>
        <v>1219.3279687179154</v>
      </c>
      <c r="M64" s="911"/>
      <c r="N64" s="287">
        <f>K64*L64</f>
        <v>1524.1599608973943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3231.219117102476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176717.25740688067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35343.451481376134</v>
      </c>
      <c r="M87" s="859"/>
      <c r="N87" s="51"/>
    </row>
    <row r="88" spans="1:14">
      <c r="B88" s="89" t="s">
        <v>973</v>
      </c>
      <c r="C88" s="90"/>
      <c r="D88" s="90"/>
      <c r="E88" s="90"/>
      <c r="F88" s="90"/>
      <c r="G88" s="90"/>
      <c r="H88" s="90"/>
      <c r="I88" s="87"/>
      <c r="J88" s="88"/>
      <c r="K88" s="304">
        <v>0.05</v>
      </c>
      <c r="L88" s="858">
        <f>N82*K88</f>
        <v>8835.8628703440336</v>
      </c>
      <c r="M88" s="859"/>
      <c r="N88" s="51"/>
    </row>
    <row r="89" spans="1:14" ht="15.75" thickBot="1">
      <c r="B89" s="91" t="s">
        <v>974</v>
      </c>
      <c r="C89" s="92"/>
      <c r="D89" s="92"/>
      <c r="E89" s="92"/>
      <c r="F89" s="92"/>
      <c r="G89" s="92"/>
      <c r="H89" s="92"/>
      <c r="I89" s="93"/>
      <c r="J89" s="94"/>
      <c r="K89" s="305">
        <v>0.05</v>
      </c>
      <c r="L89" s="860">
        <f>N82*K89</f>
        <v>8835.8628703440336</v>
      </c>
      <c r="M89" s="861"/>
      <c r="N89" s="51"/>
    </row>
    <row r="90" spans="1:14" ht="15.75" thickBot="1">
      <c r="B90" s="823" t="s">
        <v>953</v>
      </c>
      <c r="C90" s="824"/>
      <c r="D90" s="824"/>
      <c r="E90" s="824"/>
      <c r="F90" s="824"/>
      <c r="G90" s="824"/>
      <c r="H90" s="824"/>
      <c r="I90" s="824"/>
      <c r="J90" s="824"/>
      <c r="K90" s="824"/>
      <c r="L90" s="824"/>
      <c r="M90" s="825"/>
      <c r="N90" s="52">
        <f>L87+L88+L89</f>
        <v>53015.177222064201</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229732.43462894487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9</v>
      </c>
      <c r="N37" s="272">
        <f t="shared" ref="N37:N43" si="0">K37/M37</f>
        <v>14772.694592759122</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112071.48883427684</v>
      </c>
      <c r="L38" s="270"/>
      <c r="M38" s="271">
        <v>9</v>
      </c>
      <c r="N38" s="272">
        <f t="shared" si="0"/>
        <v>12452.387648252981</v>
      </c>
    </row>
    <row r="39" spans="1:14">
      <c r="A39" t="s">
        <v>286</v>
      </c>
      <c r="B39" s="872" t="str">
        <f>VLOOKUP(A39,EQUIPOS!A9:D154,3,FALSE)</f>
        <v>Planta de asfalto en frio</v>
      </c>
      <c r="C39" s="873"/>
      <c r="D39" s="873"/>
      <c r="E39" s="873"/>
      <c r="F39" s="873"/>
      <c r="G39" s="873"/>
      <c r="H39" s="874"/>
      <c r="I39" s="267"/>
      <c r="J39" s="268"/>
      <c r="K39" s="269">
        <f>VLOOKUP(A39,EQUIPOS!A9:D166,4,FALSE)</f>
        <v>466232.61004879966</v>
      </c>
      <c r="L39" s="270"/>
      <c r="M39" s="271">
        <v>9</v>
      </c>
      <c r="N39" s="272">
        <f t="shared" si="0"/>
        <v>51803.623338755518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9</v>
      </c>
      <c r="N42" s="272">
        <f t="shared" si="0"/>
        <v>32912.475534844605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9</v>
      </c>
      <c r="N43" s="272">
        <f t="shared" si="0"/>
        <v>7063.9756899992726</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3"/>
      <c r="F46" s="873"/>
      <c r="G46" s="873"/>
      <c r="H46" s="874"/>
      <c r="I46" s="36"/>
      <c r="J46" s="37"/>
      <c r="K46" s="274"/>
      <c r="L46" s="276"/>
      <c r="M46" s="277"/>
      <c r="N46" s="278"/>
    </row>
    <row r="47" spans="1:14">
      <c r="B47" s="880"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82"/>
      <c r="J48" s="883"/>
      <c r="K48" s="41"/>
      <c r="L48" s="884"/>
      <c r="M48" s="962"/>
      <c r="N48" s="105"/>
    </row>
    <row r="49" spans="1:14" ht="15.75" thickBot="1">
      <c r="B49" s="823" t="s">
        <v>953</v>
      </c>
      <c r="C49" s="824"/>
      <c r="D49" s="824"/>
      <c r="E49" s="824"/>
      <c r="F49" s="824"/>
      <c r="G49" s="824"/>
      <c r="H49" s="824"/>
      <c r="I49" s="824"/>
      <c r="J49" s="824"/>
      <c r="K49" s="824"/>
      <c r="L49" s="824"/>
      <c r="M49" s="825"/>
      <c r="N49" s="394">
        <f>SUM(N36:N48)</f>
        <v>133570.04808772862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20825.552543214086</v>
      </c>
      <c r="N54" s="272">
        <f>K54*M54</f>
        <v>29155.773560499718</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41.651105086428174</v>
      </c>
      <c r="N55" s="272">
        <f>K55*M55</f>
        <v>1041.2776271607045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30197.051187660421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1219.3279687179154</v>
      </c>
      <c r="M64" s="911"/>
      <c r="N64" s="287">
        <f>K64*L64</f>
        <v>1707.0591562050815</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0">
        <f>VLOOKUP(A65,TRANSPORTE!A6:D117,4,FALSE)</f>
        <v>1219.3279687179154</v>
      </c>
      <c r="M65" s="911"/>
      <c r="N65" s="287">
        <f>K65*L65</f>
        <v>1524.1599608973943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3231.219117102476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176717.25740688067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35343.451481376134</v>
      </c>
      <c r="M88" s="859"/>
      <c r="N88" s="51"/>
    </row>
    <row r="89" spans="1:14">
      <c r="B89" s="89" t="s">
        <v>973</v>
      </c>
      <c r="C89" s="90"/>
      <c r="D89" s="90"/>
      <c r="E89" s="90"/>
      <c r="F89" s="90"/>
      <c r="G89" s="90"/>
      <c r="H89" s="90"/>
      <c r="I89" s="87"/>
      <c r="J89" s="88"/>
      <c r="K89" s="304">
        <v>0.05</v>
      </c>
      <c r="L89" s="858">
        <f>N83*K89</f>
        <v>8835.8628703440336</v>
      </c>
      <c r="M89" s="859"/>
      <c r="N89" s="51"/>
    </row>
    <row r="90" spans="1:14" ht="15.75" thickBot="1">
      <c r="B90" s="91" t="s">
        <v>974</v>
      </c>
      <c r="C90" s="92"/>
      <c r="D90" s="92"/>
      <c r="E90" s="92"/>
      <c r="F90" s="92"/>
      <c r="G90" s="92"/>
      <c r="H90" s="92"/>
      <c r="I90" s="93"/>
      <c r="J90" s="94"/>
      <c r="K90" s="305">
        <v>0.05</v>
      </c>
      <c r="L90" s="860">
        <f>N83*K90</f>
        <v>8835.8628703440336</v>
      </c>
      <c r="M90" s="861"/>
      <c r="N90" s="51"/>
    </row>
    <row r="91" spans="1:14" ht="15.75" thickBot="1">
      <c r="B91" s="823" t="s">
        <v>953</v>
      </c>
      <c r="C91" s="824"/>
      <c r="D91" s="824"/>
      <c r="E91" s="824"/>
      <c r="F91" s="824"/>
      <c r="G91" s="824"/>
      <c r="H91" s="824"/>
      <c r="I91" s="824"/>
      <c r="J91" s="824"/>
      <c r="K91" s="824"/>
      <c r="L91" s="824"/>
      <c r="M91" s="825"/>
      <c r="N91" s="52">
        <f>L88+L89+L90</f>
        <v>53015.177222064201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229732.43462894487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1067</v>
      </c>
      <c r="C31" s="963" t="s">
        <v>1580</v>
      </c>
      <c r="D31" s="963"/>
      <c r="E31" s="963"/>
      <c r="F31" s="964"/>
      <c r="G31" s="964"/>
      <c r="H31" s="964"/>
      <c r="I31" s="964"/>
      <c r="J31" s="964"/>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7</v>
      </c>
      <c r="N37" s="272">
        <f t="shared" ref="N37:N43" si="0">K37/M37</f>
        <v>18993.464476404588</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112071.48883427684</v>
      </c>
      <c r="L38" s="270"/>
      <c r="M38" s="271">
        <v>7</v>
      </c>
      <c r="N38" s="272">
        <f t="shared" si="0"/>
        <v>16010.212690610977</v>
      </c>
    </row>
    <row r="39" spans="1:14">
      <c r="A39" t="s">
        <v>286</v>
      </c>
      <c r="B39" s="872" t="str">
        <f>VLOOKUP(A39,EQUIPOS!A9:D154,3,FALSE)</f>
        <v>Planta de asfalto en frio</v>
      </c>
      <c r="C39" s="873"/>
      <c r="D39" s="873"/>
      <c r="E39" s="873"/>
      <c r="F39" s="873"/>
      <c r="G39" s="873"/>
      <c r="H39" s="874"/>
      <c r="I39" s="267"/>
      <c r="J39" s="268"/>
      <c r="K39" s="269">
        <f>VLOOKUP(A39,EQUIPOS!A9:D166,4,FALSE)</f>
        <v>466232.61004879966</v>
      </c>
      <c r="L39" s="270"/>
      <c r="M39" s="271">
        <v>9</v>
      </c>
      <c r="N39" s="272">
        <f t="shared" si="0"/>
        <v>51803.623338755518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7</v>
      </c>
      <c r="N42" s="272">
        <f t="shared" si="0"/>
        <v>42316.03997337164</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9</v>
      </c>
      <c r="N43" s="272">
        <f t="shared" si="0"/>
        <v>7063.9756899992726</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1110.7358873587618</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150891.04943817895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20825.552543214086</v>
      </c>
      <c r="N53" s="272">
        <f>K53*M53</f>
        <v>29155.773560499718</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41.651105086428174</v>
      </c>
      <c r="N54" s="272">
        <f>K54*M54</f>
        <v>1041.2776271607045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30197.051187660421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1219.3279687179154</v>
      </c>
      <c r="M63" s="911"/>
      <c r="N63" s="287">
        <f>K63*L63</f>
        <v>1707.0591562050815</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0">
        <f>VLOOKUP(A64,TRANSPORTE!A6:D117,4,FALSE)</f>
        <v>1219.3279687179154</v>
      </c>
      <c r="M64" s="911"/>
      <c r="N64" s="287">
        <f>K64*L64</f>
        <v>1524.1599608973943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3231.219117102476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11107.358873587618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195426.67861652948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39085.3357233059</v>
      </c>
      <c r="M87" s="859"/>
      <c r="N87" s="51"/>
    </row>
    <row r="88" spans="1:14">
      <c r="B88" s="89" t="s">
        <v>973</v>
      </c>
      <c r="C88" s="90"/>
      <c r="D88" s="90"/>
      <c r="E88" s="90"/>
      <c r="F88" s="90"/>
      <c r="G88" s="90"/>
      <c r="H88" s="90"/>
      <c r="I88" s="87"/>
      <c r="J88" s="88"/>
      <c r="K88" s="304">
        <v>0.05</v>
      </c>
      <c r="L88" s="858">
        <f>N82*K88</f>
        <v>9771.3339308264749</v>
      </c>
      <c r="M88" s="859"/>
      <c r="N88" s="51"/>
    </row>
    <row r="89" spans="1:14" ht="15.75" thickBot="1">
      <c r="B89" s="91" t="s">
        <v>974</v>
      </c>
      <c r="C89" s="92"/>
      <c r="D89" s="92"/>
      <c r="E89" s="92"/>
      <c r="F89" s="92"/>
      <c r="G89" s="92"/>
      <c r="H89" s="92"/>
      <c r="I89" s="93"/>
      <c r="J89" s="94"/>
      <c r="K89" s="305">
        <v>0.05</v>
      </c>
      <c r="L89" s="860">
        <f>N82*K89</f>
        <v>9771.3339308264749</v>
      </c>
      <c r="M89" s="861"/>
      <c r="N89" s="51"/>
    </row>
    <row r="90" spans="1:14" ht="15.75" thickBot="1">
      <c r="B90" s="823" t="s">
        <v>953</v>
      </c>
      <c r="C90" s="824"/>
      <c r="D90" s="824"/>
      <c r="E90" s="824"/>
      <c r="F90" s="824"/>
      <c r="G90" s="824"/>
      <c r="H90" s="824"/>
      <c r="I90" s="824"/>
      <c r="J90" s="824"/>
      <c r="K90" s="824"/>
      <c r="L90" s="824"/>
      <c r="M90" s="825"/>
      <c r="N90" s="52">
        <f>L87+L88+L89</f>
        <v>58628.003584958853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254054.68220148832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2"/>
      <c r="C47" s="873"/>
      <c r="D47" s="873"/>
      <c r="E47" s="873"/>
      <c r="F47" s="873"/>
      <c r="G47" s="873"/>
      <c r="H47" s="874"/>
      <c r="I47" s="875"/>
      <c r="J47" s="876"/>
      <c r="K47" s="269"/>
      <c r="L47" s="877"/>
      <c r="M47" s="878"/>
      <c r="N47" s="272"/>
    </row>
    <row r="48" spans="1:14">
      <c r="B48" s="872"/>
      <c r="C48" s="873"/>
      <c r="D48" s="873"/>
      <c r="E48" s="879"/>
      <c r="F48" s="873"/>
      <c r="G48" s="873"/>
      <c r="H48" s="874"/>
      <c r="I48" s="36"/>
      <c r="J48" s="37"/>
      <c r="K48" s="274"/>
      <c r="L48" s="276"/>
      <c r="M48" s="277"/>
      <c r="N48" s="278"/>
    </row>
    <row r="49" spans="1:14">
      <c r="B49" s="880" t="s">
        <v>952</v>
      </c>
      <c r="C49" s="881"/>
      <c r="D49" s="881"/>
      <c r="E49" s="38"/>
      <c r="F49" s="39"/>
      <c r="G49" s="39"/>
      <c r="H49" s="40"/>
      <c r="I49" s="36"/>
      <c r="J49" s="37"/>
      <c r="K49" s="279"/>
      <c r="L49" s="276"/>
      <c r="M49" s="401">
        <v>0.1</v>
      </c>
      <c r="N49" s="344">
        <f>N83*M49</f>
        <v>874.7045112950251</v>
      </c>
    </row>
    <row r="50" spans="1:14" ht="15.75" thickBot="1">
      <c r="B50" s="872"/>
      <c r="C50" s="873"/>
      <c r="D50" s="873"/>
      <c r="E50" s="873"/>
      <c r="F50" s="873"/>
      <c r="G50" s="873"/>
      <c r="H50" s="874"/>
      <c r="I50" s="882"/>
      <c r="J50" s="883"/>
      <c r="K50" s="41"/>
      <c r="L50" s="884"/>
      <c r="M50" s="885"/>
      <c r="N50" s="105"/>
    </row>
    <row r="51" spans="1:14" ht="15.75" thickBot="1">
      <c r="B51" s="823" t="s">
        <v>953</v>
      </c>
      <c r="C51" s="824"/>
      <c r="D51" s="824"/>
      <c r="E51" s="824"/>
      <c r="F51" s="824"/>
      <c r="G51" s="824"/>
      <c r="H51" s="824"/>
      <c r="I51" s="824"/>
      <c r="J51" s="824"/>
      <c r="K51" s="824"/>
      <c r="L51" s="824"/>
      <c r="M51" s="825"/>
      <c r="N51" s="394">
        <f>SUM(N36:N50)</f>
        <v>168499.06556973408</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8" t="s">
        <v>944</v>
      </c>
      <c r="C55" s="869"/>
      <c r="D55" s="869"/>
      <c r="E55" s="869"/>
      <c r="F55" s="869"/>
      <c r="G55" s="869"/>
      <c r="H55" s="869"/>
      <c r="I55" s="903"/>
      <c r="J55" s="315" t="s">
        <v>945</v>
      </c>
      <c r="K55" s="85" t="s">
        <v>946</v>
      </c>
      <c r="L55" s="904" t="s">
        <v>955</v>
      </c>
      <c r="M55" s="903"/>
      <c r="N55" s="86" t="s">
        <v>951</v>
      </c>
    </row>
    <row r="56" spans="1:14">
      <c r="A56" t="s">
        <v>772</v>
      </c>
      <c r="B56" s="43" t="str">
        <f>VLOOKUP(A56,MATERIALES!A5:D372,3,FALSE)</f>
        <v>Agregado Petreo para Triturar (Crudo)</v>
      </c>
      <c r="C56" s="281"/>
      <c r="D56" s="281"/>
      <c r="E56" s="281"/>
      <c r="F56" s="281"/>
      <c r="G56" s="281"/>
      <c r="H56" s="281"/>
      <c r="I56" s="268"/>
      <c r="J56" s="224" t="str">
        <f>VLOOKUP(A56,MATERIALES!A10:D646,2,FALSE)</f>
        <v>m3</v>
      </c>
      <c r="K56" s="282">
        <v>1.4</v>
      </c>
      <c r="L56" s="267"/>
      <c r="M56" s="402">
        <f>VLOOKUP(A56,MATERIALES!A5:D394,4,FALSE)</f>
        <v>20825.552543214086</v>
      </c>
      <c r="N56" s="272">
        <f>K56*M56</f>
        <v>29155.773560499718</v>
      </c>
    </row>
    <row r="57" spans="1:14">
      <c r="A57" s="108" t="s">
        <v>774</v>
      </c>
      <c r="B57" s="43" t="str">
        <f>VLOOKUP(A57,MATERIALES!A6:D372,3,FALSE)</f>
        <v>Agua</v>
      </c>
      <c r="C57" s="281"/>
      <c r="D57" s="281"/>
      <c r="E57" s="281"/>
      <c r="F57" s="281"/>
      <c r="G57" s="281"/>
      <c r="H57" s="281"/>
      <c r="I57" s="268"/>
      <c r="J57" s="224" t="str">
        <f>VLOOKUP(A57,MATERIALES!A11:D647,2,FALSE)</f>
        <v>lt</v>
      </c>
      <c r="K57" s="282">
        <v>25</v>
      </c>
      <c r="L57" s="267"/>
      <c r="M57" s="402">
        <f>VLOOKUP(A57,MATERIALES!A6:D395,4,FALSE)</f>
        <v>41.651105086428174</v>
      </c>
      <c r="N57" s="272">
        <f>K57*M57</f>
        <v>1041.2776271607045</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5"/>
      <c r="C60" s="906"/>
      <c r="D60" s="906"/>
      <c r="E60" s="906"/>
      <c r="F60" s="906"/>
      <c r="G60" s="906"/>
      <c r="H60" s="906"/>
      <c r="I60" s="876"/>
      <c r="J60" s="42"/>
      <c r="K60" s="44"/>
      <c r="L60" s="907"/>
      <c r="M60" s="908"/>
      <c r="N60" s="45"/>
    </row>
    <row r="61" spans="1:14" ht="15.75" thickBot="1">
      <c r="B61" s="823" t="s">
        <v>953</v>
      </c>
      <c r="C61" s="824"/>
      <c r="D61" s="824"/>
      <c r="E61" s="824"/>
      <c r="F61" s="824"/>
      <c r="G61" s="824"/>
      <c r="H61" s="824"/>
      <c r="I61" s="824"/>
      <c r="J61" s="824"/>
      <c r="K61" s="824"/>
      <c r="L61" s="824"/>
      <c r="M61" s="825"/>
      <c r="N61" s="394">
        <f>SUM(N56:N60)</f>
        <v>30197.051187660421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0">
        <f>VLOOKUP(A66,TRANSPORTE!A5:D117,4,FALSE)</f>
        <v>1219.3279687179154</v>
      </c>
      <c r="M66" s="911"/>
      <c r="N66" s="287">
        <f>K66*L66</f>
        <v>1707.0591562050815</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0">
        <f>VLOOKUP(A67,TRANSPORTE!A6:D117,4,FALSE)</f>
        <v>1219.3279687179154</v>
      </c>
      <c r="M67" s="911"/>
      <c r="N67" s="287">
        <f>K67*L67</f>
        <v>1524.1599608973943</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3231.219117102476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45"/>
    </row>
    <row r="83" spans="1:14" ht="15.75" thickBot="1">
      <c r="B83" s="912" t="s">
        <v>953</v>
      </c>
      <c r="C83" s="866"/>
      <c r="D83" s="866"/>
      <c r="E83" s="866"/>
      <c r="F83" s="866"/>
      <c r="G83" s="866"/>
      <c r="H83" s="866"/>
      <c r="I83" s="866"/>
      <c r="J83" s="866"/>
      <c r="K83" s="866"/>
      <c r="L83" s="866"/>
      <c r="M83" s="867"/>
      <c r="N83" s="301">
        <f>SUM(N77:N82)</f>
        <v>8747.0451129502508</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N51+N61+N72+N83</f>
        <v>210674.38098744725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42134.876197489451</v>
      </c>
      <c r="M90" s="859"/>
      <c r="N90" s="51"/>
    </row>
    <row r="91" spans="1:14">
      <c r="B91" s="89" t="s">
        <v>973</v>
      </c>
      <c r="C91" s="90"/>
      <c r="D91" s="90"/>
      <c r="E91" s="90"/>
      <c r="F91" s="90"/>
      <c r="G91" s="90"/>
      <c r="H91" s="90"/>
      <c r="I91" s="87"/>
      <c r="J91" s="88"/>
      <c r="K91" s="304">
        <v>0.05</v>
      </c>
      <c r="L91" s="858">
        <f>N85*K91</f>
        <v>10533.719049372363</v>
      </c>
      <c r="M91" s="859"/>
      <c r="N91" s="51"/>
    </row>
    <row r="92" spans="1:14" ht="15.75" thickBot="1">
      <c r="B92" s="91" t="s">
        <v>974</v>
      </c>
      <c r="C92" s="92"/>
      <c r="D92" s="92"/>
      <c r="E92" s="92"/>
      <c r="F92" s="92"/>
      <c r="G92" s="92"/>
      <c r="H92" s="92"/>
      <c r="I92" s="93"/>
      <c r="J92" s="94"/>
      <c r="K92" s="305">
        <v>0.05</v>
      </c>
      <c r="L92" s="860">
        <f>N85*K92</f>
        <v>10533.719049372363</v>
      </c>
      <c r="M92" s="861"/>
      <c r="N92" s="51"/>
    </row>
    <row r="93" spans="1:14" ht="15.75" thickBot="1">
      <c r="B93" s="823" t="s">
        <v>953</v>
      </c>
      <c r="C93" s="824"/>
      <c r="D93" s="824"/>
      <c r="E93" s="824"/>
      <c r="F93" s="824"/>
      <c r="G93" s="824"/>
      <c r="H93" s="824"/>
      <c r="I93" s="824"/>
      <c r="J93" s="824"/>
      <c r="K93" s="824"/>
      <c r="L93" s="824"/>
      <c r="M93" s="825"/>
      <c r="N93" s="52">
        <f>L90+L91+L92</f>
        <v>63202.314296234174</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273876.69528368145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9"/>
      <c r="K125" s="889"/>
      <c r="L125" s="889"/>
      <c r="M125" s="889"/>
      <c r="N125" s="890"/>
    </row>
    <row r="126" spans="2:14" ht="15.75" thickBot="1">
      <c r="B126" s="261" t="s">
        <v>2221</v>
      </c>
      <c r="C126" s="393"/>
      <c r="D126" s="393"/>
      <c r="E126" s="57"/>
      <c r="F126" s="57"/>
      <c r="G126" s="57"/>
      <c r="H126" s="57"/>
      <c r="I126" s="57"/>
      <c r="J126" s="891"/>
      <c r="K126" s="891"/>
      <c r="L126" s="891"/>
      <c r="M126" s="891"/>
      <c r="N126" s="892"/>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168499.06556973408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20825.552543214086</v>
      </c>
      <c r="N54" s="272">
        <f>K54*M54</f>
        <v>29155.773560499718</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41.651105086428174</v>
      </c>
      <c r="N55" s="272">
        <f>K55*M55</f>
        <v>1041.2776271607045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30197.051187660421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1219.3279687179154</v>
      </c>
      <c r="M64" s="911"/>
      <c r="N64" s="287">
        <f>K64*L64</f>
        <v>1707.0591562050815</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0">
        <f>VLOOKUP(A65,TRANSPORTE!A6:D117,4,FALSE)</f>
        <v>1219.3279687179154</v>
      </c>
      <c r="M65" s="911"/>
      <c r="N65" s="287">
        <f>K65*L65</f>
        <v>1524.1599608973943</v>
      </c>
    </row>
    <row r="66" spans="1:15">
      <c r="B66" s="46"/>
      <c r="C66" s="47"/>
      <c r="D66" s="47"/>
      <c r="E66" s="47"/>
      <c r="F66" s="47"/>
      <c r="G66" s="47"/>
      <c r="H66" s="288"/>
      <c r="I66" s="279"/>
      <c r="J66" s="279"/>
      <c r="K66" s="279"/>
      <c r="L66" s="910"/>
      <c r="M66" s="911"/>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3231.219117102476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210674.38098744725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42134.876197489451</v>
      </c>
      <c r="M88" s="859"/>
      <c r="N88" s="51"/>
    </row>
    <row r="89" spans="1:14">
      <c r="B89" s="89" t="s">
        <v>973</v>
      </c>
      <c r="C89" s="90"/>
      <c r="D89" s="90"/>
      <c r="E89" s="90"/>
      <c r="F89" s="90"/>
      <c r="G89" s="90"/>
      <c r="H89" s="90"/>
      <c r="I89" s="87"/>
      <c r="J89" s="88"/>
      <c r="K89" s="304">
        <v>0.05</v>
      </c>
      <c r="L89" s="858">
        <f>N83*K89</f>
        <v>10533.719049372363</v>
      </c>
      <c r="M89" s="859"/>
      <c r="N89" s="51"/>
    </row>
    <row r="90" spans="1:14" ht="15.75" thickBot="1">
      <c r="B90" s="91" t="s">
        <v>974</v>
      </c>
      <c r="C90" s="92"/>
      <c r="D90" s="92"/>
      <c r="E90" s="92"/>
      <c r="F90" s="92"/>
      <c r="G90" s="92"/>
      <c r="H90" s="92"/>
      <c r="I90" s="93"/>
      <c r="J90" s="94"/>
      <c r="K90" s="305">
        <v>0.05</v>
      </c>
      <c r="L90" s="860">
        <f>N83*K90</f>
        <v>10533.719049372363</v>
      </c>
      <c r="M90" s="861"/>
      <c r="N90" s="51"/>
    </row>
    <row r="91" spans="1:14" ht="15.75" thickBot="1">
      <c r="B91" s="823" t="s">
        <v>953</v>
      </c>
      <c r="C91" s="824"/>
      <c r="D91" s="824"/>
      <c r="E91" s="824"/>
      <c r="F91" s="824"/>
      <c r="G91" s="824"/>
      <c r="H91" s="824"/>
      <c r="I91" s="824"/>
      <c r="J91" s="824"/>
      <c r="K91" s="824"/>
      <c r="L91" s="824"/>
      <c r="M91" s="825"/>
      <c r="N91" s="52">
        <f>L88+L89+L90</f>
        <v>63202.314296234174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273876.69528368145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168499.06556973408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20825.552543214086</v>
      </c>
      <c r="N54" s="272">
        <f>K54*M54</f>
        <v>29155.773560499718</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41.651105086428174</v>
      </c>
      <c r="N55" s="272">
        <f>K55*M55</f>
        <v>1041.2776271607045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30197.051187660421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1219.3279687179154</v>
      </c>
      <c r="M64" s="911"/>
      <c r="N64" s="287">
        <f>K64*L64</f>
        <v>1707.0591562050815</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0">
        <f>VLOOKUP(A65,TRANSPORTE!A6:D117,4,FALSE)</f>
        <v>1219.3279687179154</v>
      </c>
      <c r="M65" s="911"/>
      <c r="N65" s="287">
        <f>K65*L65</f>
        <v>1524.1599608973943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3231.219117102476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210674.38098744725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42134.876197489451</v>
      </c>
      <c r="M88" s="859"/>
      <c r="N88" s="51"/>
    </row>
    <row r="89" spans="1:14">
      <c r="B89" s="89" t="s">
        <v>973</v>
      </c>
      <c r="C89" s="90"/>
      <c r="D89" s="90"/>
      <c r="E89" s="90"/>
      <c r="F89" s="90"/>
      <c r="G89" s="90"/>
      <c r="H89" s="90"/>
      <c r="I89" s="87"/>
      <c r="J89" s="88"/>
      <c r="K89" s="304">
        <v>0.05</v>
      </c>
      <c r="L89" s="858">
        <f>N83*K89</f>
        <v>10533.719049372363</v>
      </c>
      <c r="M89" s="859"/>
      <c r="N89" s="51"/>
    </row>
    <row r="90" spans="1:14" ht="15.75" thickBot="1">
      <c r="B90" s="91" t="s">
        <v>974</v>
      </c>
      <c r="C90" s="92"/>
      <c r="D90" s="92"/>
      <c r="E90" s="92"/>
      <c r="F90" s="92"/>
      <c r="G90" s="92"/>
      <c r="H90" s="92"/>
      <c r="I90" s="93"/>
      <c r="J90" s="94"/>
      <c r="K90" s="305">
        <v>0.05</v>
      </c>
      <c r="L90" s="860">
        <f>N83*K90</f>
        <v>10533.719049372363</v>
      </c>
      <c r="M90" s="861"/>
      <c r="N90" s="51"/>
    </row>
    <row r="91" spans="1:14" ht="15.75" thickBot="1">
      <c r="B91" s="823" t="s">
        <v>953</v>
      </c>
      <c r="C91" s="824"/>
      <c r="D91" s="824"/>
      <c r="E91" s="824"/>
      <c r="F91" s="824"/>
      <c r="G91" s="824"/>
      <c r="H91" s="824"/>
      <c r="I91" s="824"/>
      <c r="J91" s="824"/>
      <c r="K91" s="824"/>
      <c r="L91" s="824"/>
      <c r="M91" s="825"/>
      <c r="N91" s="52">
        <f>L88+L89+L90</f>
        <v>63202.314296234174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273876.69528368145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ht="15" customHeight="1">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168499.06556973408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20825.552543214086</v>
      </c>
      <c r="N53" s="272">
        <f>K53*M53</f>
        <v>29155.773560499718</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41.651105086428174</v>
      </c>
      <c r="N54" s="272">
        <f>K54*M54</f>
        <v>1041.2776271607045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30197.051187660421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1219.3279687179154</v>
      </c>
      <c r="M63" s="911"/>
      <c r="N63" s="287">
        <f>K63*L63</f>
        <v>1707.0591562050815</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0">
        <f>VLOOKUP(A64,TRANSPORTE!A6:D117,4,FALSE)</f>
        <v>1219.3279687179154</v>
      </c>
      <c r="M64" s="911"/>
      <c r="N64" s="287">
        <f>K64*L64</f>
        <v>1524.1599608973943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3231.219117102476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210674.38098744725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42134.876197489451</v>
      </c>
      <c r="M87" s="859"/>
      <c r="N87" s="51"/>
    </row>
    <row r="88" spans="1:14">
      <c r="B88" s="89" t="s">
        <v>973</v>
      </c>
      <c r="C88" s="90"/>
      <c r="D88" s="90"/>
      <c r="E88" s="90"/>
      <c r="F88" s="90"/>
      <c r="G88" s="90"/>
      <c r="H88" s="90"/>
      <c r="I88" s="87"/>
      <c r="J88" s="88"/>
      <c r="K88" s="304">
        <v>0.05</v>
      </c>
      <c r="L88" s="858">
        <f>N82*K88</f>
        <v>10533.719049372363</v>
      </c>
      <c r="M88" s="859"/>
      <c r="N88" s="51"/>
    </row>
    <row r="89" spans="1:14" ht="15.75" thickBot="1">
      <c r="B89" s="91" t="s">
        <v>974</v>
      </c>
      <c r="C89" s="92"/>
      <c r="D89" s="92"/>
      <c r="E89" s="92"/>
      <c r="F89" s="92"/>
      <c r="G89" s="92"/>
      <c r="H89" s="92"/>
      <c r="I89" s="93"/>
      <c r="J89" s="94"/>
      <c r="K89" s="305">
        <v>0.05</v>
      </c>
      <c r="L89" s="860">
        <f>N82*K89</f>
        <v>10533.719049372363</v>
      </c>
      <c r="M89" s="861"/>
      <c r="N89" s="51"/>
    </row>
    <row r="90" spans="1:14" ht="15.75" thickBot="1">
      <c r="B90" s="823" t="s">
        <v>953</v>
      </c>
      <c r="C90" s="824"/>
      <c r="D90" s="824"/>
      <c r="E90" s="824"/>
      <c r="F90" s="824"/>
      <c r="G90" s="824"/>
      <c r="H90" s="824"/>
      <c r="I90" s="824"/>
      <c r="J90" s="824"/>
      <c r="K90" s="824"/>
      <c r="L90" s="824"/>
      <c r="M90" s="825"/>
      <c r="N90" s="52">
        <f>L87+L88+L89</f>
        <v>63202.314296234174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273876.69528368145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168499.06556973408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20825.552543214086</v>
      </c>
      <c r="N53" s="272">
        <f>K53*M53</f>
        <v>29155.773560499718</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41.651105086428174</v>
      </c>
      <c r="N54" s="272">
        <f>K54*M54</f>
        <v>1041.2776271607045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30197.051187660421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1219.3279687179154</v>
      </c>
      <c r="M63" s="911"/>
      <c r="N63" s="287">
        <f>K63*L63</f>
        <v>1707.0591562050815</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0">
        <f>VLOOKUP(A64,TRANSPORTE!A6:D117,4,FALSE)</f>
        <v>1219.3279687179154</v>
      </c>
      <c r="M64" s="911"/>
      <c r="N64" s="287">
        <f>K64*L64</f>
        <v>1524.1599608973943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3231.219117102476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210674.38098744725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42134.876197489451</v>
      </c>
      <c r="M87" s="859"/>
      <c r="N87" s="51"/>
    </row>
    <row r="88" spans="1:14">
      <c r="B88" s="89" t="s">
        <v>973</v>
      </c>
      <c r="C88" s="90"/>
      <c r="D88" s="90"/>
      <c r="E88" s="90"/>
      <c r="F88" s="90"/>
      <c r="G88" s="90"/>
      <c r="H88" s="90"/>
      <c r="I88" s="87"/>
      <c r="J88" s="88"/>
      <c r="K88" s="304">
        <v>0.05</v>
      </c>
      <c r="L88" s="858">
        <f>N82*K88</f>
        <v>10533.719049372363</v>
      </c>
      <c r="M88" s="859"/>
      <c r="N88" s="51"/>
    </row>
    <row r="89" spans="1:14" ht="15.75" thickBot="1">
      <c r="B89" s="91" t="s">
        <v>974</v>
      </c>
      <c r="C89" s="92"/>
      <c r="D89" s="92"/>
      <c r="E89" s="92"/>
      <c r="F89" s="92"/>
      <c r="G89" s="92"/>
      <c r="H89" s="92"/>
      <c r="I89" s="93"/>
      <c r="J89" s="94"/>
      <c r="K89" s="305">
        <v>0.05</v>
      </c>
      <c r="L89" s="860">
        <f>N82*K89</f>
        <v>10533.719049372363</v>
      </c>
      <c r="M89" s="861"/>
      <c r="N89" s="51"/>
    </row>
    <row r="90" spans="1:14" ht="15.75" thickBot="1">
      <c r="B90" s="823" t="s">
        <v>953</v>
      </c>
      <c r="C90" s="824"/>
      <c r="D90" s="824"/>
      <c r="E90" s="824"/>
      <c r="F90" s="824"/>
      <c r="G90" s="824"/>
      <c r="H90" s="824"/>
      <c r="I90" s="824"/>
      <c r="J90" s="824"/>
      <c r="K90" s="824"/>
      <c r="L90" s="824"/>
      <c r="M90" s="825"/>
      <c r="N90" s="52">
        <f>L87+L88+L89</f>
        <v>63202.314296234174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273876.69528368145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168499.06556973408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20825.552543214086</v>
      </c>
      <c r="N54" s="272">
        <f>K54*M54</f>
        <v>29155.773560499718</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41.651105086428174</v>
      </c>
      <c r="N55" s="272">
        <f>K55*M55</f>
        <v>1041.2776271607045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30197.051187660421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1219.3279687179154</v>
      </c>
      <c r="M64" s="911"/>
      <c r="N64" s="287">
        <f>K64*L64</f>
        <v>1707.0591562050815</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0">
        <f>VLOOKUP(A65,TRANSPORTE!A6:D117,4,FALSE)</f>
        <v>1219.3279687179154</v>
      </c>
      <c r="M65" s="911"/>
      <c r="N65" s="287">
        <f>K65*L65</f>
        <v>1524.1599608973943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3231.219117102476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210674.38098744725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42134.876197489451</v>
      </c>
      <c r="M88" s="859"/>
      <c r="N88" s="51"/>
    </row>
    <row r="89" spans="1:14">
      <c r="B89" s="89" t="s">
        <v>973</v>
      </c>
      <c r="C89" s="90"/>
      <c r="D89" s="90"/>
      <c r="E89" s="90"/>
      <c r="F89" s="90"/>
      <c r="G89" s="90"/>
      <c r="H89" s="90"/>
      <c r="I89" s="87"/>
      <c r="J89" s="88"/>
      <c r="K89" s="304">
        <v>0.05</v>
      </c>
      <c r="L89" s="858">
        <f>N83*K89</f>
        <v>10533.719049372363</v>
      </c>
      <c r="M89" s="859"/>
      <c r="N89" s="51"/>
    </row>
    <row r="90" spans="1:14" ht="15.75" thickBot="1">
      <c r="B90" s="91" t="s">
        <v>974</v>
      </c>
      <c r="C90" s="92"/>
      <c r="D90" s="92"/>
      <c r="E90" s="92"/>
      <c r="F90" s="92"/>
      <c r="G90" s="92"/>
      <c r="H90" s="92"/>
      <c r="I90" s="93"/>
      <c r="J90" s="94"/>
      <c r="K90" s="305">
        <v>0.05</v>
      </c>
      <c r="L90" s="860">
        <f>N83*K90</f>
        <v>10533.719049372363</v>
      </c>
      <c r="M90" s="861"/>
      <c r="N90" s="51"/>
    </row>
    <row r="91" spans="1:14" ht="15.75" thickBot="1">
      <c r="B91" s="823" t="s">
        <v>953</v>
      </c>
      <c r="C91" s="824"/>
      <c r="D91" s="824"/>
      <c r="E91" s="824"/>
      <c r="F91" s="824"/>
      <c r="G91" s="824"/>
      <c r="H91" s="824"/>
      <c r="I91" s="824"/>
      <c r="J91" s="824"/>
      <c r="K91" s="824"/>
      <c r="L91" s="824"/>
      <c r="M91" s="825"/>
      <c r="N91" s="52">
        <f>L88+L89+L90</f>
        <v>63202.314296234174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273876.69528368145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168499.06556973408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20825.552543214086</v>
      </c>
      <c r="N54" s="272">
        <f>K54*M54</f>
        <v>29155.773560499718</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41.651105086428174</v>
      </c>
      <c r="N55" s="272">
        <f>K55*M55</f>
        <v>1041.2776271607045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30197.051187660421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1219.3279687179154</v>
      </c>
      <c r="M64" s="911"/>
      <c r="N64" s="287">
        <f>K64*L64</f>
        <v>1707.0591562050815</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0">
        <f>VLOOKUP(A65,TRANSPORTE!A6:D117,4,FALSE)</f>
        <v>1219.3279687179154</v>
      </c>
      <c r="M65" s="911"/>
      <c r="N65" s="287">
        <f>K65*L65</f>
        <v>1524.1599608973943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3231.219117102476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210674.38098744725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42134.876197489451</v>
      </c>
      <c r="M88" s="859"/>
      <c r="N88" s="51"/>
    </row>
    <row r="89" spans="1:14">
      <c r="B89" s="89" t="s">
        <v>973</v>
      </c>
      <c r="C89" s="90"/>
      <c r="D89" s="90"/>
      <c r="E89" s="90"/>
      <c r="F89" s="90"/>
      <c r="G89" s="90"/>
      <c r="H89" s="90"/>
      <c r="I89" s="87"/>
      <c r="J89" s="88"/>
      <c r="K89" s="304">
        <v>0.05</v>
      </c>
      <c r="L89" s="858">
        <f>N83*K89</f>
        <v>10533.719049372363</v>
      </c>
      <c r="M89" s="859"/>
      <c r="N89" s="51"/>
    </row>
    <row r="90" spans="1:14" ht="15.75" thickBot="1">
      <c r="B90" s="91" t="s">
        <v>974</v>
      </c>
      <c r="C90" s="92"/>
      <c r="D90" s="92"/>
      <c r="E90" s="92"/>
      <c r="F90" s="92"/>
      <c r="G90" s="92"/>
      <c r="H90" s="92"/>
      <c r="I90" s="93"/>
      <c r="J90" s="94"/>
      <c r="K90" s="305">
        <v>0.05</v>
      </c>
      <c r="L90" s="860">
        <f>N83*K90</f>
        <v>10533.719049372363</v>
      </c>
      <c r="M90" s="861"/>
      <c r="N90" s="51"/>
    </row>
    <row r="91" spans="1:14" ht="15.75" thickBot="1">
      <c r="B91" s="823" t="s">
        <v>953</v>
      </c>
      <c r="C91" s="824"/>
      <c r="D91" s="824"/>
      <c r="E91" s="824"/>
      <c r="F91" s="824"/>
      <c r="G91" s="824"/>
      <c r="H91" s="824"/>
      <c r="I91" s="824"/>
      <c r="J91" s="824"/>
      <c r="K91" s="824"/>
      <c r="L91" s="824"/>
      <c r="M91" s="825"/>
      <c r="N91" s="52">
        <f>L88+L89+L90</f>
        <v>63202.314296234174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273876.69528368145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168499.06556973408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20825.552543214086</v>
      </c>
      <c r="N54" s="272">
        <f>K54*M54</f>
        <v>29155.773560499718</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41.651105086428174</v>
      </c>
      <c r="N55" s="272">
        <f>K55*M55</f>
        <v>1041.2776271607045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30197.051187660421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1219.3279687179154</v>
      </c>
      <c r="M64" s="911"/>
      <c r="N64" s="287">
        <f>K64*L64</f>
        <v>1707.0591562050815</v>
      </c>
    </row>
    <row r="65" spans="1:15">
      <c r="A65" t="s">
        <v>1293</v>
      </c>
      <c r="B65" s="46" t="str">
        <f>VLOOKUP(A65,TRANSPORTE!A6:D117,3,FALSE)</f>
        <v>Transporte de mezcla</v>
      </c>
      <c r="C65" s="47"/>
      <c r="D65" s="47"/>
      <c r="E65" s="47"/>
      <c r="F65" s="47"/>
      <c r="G65" s="47"/>
      <c r="H65" s="311" t="s">
        <v>1468</v>
      </c>
      <c r="I65" s="279">
        <v>1.25</v>
      </c>
      <c r="J65" s="286">
        <v>1</v>
      </c>
      <c r="K65" s="279">
        <f>I65*J65</f>
        <v>1.25</v>
      </c>
      <c r="L65" s="910">
        <f>VLOOKUP(A65,TRANSPORTE!A6:D117,4,FALSE)</f>
        <v>1219.3279687179154</v>
      </c>
      <c r="M65" s="911"/>
      <c r="N65" s="287">
        <f>K65*L65</f>
        <v>1524.1599608973943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3231.219117102476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210674.38098744725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42134.876197489451</v>
      </c>
      <c r="M88" s="859"/>
      <c r="N88" s="51"/>
    </row>
    <row r="89" spans="1:14">
      <c r="B89" s="89" t="s">
        <v>973</v>
      </c>
      <c r="C89" s="90"/>
      <c r="D89" s="90"/>
      <c r="E89" s="90"/>
      <c r="F89" s="90"/>
      <c r="G89" s="90"/>
      <c r="H89" s="90"/>
      <c r="I89" s="87"/>
      <c r="J89" s="88"/>
      <c r="K89" s="304">
        <v>0.05</v>
      </c>
      <c r="L89" s="858">
        <f>N83*K89</f>
        <v>10533.719049372363</v>
      </c>
      <c r="M89" s="859"/>
      <c r="N89" s="51"/>
    </row>
    <row r="90" spans="1:14" ht="15.75" thickBot="1">
      <c r="B90" s="91" t="s">
        <v>974</v>
      </c>
      <c r="C90" s="92"/>
      <c r="D90" s="92"/>
      <c r="E90" s="92"/>
      <c r="F90" s="92"/>
      <c r="G90" s="92"/>
      <c r="H90" s="92"/>
      <c r="I90" s="93"/>
      <c r="J90" s="94"/>
      <c r="K90" s="305">
        <v>0.05</v>
      </c>
      <c r="L90" s="860">
        <f>N83*K90</f>
        <v>10533.719049372363</v>
      </c>
      <c r="M90" s="861"/>
      <c r="N90" s="51"/>
    </row>
    <row r="91" spans="1:14" ht="15.75" thickBot="1">
      <c r="B91" s="823" t="s">
        <v>953</v>
      </c>
      <c r="C91" s="824"/>
      <c r="D91" s="824"/>
      <c r="E91" s="824"/>
      <c r="F91" s="824"/>
      <c r="G91" s="824"/>
      <c r="H91" s="824"/>
      <c r="I91" s="824"/>
      <c r="J91" s="824"/>
      <c r="K91" s="824"/>
      <c r="L91" s="824"/>
      <c r="M91" s="825"/>
      <c r="N91" s="52">
        <f>L88+L89+L90</f>
        <v>63202.314296234174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273876.69528368145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8</v>
      </c>
      <c r="N37" s="272">
        <f t="shared" ref="N37:N43" si="0">K37/M37</f>
        <v>16619.281416854014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8</v>
      </c>
      <c r="N38" s="272">
        <f t="shared" si="0"/>
        <v>14388.263038947774</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8</v>
      </c>
      <c r="N39" s="272">
        <f t="shared" si="0"/>
        <v>116558.15251219991</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8</v>
      </c>
      <c r="N42" s="272">
        <f t="shared" si="0"/>
        <v>37026.534976700183</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8</v>
      </c>
      <c r="N43" s="272">
        <f t="shared" si="0"/>
        <v>7946.9726512491816</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207104.09587906816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20825.552543214086</v>
      </c>
      <c r="N53" s="272">
        <f>K53*M53</f>
        <v>29155.773560499718</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41.651105086428174</v>
      </c>
      <c r="N54" s="272">
        <f>K54*M54</f>
        <v>1041.2776271607045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30197.051187660421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1219.3279687179154</v>
      </c>
      <c r="M63" s="911"/>
      <c r="N63" s="287">
        <f>K63*L63</f>
        <v>1707.0591562050815</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0">
        <f>VLOOKUP(A64,TRANSPORTE!A6:D117,4,FALSE)</f>
        <v>1219.3279687179154</v>
      </c>
      <c r="M64" s="911"/>
      <c r="N64" s="287">
        <f>K64*L64</f>
        <v>1524.1599608973943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3231.219117102476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250251.30519822025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50050.26103964405</v>
      </c>
      <c r="M87" s="859"/>
      <c r="N87" s="51"/>
    </row>
    <row r="88" spans="1:14">
      <c r="B88" s="89" t="s">
        <v>973</v>
      </c>
      <c r="C88" s="90"/>
      <c r="D88" s="90"/>
      <c r="E88" s="90"/>
      <c r="F88" s="90"/>
      <c r="G88" s="90"/>
      <c r="H88" s="90"/>
      <c r="I88" s="87"/>
      <c r="J88" s="88"/>
      <c r="K88" s="304">
        <v>0.05</v>
      </c>
      <c r="L88" s="858">
        <f>N82*K88</f>
        <v>12512.565259911013</v>
      </c>
      <c r="M88" s="859"/>
      <c r="N88" s="51"/>
    </row>
    <row r="89" spans="1:14" ht="15.75" thickBot="1">
      <c r="B89" s="91" t="s">
        <v>974</v>
      </c>
      <c r="C89" s="92"/>
      <c r="D89" s="92"/>
      <c r="E89" s="92"/>
      <c r="F89" s="92"/>
      <c r="G89" s="92"/>
      <c r="H89" s="92"/>
      <c r="I89" s="93"/>
      <c r="J89" s="94"/>
      <c r="K89" s="305">
        <v>0.05</v>
      </c>
      <c r="L89" s="860">
        <f>N82*K89</f>
        <v>12512.565259911013</v>
      </c>
      <c r="M89" s="861"/>
      <c r="N89" s="51"/>
    </row>
    <row r="90" spans="1:14" ht="15.75" thickBot="1">
      <c r="B90" s="823" t="s">
        <v>953</v>
      </c>
      <c r="C90" s="824"/>
      <c r="D90" s="824"/>
      <c r="E90" s="824"/>
      <c r="F90" s="824"/>
      <c r="G90" s="824"/>
      <c r="H90" s="824"/>
      <c r="I90" s="824"/>
      <c r="J90" s="824"/>
      <c r="K90" s="824"/>
      <c r="L90" s="824"/>
      <c r="M90" s="825"/>
      <c r="N90" s="52">
        <f>L87+L88+L89</f>
        <v>75075.391559466079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325326.69675768632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8</v>
      </c>
      <c r="N37" s="272">
        <f t="shared" ref="N37:N43" si="0">K37/M37</f>
        <v>16619.281416854014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8</v>
      </c>
      <c r="N38" s="272">
        <f t="shared" si="0"/>
        <v>14388.263038947774</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8</v>
      </c>
      <c r="N39" s="272">
        <f t="shared" si="0"/>
        <v>116558.15251219991</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8</v>
      </c>
      <c r="N42" s="272">
        <f t="shared" si="0"/>
        <v>37026.534976700183</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8</v>
      </c>
      <c r="N43" s="272">
        <f t="shared" si="0"/>
        <v>7946.9726512491816</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207104.09587906816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20825.552543214086</v>
      </c>
      <c r="N53" s="272">
        <f>K53*M53</f>
        <v>29155.773560499718</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41.651105086428174</v>
      </c>
      <c r="N54" s="272">
        <f>K54*M54</f>
        <v>1041.2776271607045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30197.051187660421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1219.3279687179154</v>
      </c>
      <c r="M63" s="911"/>
      <c r="N63" s="287">
        <f>K63*L63</f>
        <v>1707.0591562050815</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0">
        <f>VLOOKUP(A64,TRANSPORTE!A6:D117,4,FALSE)</f>
        <v>1219.3279687179154</v>
      </c>
      <c r="M64" s="911"/>
      <c r="N64" s="287">
        <f>K64*L64</f>
        <v>1524.1599608973943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3231.219117102476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127"/>
    </row>
    <row r="80" spans="1:15" ht="15.75" thickBot="1">
      <c r="B80" s="912" t="s">
        <v>953</v>
      </c>
      <c r="C80" s="866"/>
      <c r="D80" s="866"/>
      <c r="E80" s="866"/>
      <c r="F80" s="866"/>
      <c r="G80" s="866"/>
      <c r="H80" s="866"/>
      <c r="I80" s="866"/>
      <c r="J80" s="866"/>
      <c r="K80" s="866"/>
      <c r="L80" s="866"/>
      <c r="M80" s="867"/>
      <c r="N80" s="460">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250251.30519822025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50050.26103964405</v>
      </c>
      <c r="M87" s="859"/>
      <c r="N87" s="51"/>
    </row>
    <row r="88" spans="1:14">
      <c r="B88" s="89" t="s">
        <v>973</v>
      </c>
      <c r="C88" s="90"/>
      <c r="D88" s="90"/>
      <c r="E88" s="90"/>
      <c r="F88" s="90"/>
      <c r="G88" s="90"/>
      <c r="H88" s="90"/>
      <c r="I88" s="87"/>
      <c r="J88" s="88"/>
      <c r="K88" s="304">
        <v>0.05</v>
      </c>
      <c r="L88" s="858">
        <f>N82*K88</f>
        <v>12512.565259911013</v>
      </c>
      <c r="M88" s="859"/>
      <c r="N88" s="51"/>
    </row>
    <row r="89" spans="1:14" ht="15.75" thickBot="1">
      <c r="B89" s="91" t="s">
        <v>974</v>
      </c>
      <c r="C89" s="92"/>
      <c r="D89" s="92"/>
      <c r="E89" s="92"/>
      <c r="F89" s="92"/>
      <c r="G89" s="92"/>
      <c r="H89" s="92"/>
      <c r="I89" s="93"/>
      <c r="J89" s="94"/>
      <c r="K89" s="305">
        <v>0.05</v>
      </c>
      <c r="L89" s="860">
        <f>N82*K89</f>
        <v>12512.565259911013</v>
      </c>
      <c r="M89" s="861"/>
      <c r="N89" s="51"/>
    </row>
    <row r="90" spans="1:14" ht="15.75" thickBot="1">
      <c r="B90" s="823" t="s">
        <v>953</v>
      </c>
      <c r="C90" s="824"/>
      <c r="D90" s="824"/>
      <c r="E90" s="824"/>
      <c r="F90" s="824"/>
      <c r="G90" s="824"/>
      <c r="H90" s="824"/>
      <c r="I90" s="824"/>
      <c r="J90" s="824"/>
      <c r="K90" s="824"/>
      <c r="L90" s="824"/>
      <c r="M90" s="825"/>
      <c r="N90" s="52">
        <f>L87+L88+L89</f>
        <v>75075.391559466079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325326.69675768632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8</v>
      </c>
      <c r="N37" s="272">
        <f t="shared" ref="N37:N43" si="0">K37/M37</f>
        <v>16619.281416854014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8</v>
      </c>
      <c r="N38" s="272">
        <f t="shared" si="0"/>
        <v>14388.263038947774</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8</v>
      </c>
      <c r="N39" s="272">
        <f t="shared" si="0"/>
        <v>116558.15251219991</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8</v>
      </c>
      <c r="N42" s="272">
        <f t="shared" si="0"/>
        <v>37026.534976700183</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8</v>
      </c>
      <c r="N43" s="272">
        <f t="shared" si="0"/>
        <v>7946.9726512491816</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207104.09587906816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20825.552543214086</v>
      </c>
      <c r="N53" s="272">
        <f>K53*M53</f>
        <v>29155.773560499718</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41.651105086428174</v>
      </c>
      <c r="N54" s="272">
        <f>K54*M54</f>
        <v>1041.2776271607045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30197.051187660421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1219.3279687179154</v>
      </c>
      <c r="M63" s="911"/>
      <c r="N63" s="287">
        <f>K63*L63</f>
        <v>1707.0591562050815</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0">
        <f>VLOOKUP(A64,TRANSPORTE!A6:D117,4,FALSE)</f>
        <v>1219.3279687179154</v>
      </c>
      <c r="M64" s="911"/>
      <c r="N64" s="287">
        <f>K64*L64</f>
        <v>1524.1599608973943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3231.219117102476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250251.30519822025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50050.26103964405</v>
      </c>
      <c r="M87" s="859"/>
      <c r="N87" s="51"/>
    </row>
    <row r="88" spans="1:14">
      <c r="B88" s="89" t="s">
        <v>973</v>
      </c>
      <c r="C88" s="90"/>
      <c r="D88" s="90"/>
      <c r="E88" s="90"/>
      <c r="F88" s="90"/>
      <c r="G88" s="90"/>
      <c r="H88" s="90"/>
      <c r="I88" s="87"/>
      <c r="J88" s="88"/>
      <c r="K88" s="304">
        <v>0.05</v>
      </c>
      <c r="L88" s="858">
        <f>N82*K88</f>
        <v>12512.565259911013</v>
      </c>
      <c r="M88" s="859"/>
      <c r="N88" s="51"/>
    </row>
    <row r="89" spans="1:14" ht="15.75" thickBot="1">
      <c r="B89" s="91" t="s">
        <v>974</v>
      </c>
      <c r="C89" s="92"/>
      <c r="D89" s="92"/>
      <c r="E89" s="92"/>
      <c r="F89" s="92"/>
      <c r="G89" s="92"/>
      <c r="H89" s="92"/>
      <c r="I89" s="93"/>
      <c r="J89" s="94"/>
      <c r="K89" s="305">
        <v>0.05</v>
      </c>
      <c r="L89" s="860">
        <f>N82*K89</f>
        <v>12512.565259911013</v>
      </c>
      <c r="M89" s="861"/>
      <c r="N89" s="51"/>
    </row>
    <row r="90" spans="1:14" ht="15.75" thickBot="1">
      <c r="B90" s="823" t="s">
        <v>953</v>
      </c>
      <c r="C90" s="824"/>
      <c r="D90" s="824"/>
      <c r="E90" s="824"/>
      <c r="F90" s="824"/>
      <c r="G90" s="824"/>
      <c r="H90" s="824"/>
      <c r="I90" s="824"/>
      <c r="J90" s="824"/>
      <c r="K90" s="824"/>
      <c r="L90" s="824"/>
      <c r="M90" s="825"/>
      <c r="N90" s="52">
        <f>L87+L88+L89</f>
        <v>75075.391559466079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325326.69675768632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168499.06556973408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20825.552543214086</v>
      </c>
      <c r="N53" s="272">
        <f>K53*M53</f>
        <v>29155.773560499718</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41.651105086428174</v>
      </c>
      <c r="N54" s="272">
        <f>K54*M54</f>
        <v>1041.2776271607045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30197.051187660421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1219.3279687179154</v>
      </c>
      <c r="M63" s="911"/>
      <c r="N63" s="287">
        <f>K63*L63</f>
        <v>1707.0591562050815</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0">
        <f>VLOOKUP(A64,TRANSPORTE!A6:D117,4,FALSE)</f>
        <v>1219.3279687179154</v>
      </c>
      <c r="M64" s="911"/>
      <c r="N64" s="287">
        <f>K64*L64</f>
        <v>1524.1599608973943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3231.219117102476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210674.38098744725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42134.876197489451</v>
      </c>
      <c r="M87" s="859"/>
      <c r="N87" s="51"/>
    </row>
    <row r="88" spans="1:14">
      <c r="B88" s="89" t="s">
        <v>973</v>
      </c>
      <c r="C88" s="90"/>
      <c r="D88" s="90"/>
      <c r="E88" s="90"/>
      <c r="F88" s="90"/>
      <c r="G88" s="90"/>
      <c r="H88" s="90"/>
      <c r="I88" s="87"/>
      <c r="J88" s="88"/>
      <c r="K88" s="304">
        <v>0.05</v>
      </c>
      <c r="L88" s="858">
        <f>N82*K88</f>
        <v>10533.719049372363</v>
      </c>
      <c r="M88" s="859"/>
      <c r="N88" s="51"/>
    </row>
    <row r="89" spans="1:14" ht="15.75" thickBot="1">
      <c r="B89" s="91" t="s">
        <v>974</v>
      </c>
      <c r="C89" s="92"/>
      <c r="D89" s="92"/>
      <c r="E89" s="92"/>
      <c r="F89" s="92"/>
      <c r="G89" s="92"/>
      <c r="H89" s="92"/>
      <c r="I89" s="93"/>
      <c r="J89" s="94"/>
      <c r="K89" s="305">
        <v>0.05</v>
      </c>
      <c r="L89" s="860">
        <f>N82*K89</f>
        <v>10533.719049372363</v>
      </c>
      <c r="M89" s="861"/>
      <c r="N89" s="51"/>
    </row>
    <row r="90" spans="1:14" ht="15.75" thickBot="1">
      <c r="B90" s="823" t="s">
        <v>953</v>
      </c>
      <c r="C90" s="824"/>
      <c r="D90" s="824"/>
      <c r="E90" s="824"/>
      <c r="F90" s="824"/>
      <c r="G90" s="824"/>
      <c r="H90" s="824"/>
      <c r="I90" s="824"/>
      <c r="J90" s="824"/>
      <c r="K90" s="824"/>
      <c r="L90" s="824"/>
      <c r="M90" s="825"/>
      <c r="N90" s="52">
        <f>L87+L88+L89</f>
        <v>63202.314296234174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273876.69528368145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168499.06556973408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20825.552543214086</v>
      </c>
      <c r="N54" s="272">
        <f>K54*M54</f>
        <v>29155.773560499718</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41.651105086428174</v>
      </c>
      <c r="N55" s="272">
        <f>K55*M55</f>
        <v>1041.2776271607045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30197.051187660421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1219.3279687179154</v>
      </c>
      <c r="M64" s="911"/>
      <c r="N64" s="287">
        <f>K64*L64</f>
        <v>1707.0591562050815</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0">
        <f>VLOOKUP(A65,TRANSPORTE!A6:D117,4,FALSE)</f>
        <v>1219.3279687179154</v>
      </c>
      <c r="M65" s="911"/>
      <c r="N65" s="287">
        <f>K65*L65</f>
        <v>1524.1599608973943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3231.219117102476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127"/>
    </row>
    <row r="81" spans="1:14" ht="15.75" thickBot="1">
      <c r="B81" s="912" t="s">
        <v>953</v>
      </c>
      <c r="C81" s="866"/>
      <c r="D81" s="866"/>
      <c r="E81" s="866"/>
      <c r="F81" s="866"/>
      <c r="G81" s="866"/>
      <c r="H81" s="866"/>
      <c r="I81" s="866"/>
      <c r="J81" s="866"/>
      <c r="K81" s="866"/>
      <c r="L81" s="866"/>
      <c r="M81" s="867"/>
      <c r="N81" s="460">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210674.38098744725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42134.876197489451</v>
      </c>
      <c r="M88" s="859"/>
      <c r="N88" s="51"/>
    </row>
    <row r="89" spans="1:14">
      <c r="B89" s="89" t="s">
        <v>973</v>
      </c>
      <c r="C89" s="90"/>
      <c r="D89" s="90"/>
      <c r="E89" s="90"/>
      <c r="F89" s="90"/>
      <c r="G89" s="90"/>
      <c r="H89" s="90"/>
      <c r="I89" s="87"/>
      <c r="J89" s="88"/>
      <c r="K89" s="304">
        <v>0.05</v>
      </c>
      <c r="L89" s="858">
        <f>N83*K89</f>
        <v>10533.719049372363</v>
      </c>
      <c r="M89" s="859"/>
      <c r="N89" s="51"/>
    </row>
    <row r="90" spans="1:14" ht="15.75" thickBot="1">
      <c r="B90" s="91" t="s">
        <v>974</v>
      </c>
      <c r="C90" s="92"/>
      <c r="D90" s="92"/>
      <c r="E90" s="92"/>
      <c r="F90" s="92"/>
      <c r="G90" s="92"/>
      <c r="H90" s="92"/>
      <c r="I90" s="93"/>
      <c r="J90" s="94"/>
      <c r="K90" s="305">
        <v>0.05</v>
      </c>
      <c r="L90" s="860">
        <f>N83*K90</f>
        <v>10533.719049372363</v>
      </c>
      <c r="M90" s="861"/>
      <c r="N90" s="51"/>
    </row>
    <row r="91" spans="1:14" ht="15.75" thickBot="1">
      <c r="B91" s="823" t="s">
        <v>953</v>
      </c>
      <c r="C91" s="824"/>
      <c r="D91" s="824"/>
      <c r="E91" s="824"/>
      <c r="F91" s="824"/>
      <c r="G91" s="824"/>
      <c r="H91" s="824"/>
      <c r="I91" s="824"/>
      <c r="J91" s="824"/>
      <c r="K91" s="824"/>
      <c r="L91" s="824"/>
      <c r="M91" s="825"/>
      <c r="N91" s="52">
        <f>L88+L89+L90</f>
        <v>63202.314296234174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273876.69528368145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168499.06556973408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20825.552543214086</v>
      </c>
      <c r="N53" s="272">
        <f>K53*M53</f>
        <v>29155.773560499718</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41.651105086428174</v>
      </c>
      <c r="N54" s="272">
        <f>K54*M54</f>
        <v>1041.2776271607045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30197.051187660421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1219.3279687179154</v>
      </c>
      <c r="M63" s="911"/>
      <c r="N63" s="287">
        <f>K63*L63</f>
        <v>1707.0591562050815</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0">
        <f>VLOOKUP(A64,TRANSPORTE!A6:D117,4,FALSE)</f>
        <v>1219.3279687179154</v>
      </c>
      <c r="M64" s="911"/>
      <c r="N64" s="287">
        <f>K64*L64</f>
        <v>1524.1599608973943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3231.219117102476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210674.38098744725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42134.876197489451</v>
      </c>
      <c r="M87" s="859"/>
      <c r="N87" s="51"/>
    </row>
    <row r="88" spans="1:14">
      <c r="B88" s="89" t="s">
        <v>973</v>
      </c>
      <c r="C88" s="90"/>
      <c r="D88" s="90"/>
      <c r="E88" s="90"/>
      <c r="F88" s="90"/>
      <c r="G88" s="90"/>
      <c r="H88" s="90"/>
      <c r="I88" s="87"/>
      <c r="J88" s="88"/>
      <c r="K88" s="304">
        <v>0.05</v>
      </c>
      <c r="L88" s="858">
        <f>N82*K88</f>
        <v>10533.719049372363</v>
      </c>
      <c r="M88" s="859"/>
      <c r="N88" s="51"/>
    </row>
    <row r="89" spans="1:14" ht="15.75" thickBot="1">
      <c r="B89" s="91" t="s">
        <v>974</v>
      </c>
      <c r="C89" s="92"/>
      <c r="D89" s="92"/>
      <c r="E89" s="92"/>
      <c r="F89" s="92"/>
      <c r="G89" s="92"/>
      <c r="H89" s="92"/>
      <c r="I89" s="93"/>
      <c r="J89" s="94"/>
      <c r="K89" s="305">
        <v>0.05</v>
      </c>
      <c r="L89" s="860">
        <f>N82*K89</f>
        <v>10533.719049372363</v>
      </c>
      <c r="M89" s="861"/>
      <c r="N89" s="51"/>
    </row>
    <row r="90" spans="1:14" ht="15.75" thickBot="1">
      <c r="B90" s="823" t="s">
        <v>953</v>
      </c>
      <c r="C90" s="824"/>
      <c r="D90" s="824"/>
      <c r="E90" s="824"/>
      <c r="F90" s="824"/>
      <c r="G90" s="824"/>
      <c r="H90" s="824"/>
      <c r="I90" s="824"/>
      <c r="J90" s="824"/>
      <c r="K90" s="824"/>
      <c r="L90" s="824"/>
      <c r="M90" s="825"/>
      <c r="N90" s="52">
        <f>L87+L88+L89</f>
        <v>63202.314296234174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273876.69528368145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8</v>
      </c>
      <c r="N37" s="272">
        <f t="shared" ref="N37:N43" si="0">K37/M37</f>
        <v>16619.281416854014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8</v>
      </c>
      <c r="N38" s="272">
        <f t="shared" si="0"/>
        <v>14388.263038947774</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8</v>
      </c>
      <c r="N39" s="272">
        <f t="shared" si="0"/>
        <v>116558.15251219991</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8</v>
      </c>
      <c r="N42" s="272">
        <f t="shared" si="0"/>
        <v>37026.534976700183</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8</v>
      </c>
      <c r="N43" s="272">
        <f t="shared" si="0"/>
        <v>7946.9726512491816</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207104.09587906816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20825.552543214086</v>
      </c>
      <c r="N53" s="272">
        <f>K53*M53</f>
        <v>29155.773560499718</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41.651105086428174</v>
      </c>
      <c r="N54" s="272">
        <f>K54*M54</f>
        <v>1041.2776271607045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30197.051187660421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1219.3279687179154</v>
      </c>
      <c r="M63" s="911"/>
      <c r="N63" s="287">
        <f>K63*L63</f>
        <v>1707.0591562050815</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0">
        <f>VLOOKUP(A64,TRANSPORTE!A6:D117,4,FALSE)</f>
        <v>1219.3279687179154</v>
      </c>
      <c r="M64" s="911"/>
      <c r="N64" s="287">
        <f>K64*L64</f>
        <v>1524.1599608973943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3231.219117102476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250251.30519822025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50050.26103964405</v>
      </c>
      <c r="M87" s="859"/>
      <c r="N87" s="51"/>
    </row>
    <row r="88" spans="1:14">
      <c r="B88" s="89" t="s">
        <v>973</v>
      </c>
      <c r="C88" s="90"/>
      <c r="D88" s="90"/>
      <c r="E88" s="90"/>
      <c r="F88" s="90"/>
      <c r="G88" s="90"/>
      <c r="H88" s="90"/>
      <c r="I88" s="87"/>
      <c r="J88" s="88"/>
      <c r="K88" s="304">
        <v>0.05</v>
      </c>
      <c r="L88" s="858">
        <f>N82*K88</f>
        <v>12512.565259911013</v>
      </c>
      <c r="M88" s="859"/>
      <c r="N88" s="51"/>
    </row>
    <row r="89" spans="1:14" ht="15.75" thickBot="1">
      <c r="B89" s="91" t="s">
        <v>974</v>
      </c>
      <c r="C89" s="92"/>
      <c r="D89" s="92"/>
      <c r="E89" s="92"/>
      <c r="F89" s="92"/>
      <c r="G89" s="92"/>
      <c r="H89" s="92"/>
      <c r="I89" s="93"/>
      <c r="J89" s="94"/>
      <c r="K89" s="305">
        <v>0.05</v>
      </c>
      <c r="L89" s="860">
        <f>N82*K89</f>
        <v>12512.565259911013</v>
      </c>
      <c r="M89" s="861"/>
      <c r="N89" s="51"/>
    </row>
    <row r="90" spans="1:14" ht="15.75" thickBot="1">
      <c r="B90" s="823" t="s">
        <v>953</v>
      </c>
      <c r="C90" s="824"/>
      <c r="D90" s="824"/>
      <c r="E90" s="824"/>
      <c r="F90" s="824"/>
      <c r="G90" s="824"/>
      <c r="H90" s="824"/>
      <c r="I90" s="824"/>
      <c r="J90" s="824"/>
      <c r="K90" s="824"/>
      <c r="L90" s="824"/>
      <c r="M90" s="825"/>
      <c r="N90" s="52">
        <f>L87+L88+L89</f>
        <v>75075.391559466079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325326.69675768632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168499.06556973408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20825.552543214086</v>
      </c>
      <c r="N54" s="272">
        <f>K54*M54</f>
        <v>29155.773560499718</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41.651105086428174</v>
      </c>
      <c r="N55" s="272">
        <f>K55*M55</f>
        <v>1041.2776271607045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30197.051187660421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1219.3279687179154</v>
      </c>
      <c r="M64" s="911"/>
      <c r="N64" s="287">
        <f>K64*L64</f>
        <v>1707.0591562050815</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0">
        <f>VLOOKUP(A65,TRANSPORTE!A6:D117,4,FALSE)</f>
        <v>1219.3279687179154</v>
      </c>
      <c r="M65" s="911"/>
      <c r="N65" s="287">
        <f>K65*L65</f>
        <v>1524.1599608973943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3231.219117102476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210674.38098744725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42134.876197489451</v>
      </c>
      <c r="M88" s="859"/>
      <c r="N88" s="51"/>
    </row>
    <row r="89" spans="1:14">
      <c r="B89" s="89" t="s">
        <v>973</v>
      </c>
      <c r="C89" s="90"/>
      <c r="D89" s="90"/>
      <c r="E89" s="90"/>
      <c r="F89" s="90"/>
      <c r="G89" s="90"/>
      <c r="H89" s="90"/>
      <c r="I89" s="87"/>
      <c r="J89" s="88"/>
      <c r="K89" s="304">
        <v>0.05</v>
      </c>
      <c r="L89" s="858">
        <f>N83*K89</f>
        <v>10533.719049372363</v>
      </c>
      <c r="M89" s="859"/>
      <c r="N89" s="51"/>
    </row>
    <row r="90" spans="1:14" ht="15.75" thickBot="1">
      <c r="B90" s="91" t="s">
        <v>974</v>
      </c>
      <c r="C90" s="92"/>
      <c r="D90" s="92"/>
      <c r="E90" s="92"/>
      <c r="F90" s="92"/>
      <c r="G90" s="92"/>
      <c r="H90" s="92"/>
      <c r="I90" s="93"/>
      <c r="J90" s="94"/>
      <c r="K90" s="305">
        <v>0.05</v>
      </c>
      <c r="L90" s="860">
        <f>N83*K90</f>
        <v>10533.719049372363</v>
      </c>
      <c r="M90" s="861"/>
      <c r="N90" s="51"/>
    </row>
    <row r="91" spans="1:14" ht="15.75" thickBot="1">
      <c r="B91" s="823" t="s">
        <v>953</v>
      </c>
      <c r="C91" s="824"/>
      <c r="D91" s="824"/>
      <c r="E91" s="824"/>
      <c r="F91" s="824"/>
      <c r="G91" s="824"/>
      <c r="H91" s="824"/>
      <c r="I91" s="824"/>
      <c r="J91" s="824"/>
      <c r="K91" s="824"/>
      <c r="L91" s="824"/>
      <c r="M91" s="825"/>
      <c r="N91" s="52">
        <f>L88+L89+L90</f>
        <v>63202.314296234174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273876.69528368145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168499.06556973408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20825.552543214086</v>
      </c>
      <c r="N54" s="272">
        <f>K54*M54</f>
        <v>29155.773560499718</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41.651105086428174</v>
      </c>
      <c r="N55" s="272">
        <f>K55*M55</f>
        <v>1041.2776271607045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30197.051187660421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1219.3279687179154</v>
      </c>
      <c r="M64" s="911"/>
      <c r="N64" s="287">
        <f>K64*L64</f>
        <v>1707.0591562050815</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0">
        <f>VLOOKUP(A65,TRANSPORTE!A6:D117,4,FALSE)</f>
        <v>1219.3279687179154</v>
      </c>
      <c r="M65" s="911"/>
      <c r="N65" s="287">
        <f>K65*L65</f>
        <v>1524.1599608973943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3231.219117102476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210674.38098744725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42134.876197489451</v>
      </c>
      <c r="M88" s="859"/>
      <c r="N88" s="51"/>
    </row>
    <row r="89" spans="1:14">
      <c r="B89" s="89" t="s">
        <v>973</v>
      </c>
      <c r="C89" s="90"/>
      <c r="D89" s="90"/>
      <c r="E89" s="90"/>
      <c r="F89" s="90"/>
      <c r="G89" s="90"/>
      <c r="H89" s="90"/>
      <c r="I89" s="87"/>
      <c r="J89" s="88"/>
      <c r="K89" s="304">
        <v>0.05</v>
      </c>
      <c r="L89" s="858">
        <f>N83*K89</f>
        <v>10533.719049372363</v>
      </c>
      <c r="M89" s="859"/>
      <c r="N89" s="51"/>
    </row>
    <row r="90" spans="1:14" ht="15.75" thickBot="1">
      <c r="B90" s="91" t="s">
        <v>974</v>
      </c>
      <c r="C90" s="92"/>
      <c r="D90" s="92"/>
      <c r="E90" s="92"/>
      <c r="F90" s="92"/>
      <c r="G90" s="92"/>
      <c r="H90" s="92"/>
      <c r="I90" s="93"/>
      <c r="J90" s="94"/>
      <c r="K90" s="305">
        <v>0.05</v>
      </c>
      <c r="L90" s="860">
        <f>N83*K90</f>
        <v>10533.719049372363</v>
      </c>
      <c r="M90" s="861"/>
      <c r="N90" s="51"/>
    </row>
    <row r="91" spans="1:14" ht="15.75" thickBot="1">
      <c r="B91" s="823" t="s">
        <v>953</v>
      </c>
      <c r="C91" s="824"/>
      <c r="D91" s="824"/>
      <c r="E91" s="824"/>
      <c r="F91" s="824"/>
      <c r="G91" s="824"/>
      <c r="H91" s="824"/>
      <c r="I91" s="824"/>
      <c r="J91" s="824"/>
      <c r="K91" s="824"/>
      <c r="L91" s="824"/>
      <c r="M91" s="825"/>
      <c r="N91" s="52">
        <f>L88+L89+L90</f>
        <v>63202.314296234174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273876.69528368145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168499.06556973408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20825.552543214086</v>
      </c>
      <c r="N53" s="272">
        <f>K53*M53</f>
        <v>29155.773560499718</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41.651105086428174</v>
      </c>
      <c r="N54" s="272">
        <f>K54*M54</f>
        <v>1041.2776271607045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30197.051187660421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1219.3279687179154</v>
      </c>
      <c r="M63" s="911"/>
      <c r="N63" s="287">
        <f>K63*L63</f>
        <v>1707.0591562050815</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0">
        <f>VLOOKUP(A64,TRANSPORTE!A6:D117,4,FALSE)</f>
        <v>1219.3279687179154</v>
      </c>
      <c r="M64" s="911"/>
      <c r="N64" s="287">
        <f>K64*L64</f>
        <v>1524.1599608973943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3231.219117102476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210674.38098744725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42134.876197489451</v>
      </c>
      <c r="M87" s="859"/>
      <c r="N87" s="51"/>
    </row>
    <row r="88" spans="1:14">
      <c r="B88" s="89" t="s">
        <v>973</v>
      </c>
      <c r="C88" s="90"/>
      <c r="D88" s="90"/>
      <c r="E88" s="90"/>
      <c r="F88" s="90"/>
      <c r="G88" s="90"/>
      <c r="H88" s="90"/>
      <c r="I88" s="87"/>
      <c r="J88" s="88"/>
      <c r="K88" s="304">
        <v>0.05</v>
      </c>
      <c r="L88" s="858">
        <f>N82*K88</f>
        <v>10533.719049372363</v>
      </c>
      <c r="M88" s="859"/>
      <c r="N88" s="51"/>
    </row>
    <row r="89" spans="1:14" ht="15.75" thickBot="1">
      <c r="B89" s="91" t="s">
        <v>974</v>
      </c>
      <c r="C89" s="92"/>
      <c r="D89" s="92"/>
      <c r="E89" s="92"/>
      <c r="F89" s="92"/>
      <c r="G89" s="92"/>
      <c r="H89" s="92"/>
      <c r="I89" s="93"/>
      <c r="J89" s="94"/>
      <c r="K89" s="305">
        <v>0.05</v>
      </c>
      <c r="L89" s="860">
        <f>N82*K89</f>
        <v>10533.719049372363</v>
      </c>
      <c r="M89" s="861"/>
      <c r="N89" s="51"/>
    </row>
    <row r="90" spans="1:14" ht="15.75" thickBot="1">
      <c r="B90" s="823" t="s">
        <v>953</v>
      </c>
      <c r="C90" s="824"/>
      <c r="D90" s="824"/>
      <c r="E90" s="824"/>
      <c r="F90" s="824"/>
      <c r="G90" s="824"/>
      <c r="H90" s="824"/>
      <c r="I90" s="824"/>
      <c r="J90" s="824"/>
      <c r="K90" s="824"/>
      <c r="L90" s="824"/>
      <c r="M90" s="825"/>
      <c r="N90" s="52">
        <f>L87+L88+L89</f>
        <v>63202.314296234174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273876.69528368145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200912.4729802162</v>
      </c>
      <c r="L36" s="270"/>
      <c r="M36" s="271">
        <v>30</v>
      </c>
      <c r="N36" s="272">
        <f>K36/M36</f>
        <v>6697.0824326738739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115106.1043115822</v>
      </c>
      <c r="L38" s="270"/>
      <c r="M38" s="271">
        <v>10</v>
      </c>
      <c r="N38" s="272">
        <f t="shared" si="0"/>
        <v>11510.61043115822</v>
      </c>
    </row>
    <row r="39" spans="1:14">
      <c r="A39" t="s">
        <v>284</v>
      </c>
      <c r="B39" s="872" t="str">
        <f>VLOOKUP(A39,EQUIPOS!A9:D154,3,FALSE)</f>
        <v>Planta de asfalto en caliente</v>
      </c>
      <c r="C39" s="873"/>
      <c r="D39" s="873"/>
      <c r="E39" s="873"/>
      <c r="F39" s="873"/>
      <c r="G39" s="873"/>
      <c r="H39" s="874"/>
      <c r="I39" s="267"/>
      <c r="J39" s="268"/>
      <c r="K39" s="269">
        <f>VLOOKUP(A39,EQUIPOS!A9:D166,4,FALSE)</f>
        <v>932465.22009759932</v>
      </c>
      <c r="L39" s="270"/>
      <c r="M39" s="271">
        <v>10</v>
      </c>
      <c r="N39" s="272">
        <f t="shared" si="0"/>
        <v>93246.522009759938</v>
      </c>
    </row>
    <row r="40" spans="1:14">
      <c r="A40" t="s">
        <v>290</v>
      </c>
      <c r="B40" s="872" t="str">
        <f>VLOOKUP(A40,EQUIPOS!A10:D154,3,FALSE)</f>
        <v>Planta trituradora</v>
      </c>
      <c r="C40" s="873"/>
      <c r="D40" s="873"/>
      <c r="E40" s="873"/>
      <c r="F40" s="873"/>
      <c r="G40" s="873"/>
      <c r="H40" s="874"/>
      <c r="I40" s="267"/>
      <c r="J40" s="268"/>
      <c r="K40" s="269">
        <f>VLOOKUP(A40,EQUIPOS!A10:D167,4,FALSE)</f>
        <v>16455.268589957635</v>
      </c>
      <c r="L40" s="270"/>
      <c r="M40" s="271">
        <v>30</v>
      </c>
      <c r="N40" s="272">
        <f t="shared" si="0"/>
        <v>548.5089529985878</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190422.17988017239</v>
      </c>
      <c r="L41" s="270"/>
      <c r="M41" s="271">
        <v>30</v>
      </c>
      <c r="N41" s="272">
        <f t="shared" si="0"/>
        <v>6347.4059960057466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296212.27981360146</v>
      </c>
      <c r="L42" s="270"/>
      <c r="M42" s="271">
        <v>10</v>
      </c>
      <c r="N42" s="272">
        <f t="shared" si="0"/>
        <v>29621.227981360145</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168499.06556973408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20825.552543214086</v>
      </c>
      <c r="N54" s="272">
        <f>K54*M54</f>
        <v>29155.773560499718</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41.651105086428174</v>
      </c>
      <c r="N55" s="272">
        <f>K55*M55</f>
        <v>1041.2776271607045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30197.051187660421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1219.3279687179154</v>
      </c>
      <c r="M64" s="911"/>
      <c r="N64" s="287">
        <f>K64*L64</f>
        <v>1707.0591562050815</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0">
        <f>VLOOKUP(A65,TRANSPORTE!A6:D117,4,FALSE)</f>
        <v>1219.3279687179154</v>
      </c>
      <c r="M65" s="911"/>
      <c r="N65" s="287">
        <f>K65*L65</f>
        <v>1524.1599608973943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3231.219117102476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210674.38098744725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42134.876197489451</v>
      </c>
      <c r="M88" s="859"/>
      <c r="N88" s="51"/>
    </row>
    <row r="89" spans="1:14">
      <c r="B89" s="89" t="s">
        <v>973</v>
      </c>
      <c r="C89" s="90"/>
      <c r="D89" s="90"/>
      <c r="E89" s="90"/>
      <c r="F89" s="90"/>
      <c r="G89" s="90"/>
      <c r="H89" s="90"/>
      <c r="I89" s="87"/>
      <c r="J89" s="88"/>
      <c r="K89" s="304">
        <v>0.05</v>
      </c>
      <c r="L89" s="858">
        <f>N83*K89</f>
        <v>10533.719049372363</v>
      </c>
      <c r="M89" s="859"/>
      <c r="N89" s="51"/>
    </row>
    <row r="90" spans="1:14" ht="15.75" thickBot="1">
      <c r="B90" s="91" t="s">
        <v>974</v>
      </c>
      <c r="C90" s="92"/>
      <c r="D90" s="92"/>
      <c r="E90" s="92"/>
      <c r="F90" s="92"/>
      <c r="G90" s="92"/>
      <c r="H90" s="92"/>
      <c r="I90" s="93"/>
      <c r="J90" s="94"/>
      <c r="K90" s="305">
        <v>0.05</v>
      </c>
      <c r="L90" s="860">
        <f>N83*K90</f>
        <v>10533.719049372363</v>
      </c>
      <c r="M90" s="861"/>
      <c r="N90" s="51"/>
    </row>
    <row r="91" spans="1:14" ht="15.75" thickBot="1">
      <c r="B91" s="823" t="s">
        <v>953</v>
      </c>
      <c r="C91" s="824"/>
      <c r="D91" s="824"/>
      <c r="E91" s="824"/>
      <c r="F91" s="824"/>
      <c r="G91" s="824"/>
      <c r="H91" s="824"/>
      <c r="I91" s="824"/>
      <c r="J91" s="824"/>
      <c r="K91" s="824"/>
      <c r="L91" s="824"/>
      <c r="M91" s="825"/>
      <c r="N91" s="52">
        <f>L88+L89+L90</f>
        <v>63202.314296234174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273876.69528368145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topLeftCell="A34"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148</v>
      </c>
      <c r="B36" s="872" t="str">
        <f>VLOOKUP(A36,EQUIPOS!A6:D154,3,FALSE)</f>
        <v>Cargador : Potencia en el volante 110 hp, Clasificación de RPM del motor 2300.</v>
      </c>
      <c r="C36" s="873"/>
      <c r="D36" s="873"/>
      <c r="E36" s="873"/>
      <c r="F36" s="873"/>
      <c r="G36" s="873"/>
      <c r="H36" s="874"/>
      <c r="I36" s="267"/>
      <c r="J36" s="268"/>
      <c r="K36" s="269">
        <f>VLOOKUP(A36,EQUIPOS!A6:D163,4,FALSE)</f>
        <v>145353.91557610413</v>
      </c>
      <c r="L36" s="270"/>
      <c r="M36" s="271">
        <v>30</v>
      </c>
      <c r="N36" s="272">
        <f>K36/M36</f>
        <v>4845.1305192034715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132954.25133483211</v>
      </c>
      <c r="L37" s="270"/>
      <c r="M37" s="271">
        <v>10</v>
      </c>
      <c r="N37" s="272">
        <f t="shared" ref="N37:N43" si="0">K37/M37</f>
        <v>13295.425133483212</v>
      </c>
    </row>
    <row r="38" spans="1:14">
      <c r="A38" t="s">
        <v>284</v>
      </c>
      <c r="B38" s="872" t="str">
        <f>VLOOKUP(A38,EQUIPOS!A8:D154,3,FALSE)</f>
        <v>Planta de asfalto en caliente</v>
      </c>
      <c r="C38" s="873"/>
      <c r="D38" s="873"/>
      <c r="E38" s="873"/>
      <c r="F38" s="873"/>
      <c r="G38" s="873"/>
      <c r="H38" s="874"/>
      <c r="I38" s="267"/>
      <c r="J38" s="268"/>
      <c r="K38" s="269">
        <f>VLOOKUP(A38,EQUIPOS!A8:D165,4,FALSE)</f>
        <v>932465.22009759932</v>
      </c>
      <c r="L38" s="270"/>
      <c r="M38" s="271">
        <v>10</v>
      </c>
      <c r="N38" s="272">
        <f t="shared" si="0"/>
        <v>93246.522009759938</v>
      </c>
    </row>
    <row r="39" spans="1:14">
      <c r="A39" t="s">
        <v>290</v>
      </c>
      <c r="B39" s="872" t="str">
        <f>VLOOKUP(A39,EQUIPOS!A9:D154,3,FALSE)</f>
        <v>Planta trituradora</v>
      </c>
      <c r="C39" s="873"/>
      <c r="D39" s="873"/>
      <c r="E39" s="873"/>
      <c r="F39" s="873"/>
      <c r="G39" s="873"/>
      <c r="H39" s="874"/>
      <c r="I39" s="267"/>
      <c r="J39" s="268"/>
      <c r="K39" s="269">
        <f>VLOOKUP(A39,EQUIPOS!A9:D166,4,FALSE)</f>
        <v>16455.268589957635</v>
      </c>
      <c r="L39" s="270"/>
      <c r="M39" s="271">
        <v>30</v>
      </c>
      <c r="N39" s="272">
        <f t="shared" si="0"/>
        <v>548.5089529985878</v>
      </c>
    </row>
    <row r="40" spans="1:14">
      <c r="A40" t="s">
        <v>316</v>
      </c>
      <c r="B40" s="872" t="str">
        <f>VLOOKUP(A40,EQUIPOS!A10:D154,3,FALSE)</f>
        <v>Retroexcavadora Tipo E-200 o  Equivalente</v>
      </c>
      <c r="C40" s="873"/>
      <c r="D40" s="873"/>
      <c r="E40" s="873"/>
      <c r="F40" s="873"/>
      <c r="G40" s="873"/>
      <c r="H40" s="874"/>
      <c r="I40" s="267"/>
      <c r="J40" s="268"/>
      <c r="K40" s="269">
        <f>VLOOKUP(A40,EQUIPOS!A10:D167,4,FALSE)</f>
        <v>168857.41217687019</v>
      </c>
      <c r="L40" s="270"/>
      <c r="M40" s="271">
        <v>30</v>
      </c>
      <c r="N40" s="272">
        <f t="shared" si="0"/>
        <v>5628.5804058956728</v>
      </c>
    </row>
    <row r="41" spans="1:14">
      <c r="A41" t="s">
        <v>358</v>
      </c>
      <c r="B41" s="872" t="str">
        <f>VLOOKUP(A41,EQUIPOS!A11:D155,3,FALSE)</f>
        <v xml:space="preserve">Terminadora de asfalto (Finisher), potencia en el volante 174 HP, R=20M3/H, velocidad de desplazamiento 114 m/min
</v>
      </c>
      <c r="C41" s="873"/>
      <c r="D41" s="873"/>
      <c r="E41" s="873"/>
      <c r="F41" s="873"/>
      <c r="G41" s="873"/>
      <c r="H41" s="874"/>
      <c r="I41" s="267"/>
      <c r="J41" s="268"/>
      <c r="K41" s="269">
        <f>VLOOKUP(A41,EQUIPOS!A11:D168,4,FALSE)</f>
        <v>296212.27981360146</v>
      </c>
      <c r="L41" s="270"/>
      <c r="M41" s="271">
        <v>10</v>
      </c>
      <c r="N41" s="272">
        <f t="shared" si="0"/>
        <v>29621.227981360145</v>
      </c>
    </row>
    <row r="42" spans="1:14">
      <c r="A42" t="s">
        <v>166</v>
      </c>
      <c r="B42" s="872" t="str">
        <f>VLOOKUP(A42,EQUIPOS!A12:D156,3,FALSE)</f>
        <v>Compactador de Rodillo POTENCIA: 99HP, PESO: 8 ton</v>
      </c>
      <c r="C42" s="873"/>
      <c r="D42" s="873"/>
      <c r="E42" s="873"/>
      <c r="F42" s="873"/>
      <c r="G42" s="873"/>
      <c r="H42" s="874"/>
      <c r="I42" s="267"/>
      <c r="J42" s="268"/>
      <c r="K42" s="269">
        <f>VLOOKUP(A42,EQUIPOS!A12:D169,4,FALSE)</f>
        <v>115106.1043115822</v>
      </c>
      <c r="L42" s="270"/>
      <c r="M42" s="271">
        <v>10</v>
      </c>
      <c r="N42" s="272">
        <f t="shared" si="0"/>
        <v>11510.61043115822</v>
      </c>
    </row>
    <row r="43" spans="1:14">
      <c r="A43" t="s">
        <v>373</v>
      </c>
      <c r="B43" s="872" t="str">
        <f>VLOOKUP(A43,EQUIPOS!A13:D157,3,FALSE)</f>
        <v>Volqueta 6 m3</v>
      </c>
      <c r="C43" s="873"/>
      <c r="D43" s="873"/>
      <c r="E43" s="873"/>
      <c r="F43" s="873"/>
      <c r="G43" s="873"/>
      <c r="H43" s="874"/>
      <c r="I43" s="267"/>
      <c r="J43" s="268"/>
      <c r="K43" s="269">
        <f>VLOOKUP(A43,EQUIPOS!A13:D170,4,FALSE)</f>
        <v>63575.781209993453</v>
      </c>
      <c r="L43" s="270"/>
      <c r="M43" s="271">
        <v>10</v>
      </c>
      <c r="N43" s="272">
        <f t="shared" si="0"/>
        <v>6357.5781209993456</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1141.4201203310449</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166195.00367518966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20825.552543214086</v>
      </c>
      <c r="N53" s="272">
        <f>K53*M53</f>
        <v>29155.773560499718</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29155.773560499718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1219.3279687179154</v>
      </c>
      <c r="M63" s="911"/>
      <c r="N63" s="287">
        <f>K63*L63</f>
        <v>1707.0591562050815</v>
      </c>
    </row>
    <row r="64" spans="1:14">
      <c r="A64" t="s">
        <v>1293</v>
      </c>
      <c r="B64" s="46" t="str">
        <f>VLOOKUP(A64,TRANSPORTE!A6:D117,3,FALSE)</f>
        <v>Transporte de mezcla</v>
      </c>
      <c r="C64" s="47"/>
      <c r="D64" s="47"/>
      <c r="E64" s="47"/>
      <c r="F64" s="47"/>
      <c r="G64" s="47"/>
      <c r="H64" s="311" t="s">
        <v>1468</v>
      </c>
      <c r="I64" s="279">
        <v>1.25</v>
      </c>
      <c r="J64" s="286">
        <v>1</v>
      </c>
      <c r="K64" s="279">
        <f>I64*J64</f>
        <v>1.25</v>
      </c>
      <c r="L64" s="910">
        <f>VLOOKUP(A64,TRANSPORTE!A6:D117,4,FALSE)</f>
        <v>1219.3279687179154</v>
      </c>
      <c r="M64" s="911"/>
      <c r="N64" s="287">
        <f>K64*L64</f>
        <v>1524.1599608973943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3231.219117102476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11414.201203310449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209996.1975561023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41999.239511220461</v>
      </c>
      <c r="M87" s="859"/>
      <c r="N87" s="51"/>
    </row>
    <row r="88" spans="1:14">
      <c r="B88" s="89" t="s">
        <v>973</v>
      </c>
      <c r="C88" s="90"/>
      <c r="D88" s="90"/>
      <c r="E88" s="90"/>
      <c r="F88" s="90"/>
      <c r="G88" s="90"/>
      <c r="H88" s="90"/>
      <c r="I88" s="87"/>
      <c r="J88" s="88"/>
      <c r="K88" s="304">
        <v>0.05</v>
      </c>
      <c r="L88" s="858">
        <f>N82*K88</f>
        <v>10499.809877805115</v>
      </c>
      <c r="M88" s="859"/>
      <c r="N88" s="51"/>
    </row>
    <row r="89" spans="1:14" ht="15.75" thickBot="1">
      <c r="B89" s="91" t="s">
        <v>974</v>
      </c>
      <c r="C89" s="92"/>
      <c r="D89" s="92"/>
      <c r="E89" s="92"/>
      <c r="F89" s="92"/>
      <c r="G89" s="92"/>
      <c r="H89" s="92"/>
      <c r="I89" s="93"/>
      <c r="J89" s="94"/>
      <c r="K89" s="305">
        <v>0.05</v>
      </c>
      <c r="L89" s="860">
        <f>N82*K89</f>
        <v>10499.809877805115</v>
      </c>
      <c r="M89" s="861"/>
      <c r="N89" s="51"/>
    </row>
    <row r="90" spans="1:14" ht="15.75" thickBot="1">
      <c r="B90" s="823" t="s">
        <v>953</v>
      </c>
      <c r="C90" s="824"/>
      <c r="D90" s="824"/>
      <c r="E90" s="824"/>
      <c r="F90" s="824"/>
      <c r="G90" s="824"/>
      <c r="H90" s="824"/>
      <c r="I90" s="824"/>
      <c r="J90" s="824"/>
      <c r="K90" s="824"/>
      <c r="L90" s="824"/>
      <c r="M90" s="825"/>
      <c r="N90" s="52">
        <f>L87+L88+L89</f>
        <v>62998.859266830688</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272995.05682293297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117</v>
      </c>
      <c r="B36" s="872" t="str">
        <f>VLOOKUP(A36,EQUIPOS!A6:D154,3,FALSE)</f>
        <v xml:space="preserve">Barredora mecánica de cepillo de 3658 mm ; 6 m3 </v>
      </c>
      <c r="C36" s="873"/>
      <c r="D36" s="873"/>
      <c r="E36" s="873"/>
      <c r="F36" s="873"/>
      <c r="G36" s="873"/>
      <c r="H36" s="874"/>
      <c r="I36" s="267"/>
      <c r="J36" s="268"/>
      <c r="K36" s="269">
        <f>VLOOKUP(A36,EQUIPOS!A6:D163,4,FALSE)</f>
        <v>49941.895211357783</v>
      </c>
      <c r="L36" s="270"/>
      <c r="M36" s="271">
        <v>150</v>
      </c>
      <c r="N36" s="272">
        <f>K36/M36</f>
        <v>332.94596807571855</v>
      </c>
    </row>
    <row r="37" spans="1:14">
      <c r="A37" s="113" t="s">
        <v>148</v>
      </c>
      <c r="B37" s="872" t="str">
        <f>VLOOKUP(A37,EQUIPOS!A7:D154,3,FALSE)</f>
        <v>Cargador : Potencia en el volante 110 hp, Clasificación de RPM del motor 2300.</v>
      </c>
      <c r="C37" s="873"/>
      <c r="D37" s="873"/>
      <c r="E37" s="873"/>
      <c r="F37" s="873"/>
      <c r="G37" s="873"/>
      <c r="H37" s="874"/>
      <c r="I37" s="267"/>
      <c r="J37" s="268"/>
      <c r="K37" s="269">
        <f>VLOOKUP(A37,EQUIPOS!A7:D164,4,FALSE)</f>
        <v>145353.91557610413</v>
      </c>
      <c r="L37" s="270"/>
      <c r="M37" s="271">
        <v>150</v>
      </c>
      <c r="N37" s="272">
        <f>K37/M37</f>
        <v>969.02610384069419</v>
      </c>
    </row>
    <row r="38" spans="1:14">
      <c r="A38" t="s">
        <v>236</v>
      </c>
      <c r="B38" s="872" t="str">
        <f>VLOOKUP(A38,EQUIPOS!A8:D154,3,FALSE)</f>
        <v>Fresadora de pavimento, potencia 255 HP, peso 19 Ton, PROFUNDIDAD DE CORTE 305 mm</v>
      </c>
      <c r="C38" s="873"/>
      <c r="D38" s="873"/>
      <c r="E38" s="873"/>
      <c r="F38" s="873"/>
      <c r="G38" s="873"/>
      <c r="H38" s="874"/>
      <c r="I38" s="267"/>
      <c r="J38" s="268"/>
      <c r="K38" s="269">
        <f>VLOOKUP(A38,EQUIPOS!A8:D165,4,FALSE)</f>
        <v>434349.73722667526</v>
      </c>
      <c r="L38" s="270"/>
      <c r="M38" s="271">
        <v>150</v>
      </c>
      <c r="N38" s="272">
        <f>K38/M38</f>
        <v>2895.6649148445017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1.8043666666666667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4199.4413534275809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0">
        <f>VLOOKUP(A58,TRANSPORTE!A5:D117,4,FALSE)</f>
        <v>1219.3279687179154</v>
      </c>
      <c r="M58" s="911"/>
      <c r="N58" s="287">
        <f>K58*L58</f>
        <v>158.51263593332899</v>
      </c>
    </row>
    <row r="59" spans="1:14">
      <c r="B59" s="46"/>
      <c r="C59" s="47"/>
      <c r="D59" s="47"/>
      <c r="E59" s="47"/>
      <c r="F59" s="47"/>
      <c r="G59" s="47"/>
      <c r="H59" s="311"/>
      <c r="I59" s="279"/>
      <c r="J59" s="286"/>
      <c r="K59" s="279"/>
      <c r="L59" s="910"/>
      <c r="M59" s="911"/>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158.51263593332899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180.43666666666667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4538.3906560275764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907.67813120551534</v>
      </c>
      <c r="M82" s="859"/>
      <c r="N82" s="51"/>
    </row>
    <row r="83" spans="1:14">
      <c r="B83" s="89" t="s">
        <v>973</v>
      </c>
      <c r="C83" s="90"/>
      <c r="D83" s="90"/>
      <c r="E83" s="90"/>
      <c r="F83" s="90"/>
      <c r="G83" s="90"/>
      <c r="H83" s="90"/>
      <c r="I83" s="87"/>
      <c r="J83" s="88"/>
      <c r="K83" s="304">
        <v>0.05</v>
      </c>
      <c r="L83" s="858">
        <f>N77*K83</f>
        <v>226.91953280137884</v>
      </c>
      <c r="M83" s="859"/>
      <c r="N83" s="51"/>
    </row>
    <row r="84" spans="1:14" ht="15.75" thickBot="1">
      <c r="B84" s="91" t="s">
        <v>974</v>
      </c>
      <c r="C84" s="92"/>
      <c r="D84" s="92"/>
      <c r="E84" s="92"/>
      <c r="F84" s="92"/>
      <c r="G84" s="92"/>
      <c r="H84" s="92"/>
      <c r="I84" s="93"/>
      <c r="J84" s="94"/>
      <c r="K84" s="305">
        <v>0.05</v>
      </c>
      <c r="L84" s="860">
        <f>N77*K84</f>
        <v>226.91953280137884</v>
      </c>
      <c r="M84" s="861"/>
      <c r="N84" s="51"/>
    </row>
    <row r="85" spans="1:14" ht="15.75" thickBot="1">
      <c r="B85" s="823" t="s">
        <v>953</v>
      </c>
      <c r="C85" s="824"/>
      <c r="D85" s="824"/>
      <c r="E85" s="824"/>
      <c r="F85" s="824"/>
      <c r="G85" s="824"/>
      <c r="H85" s="824"/>
      <c r="I85" s="824"/>
      <c r="J85" s="824"/>
      <c r="K85" s="824"/>
      <c r="L85" s="824"/>
      <c r="M85" s="825"/>
      <c r="N85" s="52">
        <f>L82+L83+L84</f>
        <v>1361.517196808273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5899.9078528358496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topLeftCell="A37"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117</v>
      </c>
      <c r="B36" s="872" t="str">
        <f>VLOOKUP(A36,EQUIPOS!A6:D154,3,FALSE)</f>
        <v xml:space="preserve">Barredora mecánica de cepillo de 3658 mm ; 6 m3 </v>
      </c>
      <c r="C36" s="873"/>
      <c r="D36" s="873"/>
      <c r="E36" s="873"/>
      <c r="F36" s="873"/>
      <c r="G36" s="873"/>
      <c r="H36" s="874"/>
      <c r="I36" s="267"/>
      <c r="J36" s="268"/>
      <c r="K36" s="269">
        <f>VLOOKUP(A36,EQUIPOS!A6:D163,4,FALSE)</f>
        <v>49941.895211357783</v>
      </c>
      <c r="L36" s="270"/>
      <c r="M36" s="271">
        <v>300</v>
      </c>
      <c r="N36" s="272">
        <f>K36/M36</f>
        <v>166.47298403785928</v>
      </c>
    </row>
    <row r="37" spans="1:14">
      <c r="A37" s="113" t="s">
        <v>148</v>
      </c>
      <c r="B37" s="872" t="str">
        <f>VLOOKUP(A37,EQUIPOS!A7:D154,3,FALSE)</f>
        <v>Cargador : Potencia en el volante 110 hp, Clasificación de RPM del motor 2300.</v>
      </c>
      <c r="C37" s="873"/>
      <c r="D37" s="873"/>
      <c r="E37" s="873"/>
      <c r="F37" s="873"/>
      <c r="G37" s="873"/>
      <c r="H37" s="874"/>
      <c r="I37" s="267"/>
      <c r="J37" s="268"/>
      <c r="K37" s="269">
        <f>VLOOKUP(A37,EQUIPOS!A7:D164,4,FALSE)</f>
        <v>145353.91557610413</v>
      </c>
      <c r="L37" s="270"/>
      <c r="M37" s="271">
        <v>300</v>
      </c>
      <c r="N37" s="272">
        <f>K37/M37</f>
        <v>484.5130519203471</v>
      </c>
    </row>
    <row r="38" spans="1:14">
      <c r="A38" t="s">
        <v>236</v>
      </c>
      <c r="B38" s="872" t="str">
        <f>VLOOKUP(A38,EQUIPOS!A8:D154,3,FALSE)</f>
        <v>Fresadora de pavimento, potencia 255 HP, peso 19 Ton, PROFUNDIDAD DE CORTE 305 mm</v>
      </c>
      <c r="C38" s="873"/>
      <c r="D38" s="873"/>
      <c r="E38" s="873"/>
      <c r="F38" s="873"/>
      <c r="G38" s="873"/>
      <c r="H38" s="874"/>
      <c r="I38" s="267"/>
      <c r="J38" s="268"/>
      <c r="K38" s="269">
        <f>VLOOKUP(A38,EQUIPOS!A8:D165,4,FALSE)</f>
        <v>434349.73722667526</v>
      </c>
      <c r="L38" s="270"/>
      <c r="M38" s="271">
        <v>300</v>
      </c>
      <c r="N38" s="272">
        <f>K38/M38</f>
        <v>1447.8324574222509</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0.90218333333333334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2099.7206767137905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0">
        <f>VLOOKUP(A58,TRANSPORTE!A5:D117,4,FALSE)</f>
        <v>1219.3279687179154</v>
      </c>
      <c r="M58" s="911"/>
      <c r="N58" s="287">
        <f>K58*L58</f>
        <v>79.256317966664497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79.256317966664497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90.218333333333334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2269.1953280137882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453.83906560275767</v>
      </c>
      <c r="M82" s="859"/>
      <c r="N82" s="51"/>
    </row>
    <row r="83" spans="1:14">
      <c r="B83" s="89" t="s">
        <v>973</v>
      </c>
      <c r="C83" s="90"/>
      <c r="D83" s="90"/>
      <c r="E83" s="90"/>
      <c r="F83" s="90"/>
      <c r="G83" s="90"/>
      <c r="H83" s="90"/>
      <c r="I83" s="87"/>
      <c r="J83" s="88"/>
      <c r="K83" s="304">
        <v>0.05</v>
      </c>
      <c r="L83" s="858">
        <f>N77*K83</f>
        <v>113.45976640068942</v>
      </c>
      <c r="M83" s="859"/>
      <c r="N83" s="51"/>
    </row>
    <row r="84" spans="1:14" ht="15.75" thickBot="1">
      <c r="B84" s="91" t="s">
        <v>974</v>
      </c>
      <c r="C84" s="92"/>
      <c r="D84" s="92"/>
      <c r="E84" s="92"/>
      <c r="F84" s="92"/>
      <c r="G84" s="92"/>
      <c r="H84" s="92"/>
      <c r="I84" s="93"/>
      <c r="J84" s="94"/>
      <c r="K84" s="305">
        <v>0.05</v>
      </c>
      <c r="L84" s="860">
        <f>N77*K84</f>
        <v>113.45976640068942</v>
      </c>
      <c r="M84" s="861"/>
      <c r="N84" s="51"/>
    </row>
    <row r="85" spans="1:14" ht="15.75" thickBot="1">
      <c r="B85" s="823" t="s">
        <v>953</v>
      </c>
      <c r="C85" s="824"/>
      <c r="D85" s="824"/>
      <c r="E85" s="824"/>
      <c r="F85" s="824"/>
      <c r="G85" s="824"/>
      <c r="H85" s="824"/>
      <c r="I85" s="824"/>
      <c r="J85" s="824"/>
      <c r="K85" s="824"/>
      <c r="L85" s="824"/>
      <c r="M85" s="825"/>
      <c r="N85" s="52">
        <f>L82+L83+L84</f>
        <v>680.75859840413648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2949.9539264179248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18</v>
      </c>
      <c r="N36" s="272">
        <f>K36/M36</f>
        <v>3928.602575155579</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94775.503169214484</v>
      </c>
      <c r="L37" s="270"/>
      <c r="M37" s="271">
        <v>18</v>
      </c>
      <c r="N37" s="272">
        <f>K37/M37</f>
        <v>5265.305731623027</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183098.24988478114</v>
      </c>
      <c r="L38" s="270"/>
      <c r="M38" s="271">
        <v>18</v>
      </c>
      <c r="N38" s="272">
        <f>K38/M38</f>
        <v>10172.124993598953</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429607.37386472797</v>
      </c>
      <c r="L39" s="877">
        <v>18</v>
      </c>
      <c r="M39" s="878"/>
      <c r="N39" s="272">
        <f>K39/L39</f>
        <v>23867.07632581822</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116369.10992677201</v>
      </c>
      <c r="L40" s="276"/>
      <c r="M40" s="277">
        <v>18</v>
      </c>
      <c r="N40" s="272">
        <f>K40/M40</f>
        <v>6464.9505514873345</v>
      </c>
    </row>
    <row r="41" spans="1:14">
      <c r="B41" s="880" t="s">
        <v>952</v>
      </c>
      <c r="C41" s="881"/>
      <c r="D41" s="881"/>
      <c r="E41" s="38"/>
      <c r="F41" s="39"/>
      <c r="G41" s="39"/>
      <c r="H41" s="40"/>
      <c r="I41" s="36"/>
      <c r="J41" s="37"/>
      <c r="K41" s="279"/>
      <c r="L41" s="276"/>
      <c r="M41" s="401">
        <v>0.01</v>
      </c>
      <c r="N41" s="344">
        <f>N75*M41</f>
        <v>29.963350251000556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49728.023527934121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802</v>
      </c>
      <c r="B48" s="43" t="str">
        <f>VLOOKUP(A48,MATERIALES!A5:D372,3,FALSE)</f>
        <v>Arena lavada</v>
      </c>
      <c r="C48" s="281"/>
      <c r="D48" s="281"/>
      <c r="E48" s="281"/>
      <c r="F48" s="281"/>
      <c r="G48" s="281"/>
      <c r="H48" s="281"/>
      <c r="I48" s="268"/>
      <c r="J48" s="224" t="str">
        <f>VLOOKUP(A48,MATERIALES!A4:D638,2,FALSE)</f>
        <v>m3</v>
      </c>
      <c r="K48" s="282">
        <v>3.5000000000000003E-2</v>
      </c>
      <c r="L48" s="267"/>
      <c r="M48" s="402">
        <f>VLOOKUP(A48,MATERIALES!A5:D394,4,FALSE)</f>
        <v>22304.166773782286</v>
      </c>
      <c r="N48" s="272">
        <f>K48*M48</f>
        <v>780.64583708238013</v>
      </c>
    </row>
    <row r="49" spans="1:14">
      <c r="A49" s="108" t="s">
        <v>763</v>
      </c>
      <c r="B49" s="43" t="str">
        <f>VLOOKUP(A49,MATERIALES!A6:D372,3,FALSE)</f>
        <v>Agregado petreo para mezclas asfálticas</v>
      </c>
      <c r="C49" s="281"/>
      <c r="D49" s="281"/>
      <c r="E49" s="281"/>
      <c r="F49" s="281"/>
      <c r="G49" s="281"/>
      <c r="H49" s="281"/>
      <c r="I49" s="268"/>
      <c r="J49" s="224" t="str">
        <f>VLOOKUP(A49,MATERIALES!A5:D639,2,FALSE)</f>
        <v>m3</v>
      </c>
      <c r="K49" s="282">
        <v>0.25</v>
      </c>
      <c r="L49" s="267"/>
      <c r="M49" s="402">
        <f>VLOOKUP(A49,MATERIALES!A6:D395,4,FALSE)</f>
        <v>60060.893534629431</v>
      </c>
      <c r="N49" s="272">
        <f>K49*M49</f>
        <v>15015.223383657358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15795.869220739738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0">
        <f>VLOOKUP(A58,TRANSPORTE!A5:D117,4,FALSE)</f>
        <v>1219.3279687179154</v>
      </c>
      <c r="M58" s="911"/>
      <c r="N58" s="287">
        <f>K58*L58</f>
        <v>347.5084710846059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347.5084710846059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2996.3350251000556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68867.736244858519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13773.547248971705</v>
      </c>
      <c r="M82" s="859"/>
      <c r="N82" s="51"/>
    </row>
    <row r="83" spans="1:14">
      <c r="B83" s="89" t="s">
        <v>973</v>
      </c>
      <c r="C83" s="90"/>
      <c r="D83" s="90"/>
      <c r="E83" s="90"/>
      <c r="F83" s="90"/>
      <c r="G83" s="90"/>
      <c r="H83" s="90"/>
      <c r="I83" s="87"/>
      <c r="J83" s="88"/>
      <c r="K83" s="304">
        <v>0.05</v>
      </c>
      <c r="L83" s="858">
        <f>N77*K83</f>
        <v>3443.3868122429262</v>
      </c>
      <c r="M83" s="859"/>
      <c r="N83" s="51"/>
    </row>
    <row r="84" spans="1:14" ht="15.75" thickBot="1">
      <c r="B84" s="91" t="s">
        <v>974</v>
      </c>
      <c r="C84" s="92"/>
      <c r="D84" s="92"/>
      <c r="E84" s="92"/>
      <c r="F84" s="92"/>
      <c r="G84" s="92"/>
      <c r="H84" s="92"/>
      <c r="I84" s="93"/>
      <c r="J84" s="94"/>
      <c r="K84" s="305">
        <v>0.05</v>
      </c>
      <c r="L84" s="860">
        <f>N77*K84</f>
        <v>3443.3868122429262</v>
      </c>
      <c r="M84" s="861"/>
      <c r="N84" s="51"/>
    </row>
    <row r="85" spans="1:14" ht="15.75" thickBot="1">
      <c r="B85" s="823" t="s">
        <v>953</v>
      </c>
      <c r="C85" s="824"/>
      <c r="D85" s="824"/>
      <c r="E85" s="824"/>
      <c r="F85" s="824"/>
      <c r="G85" s="824"/>
      <c r="H85" s="824"/>
      <c r="I85" s="824"/>
      <c r="J85" s="824"/>
      <c r="K85" s="824"/>
      <c r="L85" s="824"/>
      <c r="M85" s="825"/>
      <c r="N85" s="52">
        <f>L82+L83+L84</f>
        <v>20660.320873457556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89528.057118316079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topLeftCell="A25"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12</v>
      </c>
      <c r="N36" s="272">
        <f>K36/M36</f>
        <v>5892.9038627333684</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94775.503169214484</v>
      </c>
      <c r="L37" s="270"/>
      <c r="M37" s="271">
        <v>12</v>
      </c>
      <c r="N37" s="272">
        <f>K37/M37</f>
        <v>7897.95859743454</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183098.24988478114</v>
      </c>
      <c r="L38" s="270"/>
      <c r="M38" s="271">
        <v>12</v>
      </c>
      <c r="N38" s="272">
        <f>K38/M38</f>
        <v>15258.187490398428</v>
      </c>
    </row>
    <row r="39" spans="1:14">
      <c r="A39" s="113" t="s">
        <v>299</v>
      </c>
      <c r="B39" s="872" t="str">
        <f>VLOOKUP(A39,EQUIPOS!A7:D154,3,FALSE)</f>
        <v xml:space="preserve">Recicladora, potencia 430HP </v>
      </c>
      <c r="C39" s="873"/>
      <c r="D39" s="873"/>
      <c r="E39" s="873"/>
      <c r="F39" s="873"/>
      <c r="G39" s="873"/>
      <c r="H39" s="874"/>
      <c r="I39" s="267"/>
      <c r="J39" s="268"/>
      <c r="K39" s="269">
        <f>VLOOKUP(A39,EQUIPOS!A7:D164,4,FALSE)</f>
        <v>429607.37386472797</v>
      </c>
      <c r="L39" s="270"/>
      <c r="M39" s="271">
        <v>12</v>
      </c>
      <c r="N39" s="272">
        <f>K39/M39</f>
        <v>35800.614488727333</v>
      </c>
    </row>
    <row r="40" spans="1:14">
      <c r="A40" t="s">
        <v>365</v>
      </c>
      <c r="B40" s="872" t="str">
        <f>VLOOKUP(A40,EQUIPOS!A8:D154,3,FALSE)</f>
        <v xml:space="preserve">Vibrocompatador, potencia 153 HP, peso 10 Ton. </v>
      </c>
      <c r="C40" s="873"/>
      <c r="D40" s="873"/>
      <c r="E40" s="873"/>
      <c r="F40" s="873"/>
      <c r="G40" s="873"/>
      <c r="H40" s="874"/>
      <c r="I40" s="267"/>
      <c r="J40" s="268"/>
      <c r="K40" s="269">
        <f>VLOOKUP(A40,EQUIPOS!A8:D165,4,FALSE)</f>
        <v>116369.10992677201</v>
      </c>
      <c r="L40" s="270"/>
      <c r="M40" s="271">
        <v>12</v>
      </c>
      <c r="N40" s="272">
        <f>K40/M40</f>
        <v>9697.4258272310017</v>
      </c>
    </row>
    <row r="41" spans="1:14">
      <c r="B41" s="872"/>
      <c r="C41" s="873"/>
      <c r="D41" s="873"/>
      <c r="E41" s="873"/>
      <c r="F41" s="873"/>
      <c r="G41" s="873"/>
      <c r="H41" s="874"/>
      <c r="I41" s="875"/>
      <c r="J41" s="876"/>
      <c r="K41" s="269"/>
      <c r="L41" s="877"/>
      <c r="M41" s="878"/>
      <c r="N41" s="272"/>
    </row>
    <row r="42" spans="1:14">
      <c r="B42" s="872"/>
      <c r="C42" s="873"/>
      <c r="D42" s="873"/>
      <c r="E42" s="879"/>
      <c r="F42" s="873"/>
      <c r="G42" s="873"/>
      <c r="H42" s="874"/>
      <c r="I42" s="36"/>
      <c r="J42" s="37"/>
      <c r="K42" s="274"/>
      <c r="L42" s="276"/>
      <c r="M42" s="277"/>
      <c r="N42" s="278"/>
    </row>
    <row r="43" spans="1:14">
      <c r="B43" s="880" t="s">
        <v>952</v>
      </c>
      <c r="C43" s="958"/>
      <c r="D43" s="958"/>
      <c r="E43" s="38"/>
      <c r="F43" s="39"/>
      <c r="G43" s="39"/>
      <c r="H43" s="40"/>
      <c r="I43" s="36"/>
      <c r="J43" s="37"/>
      <c r="K43" s="279"/>
      <c r="L43" s="276"/>
      <c r="M43" s="401">
        <v>0.1</v>
      </c>
      <c r="N43" s="344">
        <f>N77*M43</f>
        <v>449.45025376500837</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74996.54052028968</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t="s">
        <v>774</v>
      </c>
      <c r="B50" s="43" t="str">
        <f>VLOOKUP(A50,MATERIALES!A5:D372,3,FALSE)</f>
        <v>Agua</v>
      </c>
      <c r="C50" s="281"/>
      <c r="D50" s="281"/>
      <c r="E50" s="281"/>
      <c r="F50" s="281"/>
      <c r="G50" s="281"/>
      <c r="H50" s="281"/>
      <c r="I50" s="268"/>
      <c r="J50" s="224" t="str">
        <f>VLOOKUP(A50,MATERIALES!A4:D638,2,FALSE)</f>
        <v>lt</v>
      </c>
      <c r="K50" s="282">
        <v>75</v>
      </c>
      <c r="L50" s="267"/>
      <c r="M50" s="402">
        <f>VLOOKUP(A50,MATERIALES!A5:D394,4,FALSE)</f>
        <v>41.651105086428174</v>
      </c>
      <c r="N50" s="272">
        <f>K50*M50</f>
        <v>3123.832881482113</v>
      </c>
    </row>
    <row r="51" spans="1:14">
      <c r="A51" t="s">
        <v>807</v>
      </c>
      <c r="B51" s="43" t="str">
        <f>VLOOKUP(A51,MATERIALES!A5:D372,3,FALSE)</f>
        <v xml:space="preserve">Cemento Asfáltico </v>
      </c>
      <c r="C51" s="281"/>
      <c r="D51" s="281"/>
      <c r="E51" s="281"/>
      <c r="F51" s="281"/>
      <c r="G51" s="281"/>
      <c r="H51" s="281"/>
      <c r="I51" s="268"/>
      <c r="J51" s="224" t="str">
        <f>VLOOKUP(A51,MATERIALES!A4:D638,2,FALSE)</f>
        <v>kg</v>
      </c>
      <c r="K51" s="282">
        <v>1.3</v>
      </c>
      <c r="L51" s="267"/>
      <c r="M51" s="402">
        <f>VLOOKUP(A51,MATERIALES!A5:D394,4,FALSE)</f>
        <v>1932.4416850667285</v>
      </c>
      <c r="N51" s="272">
        <f>K51*M51</f>
        <v>2512.174190586747</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5"/>
      <c r="C54" s="906"/>
      <c r="D54" s="906"/>
      <c r="E54" s="906"/>
      <c r="F54" s="906"/>
      <c r="G54" s="906"/>
      <c r="H54" s="906"/>
      <c r="I54" s="876"/>
      <c r="J54" s="42"/>
      <c r="K54" s="44"/>
      <c r="L54" s="907"/>
      <c r="M54" s="908"/>
      <c r="N54" s="45"/>
    </row>
    <row r="55" spans="1:14" ht="15.75" thickBot="1">
      <c r="B55" s="823" t="s">
        <v>953</v>
      </c>
      <c r="C55" s="824"/>
      <c r="D55" s="824"/>
      <c r="E55" s="824"/>
      <c r="F55" s="824"/>
      <c r="G55" s="824"/>
      <c r="H55" s="824"/>
      <c r="I55" s="824"/>
      <c r="J55" s="824"/>
      <c r="K55" s="824"/>
      <c r="L55" s="824"/>
      <c r="M55" s="825"/>
      <c r="N55" s="394">
        <f>SUM(N50:N54)</f>
        <v>5636.00707206886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4494.5025376500835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N45+N55+N66+N77</f>
        <v>85127.050130008633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17025.410026001726</v>
      </c>
      <c r="M84" s="859"/>
      <c r="N84" s="51"/>
    </row>
    <row r="85" spans="1:14">
      <c r="B85" s="89" t="s">
        <v>973</v>
      </c>
      <c r="C85" s="90"/>
      <c r="D85" s="90"/>
      <c r="E85" s="90"/>
      <c r="F85" s="90"/>
      <c r="G85" s="90"/>
      <c r="H85" s="90"/>
      <c r="I85" s="87"/>
      <c r="J85" s="88"/>
      <c r="K85" s="304">
        <v>0.05</v>
      </c>
      <c r="L85" s="858">
        <f>N79*K85</f>
        <v>4256.3525065004314</v>
      </c>
      <c r="M85" s="859"/>
      <c r="N85" s="51"/>
    </row>
    <row r="86" spans="1:14" ht="15.75" thickBot="1">
      <c r="B86" s="91" t="s">
        <v>974</v>
      </c>
      <c r="C86" s="92"/>
      <c r="D86" s="92"/>
      <c r="E86" s="92"/>
      <c r="F86" s="92"/>
      <c r="G86" s="92"/>
      <c r="H86" s="92"/>
      <c r="I86" s="93"/>
      <c r="J86" s="94"/>
      <c r="K86" s="305">
        <v>0.05</v>
      </c>
      <c r="L86" s="860">
        <f>N79*K86</f>
        <v>4256.3525065004314</v>
      </c>
      <c r="M86" s="861"/>
      <c r="N86" s="51"/>
    </row>
    <row r="87" spans="1:14" ht="15.75" thickBot="1">
      <c r="B87" s="823" t="s">
        <v>953</v>
      </c>
      <c r="C87" s="824"/>
      <c r="D87" s="824"/>
      <c r="E87" s="824"/>
      <c r="F87" s="824"/>
      <c r="G87" s="824"/>
      <c r="H87" s="824"/>
      <c r="I87" s="824"/>
      <c r="J87" s="824"/>
      <c r="K87" s="824"/>
      <c r="L87" s="824"/>
      <c r="M87" s="825"/>
      <c r="N87" s="52">
        <f>L84+L85+L86</f>
        <v>25538.11503900259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110665.16516901122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9"/>
      <c r="K119" s="889"/>
      <c r="L119" s="889"/>
      <c r="M119" s="889"/>
      <c r="N119" s="890"/>
    </row>
    <row r="120" spans="2:14" ht="15.75" thickBot="1">
      <c r="B120" s="261" t="s">
        <v>2221</v>
      </c>
      <c r="C120" s="393"/>
      <c r="D120" s="393"/>
      <c r="E120" s="57"/>
      <c r="F120" s="57"/>
      <c r="G120" s="57"/>
      <c r="H120" s="57"/>
      <c r="I120" s="57"/>
      <c r="J120" s="891"/>
      <c r="K120" s="891"/>
      <c r="L120" s="891"/>
      <c r="M120" s="891"/>
      <c r="N120" s="892"/>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topLeftCell="A34"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18</v>
      </c>
      <c r="N36" s="272">
        <f>K36/M36</f>
        <v>3928.602575155579</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94775.503169214484</v>
      </c>
      <c r="L37" s="270"/>
      <c r="M37" s="271">
        <v>18</v>
      </c>
      <c r="N37" s="272">
        <f>K37/M37</f>
        <v>5265.305731623027</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183098.24988478114</v>
      </c>
      <c r="L38" s="270"/>
      <c r="M38" s="271">
        <v>18</v>
      </c>
      <c r="N38" s="272">
        <f>K38/M38</f>
        <v>10172.124993598953</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429607.37386472797</v>
      </c>
      <c r="L39" s="877">
        <v>18</v>
      </c>
      <c r="M39" s="878"/>
      <c r="N39" s="272">
        <f>K39/L39</f>
        <v>23867.07632581822</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116369.10992677201</v>
      </c>
      <c r="L40" s="276"/>
      <c r="M40" s="277">
        <v>18</v>
      </c>
      <c r="N40" s="272">
        <f>K40/M40</f>
        <v>6464.9505514873345</v>
      </c>
    </row>
    <row r="41" spans="1:14">
      <c r="B41" s="320"/>
      <c r="C41" s="321"/>
      <c r="D41" s="321"/>
      <c r="E41" s="321"/>
      <c r="F41" s="323"/>
      <c r="G41" s="323"/>
      <c r="H41" s="125"/>
      <c r="I41" s="36"/>
      <c r="J41" s="37"/>
      <c r="K41" s="274"/>
      <c r="L41" s="276"/>
      <c r="M41" s="277"/>
      <c r="N41" s="272"/>
    </row>
    <row r="42" spans="1:14">
      <c r="B42" s="880" t="s">
        <v>952</v>
      </c>
      <c r="C42" s="881"/>
      <c r="D42" s="881"/>
      <c r="E42" s="38"/>
      <c r="F42" s="39"/>
      <c r="G42" s="39"/>
      <c r="H42" s="40"/>
      <c r="I42" s="36"/>
      <c r="J42" s="37"/>
      <c r="K42" s="279"/>
      <c r="L42" s="276"/>
      <c r="M42" s="401">
        <v>0.01</v>
      </c>
      <c r="N42" s="344">
        <f>N76*M42</f>
        <v>29.963350251000556</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49728.023527934121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565</v>
      </c>
      <c r="B49" s="43" t="str">
        <f>VLOOKUP(A49,MATERIALES!A5:D372,3,FALSE)</f>
        <v>Mezcla densa en Caliente MDC-25</v>
      </c>
      <c r="C49" s="281"/>
      <c r="D49" s="281"/>
      <c r="E49" s="281"/>
      <c r="F49" s="281"/>
      <c r="G49" s="281"/>
      <c r="H49" s="281"/>
      <c r="I49" s="268"/>
      <c r="J49" s="224" t="str">
        <f>VLOOKUP(A49,MATERIALES!A5:D639,2,FALSE)</f>
        <v>m3</v>
      </c>
      <c r="K49" s="282">
        <v>0.153</v>
      </c>
      <c r="L49" s="267"/>
      <c r="M49" s="402">
        <f>VLOOKUP(A49,MATERIALES!A5:D394,4,FALSE)</f>
        <v>384455.31911213946</v>
      </c>
      <c r="N49" s="272">
        <f>K49*M49</f>
        <v>58821.663824157338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58821.663824157338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0">
        <f>VLOOKUP(A59,TRANSPORTE!A5:D117,4,FALSE)</f>
        <v>1219.3279687179154</v>
      </c>
      <c r="M59" s="911"/>
      <c r="N59" s="287">
        <f>K59*L59</f>
        <v>186.55717921384104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186.55717921384104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2996.3350251000556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111732.57955640534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22346.515911281069</v>
      </c>
      <c r="M83" s="859"/>
      <c r="N83" s="51"/>
    </row>
    <row r="84" spans="1:14">
      <c r="B84" s="89" t="s">
        <v>973</v>
      </c>
      <c r="C84" s="90"/>
      <c r="D84" s="90"/>
      <c r="E84" s="90"/>
      <c r="F84" s="90"/>
      <c r="G84" s="90"/>
      <c r="H84" s="90"/>
      <c r="I84" s="87"/>
      <c r="J84" s="88"/>
      <c r="K84" s="304">
        <v>0.05</v>
      </c>
      <c r="L84" s="858">
        <f>N78*K84</f>
        <v>5586.6289778202672</v>
      </c>
      <c r="M84" s="859"/>
      <c r="N84" s="51"/>
    </row>
    <row r="85" spans="1:14" ht="15.75" thickBot="1">
      <c r="B85" s="91" t="s">
        <v>974</v>
      </c>
      <c r="C85" s="92"/>
      <c r="D85" s="92"/>
      <c r="E85" s="92"/>
      <c r="F85" s="92"/>
      <c r="G85" s="92"/>
      <c r="H85" s="92"/>
      <c r="I85" s="93"/>
      <c r="J85" s="94"/>
      <c r="K85" s="305">
        <v>0.05</v>
      </c>
      <c r="L85" s="860">
        <f>N78*K85</f>
        <v>5586.6289778202672</v>
      </c>
      <c r="M85" s="861"/>
      <c r="N85" s="51"/>
    </row>
    <row r="86" spans="1:14" ht="15.75" thickBot="1">
      <c r="B86" s="823" t="s">
        <v>953</v>
      </c>
      <c r="C86" s="824"/>
      <c r="D86" s="824"/>
      <c r="E86" s="824"/>
      <c r="F86" s="824"/>
      <c r="G86" s="824"/>
      <c r="H86" s="824"/>
      <c r="I86" s="824"/>
      <c r="J86" s="824"/>
      <c r="K86" s="824"/>
      <c r="L86" s="824"/>
      <c r="M86" s="825"/>
      <c r="N86" s="52">
        <f>L83+L84+L85</f>
        <v>33519.773866921605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145252.35342332695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18</v>
      </c>
      <c r="N36" s="272">
        <f>K36/M36</f>
        <v>3928.602575155579</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94775.503169214484</v>
      </c>
      <c r="L37" s="270"/>
      <c r="M37" s="271">
        <v>18</v>
      </c>
      <c r="N37" s="272">
        <f>K37/M37</f>
        <v>5265.305731623027</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183098.24988478114</v>
      </c>
      <c r="L38" s="270"/>
      <c r="M38" s="271">
        <v>18</v>
      </c>
      <c r="N38" s="272">
        <f>K38/M38</f>
        <v>10172.124993598953</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429607.37386472797</v>
      </c>
      <c r="L39" s="877">
        <v>18</v>
      </c>
      <c r="M39" s="878"/>
      <c r="N39" s="272">
        <f>K39/L39</f>
        <v>23867.07632581822</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116369.10992677201</v>
      </c>
      <c r="L40" s="276"/>
      <c r="M40" s="277">
        <v>18</v>
      </c>
      <c r="N40" s="272">
        <f>K40/M40</f>
        <v>6464.9505514873345</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29.963350251000556</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49728.023527934121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563</v>
      </c>
      <c r="B49" s="43" t="str">
        <f>VLOOKUP(A49,MATERIALES!A4:D372,3,FALSE)</f>
        <v>Mezcla densa en Caliente MDC-19</v>
      </c>
      <c r="C49" s="281"/>
      <c r="D49" s="281"/>
      <c r="E49" s="281"/>
      <c r="F49" s="281"/>
      <c r="G49" s="281"/>
      <c r="H49" s="281"/>
      <c r="I49" s="268"/>
      <c r="J49" s="224" t="str">
        <f>VLOOKUP(A49,MATERIALES!A5:D639,2,FALSE)</f>
        <v>m3</v>
      </c>
      <c r="K49" s="282">
        <v>0.153</v>
      </c>
      <c r="L49" s="267"/>
      <c r="M49" s="402">
        <f>VLOOKUP(A49,MATERIALES!A5:D394,4,FALSE)</f>
        <v>385080.08568843582</v>
      </c>
      <c r="N49" s="272">
        <f>K49*M49</f>
        <v>58917.253110330683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58917.253110330683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0">
        <f>VLOOKUP(A59,TRANSPORTE!A5:D117,4,FALSE)</f>
        <v>1219.3279687179154</v>
      </c>
      <c r="M59" s="911"/>
      <c r="N59" s="287">
        <f>K59*L59</f>
        <v>186.55717921384104</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186.55717921384104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2996.3350251000556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111828.16884257869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22365.633768515738</v>
      </c>
      <c r="M83" s="859"/>
      <c r="N83" s="51"/>
    </row>
    <row r="84" spans="1:14">
      <c r="B84" s="89" t="s">
        <v>973</v>
      </c>
      <c r="C84" s="90"/>
      <c r="D84" s="90"/>
      <c r="E84" s="90"/>
      <c r="F84" s="90"/>
      <c r="G84" s="90"/>
      <c r="H84" s="90"/>
      <c r="I84" s="87"/>
      <c r="J84" s="88"/>
      <c r="K84" s="304">
        <v>0.05</v>
      </c>
      <c r="L84" s="858">
        <f>N78*K84</f>
        <v>5591.4084421289344</v>
      </c>
      <c r="M84" s="859"/>
      <c r="N84" s="51"/>
    </row>
    <row r="85" spans="1:14" ht="15.75" thickBot="1">
      <c r="B85" s="91" t="s">
        <v>974</v>
      </c>
      <c r="C85" s="92"/>
      <c r="D85" s="92"/>
      <c r="E85" s="92"/>
      <c r="F85" s="92"/>
      <c r="G85" s="92"/>
      <c r="H85" s="92"/>
      <c r="I85" s="93"/>
      <c r="J85" s="94"/>
      <c r="K85" s="305">
        <v>0.05</v>
      </c>
      <c r="L85" s="860">
        <f>N78*K85</f>
        <v>5591.4084421289344</v>
      </c>
      <c r="M85" s="861"/>
      <c r="N85" s="51"/>
    </row>
    <row r="86" spans="1:14" ht="15.75" thickBot="1">
      <c r="B86" s="823" t="s">
        <v>953</v>
      </c>
      <c r="C86" s="824"/>
      <c r="D86" s="824"/>
      <c r="E86" s="824"/>
      <c r="F86" s="824"/>
      <c r="G86" s="824"/>
      <c r="H86" s="824"/>
      <c r="I86" s="824"/>
      <c r="J86" s="824"/>
      <c r="K86" s="824"/>
      <c r="L86" s="824"/>
      <c r="M86" s="825"/>
      <c r="N86" s="52">
        <f>L83+L84+L85</f>
        <v>33548.450652773608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145376.61949535229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15</v>
      </c>
      <c r="N36" s="272">
        <f>K36/M36</f>
        <v>4714.3230901866946</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94775.503169214484</v>
      </c>
      <c r="L37" s="270"/>
      <c r="M37" s="271">
        <v>15</v>
      </c>
      <c r="N37" s="272">
        <f>K37/M37</f>
        <v>6318.366877947632</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183098.24988478114</v>
      </c>
      <c r="L38" s="270"/>
      <c r="M38" s="271">
        <v>15</v>
      </c>
      <c r="N38" s="272">
        <f>K38/M38</f>
        <v>12206.549992318742</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429607.37386472797</v>
      </c>
      <c r="L39" s="877">
        <v>15</v>
      </c>
      <c r="M39" s="878"/>
      <c r="N39" s="272">
        <f>K39/L39</f>
        <v>28640.491590981863</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116369.10992677201</v>
      </c>
      <c r="L40" s="276"/>
      <c r="M40" s="277">
        <v>15</v>
      </c>
      <c r="N40" s="272">
        <f>K40/M40</f>
        <v>7757.9406617848008</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35.956020301200674</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59673.628233520933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565</v>
      </c>
      <c r="B49" s="43" t="str">
        <f>VLOOKUP(A49,MATERIALES!A4:D372,3,FALSE)</f>
        <v>Mezcla densa en Caliente MDC-25</v>
      </c>
      <c r="C49" s="281"/>
      <c r="D49" s="281"/>
      <c r="E49" s="281"/>
      <c r="F49" s="281"/>
      <c r="G49" s="281"/>
      <c r="H49" s="281"/>
      <c r="I49" s="268"/>
      <c r="J49" s="224" t="str">
        <f>VLOOKUP(A49,MATERIALES!A5:D639,2,FALSE)</f>
        <v>m3</v>
      </c>
      <c r="K49" s="282">
        <v>0.153</v>
      </c>
      <c r="L49" s="267"/>
      <c r="M49" s="402">
        <f>VLOOKUP(A49,MATERIALES!A5:D394,4,FALSE)</f>
        <v>384455.31911213946</v>
      </c>
      <c r="N49" s="272">
        <f>K49*M49</f>
        <v>58821.663824157338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58821.663824157338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0">
        <f>VLOOKUP(A59,TRANSPORTE!A5:D117,4,FALSE)</f>
        <v>1219.3279687179154</v>
      </c>
      <c r="M59" s="911"/>
      <c r="N59" s="287">
        <f>K59*L59</f>
        <v>186.55717921384104</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186.55717921384104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3595.602030120067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122277.45126701218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24455.490253402437</v>
      </c>
      <c r="M83" s="859"/>
      <c r="N83" s="51"/>
    </row>
    <row r="84" spans="1:14">
      <c r="B84" s="89" t="s">
        <v>973</v>
      </c>
      <c r="C84" s="90"/>
      <c r="D84" s="90"/>
      <c r="E84" s="90"/>
      <c r="F84" s="90"/>
      <c r="G84" s="90"/>
      <c r="H84" s="90"/>
      <c r="I84" s="87"/>
      <c r="J84" s="88"/>
      <c r="K84" s="304">
        <v>0.05</v>
      </c>
      <c r="L84" s="858">
        <f>N78*K84</f>
        <v>6113.8725633506092</v>
      </c>
      <c r="M84" s="859"/>
      <c r="N84" s="51"/>
    </row>
    <row r="85" spans="1:14" ht="15.75" thickBot="1">
      <c r="B85" s="91" t="s">
        <v>974</v>
      </c>
      <c r="C85" s="92"/>
      <c r="D85" s="92"/>
      <c r="E85" s="92"/>
      <c r="F85" s="92"/>
      <c r="G85" s="92"/>
      <c r="H85" s="92"/>
      <c r="I85" s="93"/>
      <c r="J85" s="94"/>
      <c r="K85" s="305">
        <v>0.05</v>
      </c>
      <c r="L85" s="860">
        <f>N78*K85</f>
        <v>6113.8725633506092</v>
      </c>
      <c r="M85" s="861"/>
      <c r="N85" s="51"/>
    </row>
    <row r="86" spans="1:14" ht="15.75" thickBot="1">
      <c r="B86" s="823" t="s">
        <v>953</v>
      </c>
      <c r="C86" s="824"/>
      <c r="D86" s="824"/>
      <c r="E86" s="824"/>
      <c r="F86" s="824"/>
      <c r="G86" s="824"/>
      <c r="H86" s="824"/>
      <c r="I86" s="824"/>
      <c r="J86" s="824"/>
      <c r="K86" s="824"/>
      <c r="L86" s="824"/>
      <c r="M86" s="825"/>
      <c r="N86" s="52">
        <f>L83+L84+L85</f>
        <v>36683.235380103659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158960.68664711583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271">
        <v>15</v>
      </c>
      <c r="N36" s="272">
        <f>K36/M36</f>
        <v>4714.3230901866946</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94775.503169214484</v>
      </c>
      <c r="L37" s="270"/>
      <c r="M37" s="271">
        <v>15</v>
      </c>
      <c r="N37" s="272">
        <f>K37/M37</f>
        <v>6318.366877947632</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183098.24988478114</v>
      </c>
      <c r="L38" s="270"/>
      <c r="M38" s="271">
        <v>15</v>
      </c>
      <c r="N38" s="272">
        <f>K38/M38</f>
        <v>12206.549992318742</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429607.37386472797</v>
      </c>
      <c r="L39" s="877">
        <v>15</v>
      </c>
      <c r="M39" s="878"/>
      <c r="N39" s="272">
        <f>K39/L39</f>
        <v>28640.491590981863</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116369.10992677201</v>
      </c>
      <c r="L40" s="276"/>
      <c r="M40" s="277">
        <v>15</v>
      </c>
      <c r="N40" s="272">
        <f>K40/M40</f>
        <v>7757.9406617848008</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35.956020301200674</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59673.628233520933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563</v>
      </c>
      <c r="B49" s="43" t="str">
        <f>VLOOKUP(A49,MATERIALES!A4:D372,3,FALSE)</f>
        <v>Mezcla densa en Caliente MDC-19</v>
      </c>
      <c r="C49" s="281"/>
      <c r="D49" s="281"/>
      <c r="E49" s="281"/>
      <c r="F49" s="281"/>
      <c r="G49" s="281"/>
      <c r="H49" s="281"/>
      <c r="I49" s="268"/>
      <c r="J49" s="224" t="str">
        <f>VLOOKUP(A49,MATERIALES!A5:D639,2,FALSE)</f>
        <v>m3</v>
      </c>
      <c r="K49" s="282">
        <v>0.153</v>
      </c>
      <c r="L49" s="267"/>
      <c r="M49" s="402">
        <f>VLOOKUP(A49,MATERIALES!A5:D394,4,FALSE)</f>
        <v>385080.08568843582</v>
      </c>
      <c r="N49" s="272">
        <f>K49*M49</f>
        <v>58917.253110330683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58917.253110330683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0">
        <f>VLOOKUP(A59,TRANSPORTE!A5:D117,4,FALSE)</f>
        <v>1219.3279687179154</v>
      </c>
      <c r="M59" s="911"/>
      <c r="N59" s="287">
        <f>K59*L59</f>
        <v>186.55717921384104</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186.55717921384104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3595.602030120067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122373.04055318552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24474.608110637106</v>
      </c>
      <c r="M83" s="859"/>
      <c r="N83" s="51"/>
    </row>
    <row r="84" spans="1:14">
      <c r="B84" s="89" t="s">
        <v>973</v>
      </c>
      <c r="C84" s="90"/>
      <c r="D84" s="90"/>
      <c r="E84" s="90"/>
      <c r="F84" s="90"/>
      <c r="G84" s="90"/>
      <c r="H84" s="90"/>
      <c r="I84" s="87"/>
      <c r="J84" s="88"/>
      <c r="K84" s="304">
        <v>0.05</v>
      </c>
      <c r="L84" s="858">
        <f>N78*K84</f>
        <v>6118.6520276592764</v>
      </c>
      <c r="M84" s="859"/>
      <c r="N84" s="51"/>
    </row>
    <row r="85" spans="1:14" ht="15.75" thickBot="1">
      <c r="B85" s="91" t="s">
        <v>974</v>
      </c>
      <c r="C85" s="92"/>
      <c r="D85" s="92"/>
      <c r="E85" s="92"/>
      <c r="F85" s="92"/>
      <c r="G85" s="92"/>
      <c r="H85" s="92"/>
      <c r="I85" s="93"/>
      <c r="J85" s="94"/>
      <c r="K85" s="305">
        <v>0.05</v>
      </c>
      <c r="L85" s="860">
        <f>N78*K85</f>
        <v>6118.6520276592764</v>
      </c>
      <c r="M85" s="861"/>
      <c r="N85" s="51"/>
    </row>
    <row r="86" spans="1:14" ht="15.75" thickBot="1">
      <c r="B86" s="823" t="s">
        <v>953</v>
      </c>
      <c r="C86" s="824"/>
      <c r="D86" s="824"/>
      <c r="E86" s="824"/>
      <c r="F86" s="824"/>
      <c r="G86" s="824"/>
      <c r="H86" s="824"/>
      <c r="I86" s="824"/>
      <c r="J86" s="824"/>
      <c r="K86" s="824"/>
      <c r="L86" s="824"/>
      <c r="M86" s="825"/>
      <c r="N86" s="52">
        <f>L83+L84+L85</f>
        <v>36711.912165955662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159084.95271914118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topLeftCell="A22" zoomScale="78" zoomScaleNormal="78" workbookViewId="0">
      <selection activeCell="B49" sqref="B49"/>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4.3147224361440797</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887</v>
      </c>
      <c r="B49" s="43" t="str">
        <f>VLOOKUP(A49,MATERIALES!A4:D372,3,FALSE)</f>
        <v>Geotextil Nt Repav 450 O Similar (Proveedores Pavco, Lafayet, Geomatrix, Tensar, Omnes U Otros)</v>
      </c>
      <c r="C49" s="281"/>
      <c r="D49" s="281"/>
      <c r="E49" s="281"/>
      <c r="F49" s="281"/>
      <c r="G49" s="281"/>
      <c r="H49" s="281"/>
      <c r="I49" s="268"/>
      <c r="J49" s="224" t="str">
        <f>VLOOKUP(A49,MATERIALES!A5:D639,2,FALSE)</f>
        <v>m2</v>
      </c>
      <c r="K49" s="282">
        <v>1.0549999999999999</v>
      </c>
      <c r="L49" s="267"/>
      <c r="M49" s="402">
        <f>VLOOKUP(A49,MATERIALES!A5:D394,4,FALSE)</f>
        <v>6046.69918092221</v>
      </c>
      <c r="N49" s="272">
        <f>K49*M49</f>
        <v>6379.2676358729314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6379.2676358729314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431.472243614408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6815.0546019234835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1363.0109203846969</v>
      </c>
      <c r="M83" s="859"/>
      <c r="N83" s="51"/>
    </row>
    <row r="84" spans="1:14">
      <c r="B84" s="89" t="s">
        <v>973</v>
      </c>
      <c r="C84" s="90"/>
      <c r="D84" s="90"/>
      <c r="E84" s="90"/>
      <c r="F84" s="90"/>
      <c r="G84" s="90"/>
      <c r="H84" s="90"/>
      <c r="I84" s="87"/>
      <c r="J84" s="88"/>
      <c r="K84" s="304">
        <v>0.05</v>
      </c>
      <c r="L84" s="858">
        <f>N78*K84</f>
        <v>340.75273009617422</v>
      </c>
      <c r="M84" s="859"/>
      <c r="N84" s="51"/>
    </row>
    <row r="85" spans="1:14" ht="15.75" thickBot="1">
      <c r="B85" s="91" t="s">
        <v>974</v>
      </c>
      <c r="C85" s="92"/>
      <c r="D85" s="92"/>
      <c r="E85" s="92"/>
      <c r="F85" s="92"/>
      <c r="G85" s="92"/>
      <c r="H85" s="92"/>
      <c r="I85" s="93"/>
      <c r="J85" s="94"/>
      <c r="K85" s="305">
        <v>0.05</v>
      </c>
      <c r="L85" s="860">
        <f>N78*K85</f>
        <v>340.75273009617422</v>
      </c>
      <c r="M85" s="861"/>
      <c r="N85" s="51"/>
    </row>
    <row r="86" spans="1:14" ht="15.75" thickBot="1">
      <c r="B86" s="823" t="s">
        <v>953</v>
      </c>
      <c r="C86" s="824"/>
      <c r="D86" s="824"/>
      <c r="E86" s="824"/>
      <c r="F86" s="824"/>
      <c r="G86" s="824"/>
      <c r="H86" s="824"/>
      <c r="I86" s="824"/>
      <c r="J86" s="824"/>
      <c r="K86" s="824"/>
      <c r="L86" s="824"/>
      <c r="M86" s="825"/>
      <c r="N86" s="52">
        <f>L83+L84+L85</f>
        <v>2044.5163805770453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8859.5709825005288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164</v>
      </c>
      <c r="B36" s="872" t="str">
        <f>VLOOKUP(A36,EQUIPOS!A6:D154,3,FALSE)</f>
        <v>Compactador manual de rodillo</v>
      </c>
      <c r="C36" s="873"/>
      <c r="D36" s="873"/>
      <c r="E36" s="873"/>
      <c r="F36" s="873"/>
      <c r="G36" s="873"/>
      <c r="H36" s="874"/>
      <c r="I36" s="267"/>
      <c r="J36" s="268"/>
      <c r="K36" s="269">
        <f>VLOOKUP(A36,EQUIPOS!A6:D163,4,FALSE)</f>
        <v>45774.562471195284</v>
      </c>
      <c r="L36" s="270"/>
      <c r="M36" s="271">
        <v>2</v>
      </c>
      <c r="N36" s="272">
        <f>K36/M36</f>
        <v>22887.281235597642</v>
      </c>
    </row>
    <row r="37" spans="1:14">
      <c r="A37" s="113" t="s">
        <v>180</v>
      </c>
      <c r="B37" s="872" t="str">
        <f>VLOOKUP(A37,EQUIPOS!A7:D154,3,FALSE)</f>
        <v>Compresor 120 HP, con martillo.</v>
      </c>
      <c r="C37" s="873"/>
      <c r="D37" s="873"/>
      <c r="E37" s="873"/>
      <c r="F37" s="873"/>
      <c r="G37" s="873"/>
      <c r="H37" s="874"/>
      <c r="I37" s="267"/>
      <c r="J37" s="268"/>
      <c r="K37" s="269">
        <f>VLOOKUP(A37,EQUIPOS!A7:D164,4,FALSE)</f>
        <v>71941.315194738869</v>
      </c>
      <c r="L37" s="270"/>
      <c r="M37" s="271">
        <v>4</v>
      </c>
      <c r="N37" s="272">
        <f>K37/M37</f>
        <v>17985.328798684717</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VLOOKUP(A38,EQUIPOS!A8:D165,4,FALSE)</f>
        <v>14767.340709648874</v>
      </c>
      <c r="L38" s="270"/>
      <c r="M38" s="271">
        <v>10</v>
      </c>
      <c r="N38" s="272">
        <f>K38/M38</f>
        <v>1476.7340709648875</v>
      </c>
    </row>
    <row r="39" spans="1:14">
      <c r="A39" t="s">
        <v>303</v>
      </c>
      <c r="B39" s="872" t="str">
        <f>VLOOKUP(A39,EQUIPOS!A9:D154,3,FALSE)</f>
        <v>Retrocargador, pala de 1,1 m3 de capacidad, profundidad de excavación de 4.400 mm y una altura de 5.680 mm</v>
      </c>
      <c r="C39" s="873"/>
      <c r="D39" s="873"/>
      <c r="E39" s="873"/>
      <c r="F39" s="873"/>
      <c r="G39" s="873"/>
      <c r="H39" s="874"/>
      <c r="I39" s="267"/>
      <c r="J39" s="268"/>
      <c r="K39" s="269">
        <f>VLOOKUP(A39,EQUIPOS!A9:D166,4,FALSE)</f>
        <v>117309.05772643763</v>
      </c>
      <c r="L39" s="270"/>
      <c r="M39" s="271">
        <v>10</v>
      </c>
      <c r="N39" s="272">
        <f>K39/M39</f>
        <v>11730.905772643764</v>
      </c>
    </row>
    <row r="40" spans="1:14">
      <c r="A40" t="s">
        <v>129</v>
      </c>
      <c r="B40" s="872" t="str">
        <f>VLOOKUP(A40,EQUIPOS!A10:D154,3,FALSE)</f>
        <v xml:space="preserve">Buldozer, Potencia al volante de 140 HP, motor de 2200 RPM, longitud de hoja 4,80m. </v>
      </c>
      <c r="C40" s="873"/>
      <c r="D40" s="873"/>
      <c r="E40" s="873"/>
      <c r="F40" s="873"/>
      <c r="G40" s="873"/>
      <c r="H40" s="874"/>
      <c r="I40" s="267"/>
      <c r="J40" s="268"/>
      <c r="K40" s="269">
        <f>VLOOKUP(A40,EQUIPOS!A10:D167,4,FALSE)</f>
        <v>170588.75390736759</v>
      </c>
      <c r="L40" s="270"/>
      <c r="M40" s="271">
        <v>100</v>
      </c>
      <c r="N40" s="272">
        <f>K40/M40</f>
        <v>1705.887539073676</v>
      </c>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1348.350761295025</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57134.488178259715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442</v>
      </c>
      <c r="B53" s="43" t="str">
        <f>VLOOKUP(A53,MATERIALES!A5:D372,3,FALSE)</f>
        <v>Derechos de explotación y/o disposición de materiales</v>
      </c>
      <c r="C53" s="281"/>
      <c r="D53" s="281"/>
      <c r="E53" s="281"/>
      <c r="F53" s="281"/>
      <c r="G53" s="281"/>
      <c r="H53" s="281"/>
      <c r="I53" s="268"/>
      <c r="J53" s="224" t="str">
        <f>VLOOKUP(A53,MATERIALES!A7:D643,2,FALSE)</f>
        <v>m3</v>
      </c>
      <c r="K53" s="282">
        <v>1</v>
      </c>
      <c r="L53" s="267"/>
      <c r="M53" s="402">
        <f>VLOOKUP(A53,MATERIALES!A5:D394,4,FALSE)</f>
        <v>5576.0416934455716</v>
      </c>
      <c r="N53" s="272">
        <f>K53*M53</f>
        <v>5576.0416934455716</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5576.0416934455716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10">
        <f>VLOOKUP(A63,TRANSPORTE!A5:D117,4,FALSE)</f>
        <v>1219.3279687179154</v>
      </c>
      <c r="M63" s="911"/>
      <c r="N63" s="287">
        <f>K63*L63</f>
        <v>1585.1263593332901</v>
      </c>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1585.1263593332901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127"/>
    </row>
    <row r="80" spans="1:15" ht="15.75" thickBot="1">
      <c r="B80" s="912" t="s">
        <v>953</v>
      </c>
      <c r="C80" s="866"/>
      <c r="D80" s="866"/>
      <c r="E80" s="866"/>
      <c r="F80" s="866"/>
      <c r="G80" s="866"/>
      <c r="H80" s="866"/>
      <c r="I80" s="866"/>
      <c r="J80" s="866"/>
      <c r="K80" s="866"/>
      <c r="L80" s="866"/>
      <c r="M80" s="867"/>
      <c r="N80" s="460">
        <f>SUM(N74:N79)</f>
        <v>13483.507612950249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77779.163843988819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15555.832768797765</v>
      </c>
      <c r="M87" s="859"/>
      <c r="N87" s="51"/>
    </row>
    <row r="88" spans="1:14">
      <c r="B88" s="89" t="s">
        <v>973</v>
      </c>
      <c r="C88" s="90"/>
      <c r="D88" s="90"/>
      <c r="E88" s="90"/>
      <c r="F88" s="90"/>
      <c r="G88" s="90"/>
      <c r="H88" s="90"/>
      <c r="I88" s="87"/>
      <c r="J88" s="88"/>
      <c r="K88" s="304">
        <v>0.05</v>
      </c>
      <c r="L88" s="858">
        <f>N82*K88</f>
        <v>3888.9581921994413</v>
      </c>
      <c r="M88" s="859"/>
      <c r="N88" s="51"/>
    </row>
    <row r="89" spans="1:14" ht="15.75" thickBot="1">
      <c r="B89" s="91" t="s">
        <v>974</v>
      </c>
      <c r="C89" s="92"/>
      <c r="D89" s="92"/>
      <c r="E89" s="92"/>
      <c r="F89" s="92"/>
      <c r="G89" s="92"/>
      <c r="H89" s="92"/>
      <c r="I89" s="93"/>
      <c r="J89" s="94"/>
      <c r="K89" s="305">
        <v>0.05</v>
      </c>
      <c r="L89" s="860">
        <f>N82*K89</f>
        <v>3888.9581921994413</v>
      </c>
      <c r="M89" s="861"/>
      <c r="N89" s="51"/>
    </row>
    <row r="90" spans="1:14" ht="15.75" thickBot="1">
      <c r="B90" s="823" t="s">
        <v>953</v>
      </c>
      <c r="C90" s="824"/>
      <c r="D90" s="824"/>
      <c r="E90" s="824"/>
      <c r="F90" s="824"/>
      <c r="G90" s="824"/>
      <c r="H90" s="824"/>
      <c r="I90" s="824"/>
      <c r="J90" s="824"/>
      <c r="K90" s="824"/>
      <c r="L90" s="824"/>
      <c r="M90" s="825"/>
      <c r="N90" s="52">
        <f>L87+L88+L89</f>
        <v>23333.749153196644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101112.91299718546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6357.5781209993447</v>
      </c>
      <c r="L36" s="270"/>
      <c r="M36" s="271">
        <v>2</v>
      </c>
      <c r="N36" s="272">
        <f>K36/M36</f>
        <v>3178.7890604996724</v>
      </c>
    </row>
    <row r="37" spans="1:14">
      <c r="A37" s="113" t="s">
        <v>303</v>
      </c>
      <c r="B37" s="872" t="str">
        <f>VLOOKUP(A37,EQUIPOS!A7:D154,3,FALSE)</f>
        <v>Retrocargador, pala de 1,1 m3 de capacidad, profundidad de excavación de 4.400 mm y una altura de 5.680 mm</v>
      </c>
      <c r="C37" s="873"/>
      <c r="D37" s="873"/>
      <c r="E37" s="873"/>
      <c r="F37" s="873"/>
      <c r="G37" s="873"/>
      <c r="H37" s="874"/>
      <c r="I37" s="267"/>
      <c r="J37" s="268"/>
      <c r="K37" s="269">
        <f>VLOOKUP(A37,EQUIPOS!A7:D164,4,FALSE)</f>
        <v>117309.05772643763</v>
      </c>
      <c r="L37" s="270"/>
      <c r="M37" s="271">
        <v>10</v>
      </c>
      <c r="N37" s="272">
        <f>K37/M37</f>
        <v>11730.905772643764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267"/>
      <c r="J39" s="268"/>
      <c r="K39" s="269"/>
      <c r="L39" s="270"/>
      <c r="M39" s="271"/>
      <c r="N39" s="272"/>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N80*M46</f>
        <v>269.67015225900496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15179.364985402441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B63" s="46"/>
      <c r="C63" s="317"/>
      <c r="D63" s="317"/>
      <c r="E63" s="317"/>
      <c r="F63" s="317"/>
      <c r="G63" s="31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5393.4030451800991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20572.768030582542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4114.5536061165085</v>
      </c>
      <c r="M87" s="859"/>
      <c r="N87" s="51"/>
    </row>
    <row r="88" spans="1:14">
      <c r="B88" s="89" t="s">
        <v>973</v>
      </c>
      <c r="C88" s="90"/>
      <c r="D88" s="90"/>
      <c r="E88" s="90"/>
      <c r="F88" s="90"/>
      <c r="G88" s="90"/>
      <c r="H88" s="90"/>
      <c r="I88" s="87"/>
      <c r="J88" s="88"/>
      <c r="K88" s="304">
        <v>0.05</v>
      </c>
      <c r="L88" s="858">
        <f>N82*K88</f>
        <v>1028.6384015291271</v>
      </c>
      <c r="M88" s="859"/>
      <c r="N88" s="51"/>
    </row>
    <row r="89" spans="1:14" ht="15.75" thickBot="1">
      <c r="B89" s="91" t="s">
        <v>974</v>
      </c>
      <c r="C89" s="92"/>
      <c r="D89" s="92"/>
      <c r="E89" s="92"/>
      <c r="F89" s="92"/>
      <c r="G89" s="92"/>
      <c r="H89" s="92"/>
      <c r="I89" s="93"/>
      <c r="J89" s="94"/>
      <c r="K89" s="305">
        <v>0.05</v>
      </c>
      <c r="L89" s="860">
        <f>N82*K89</f>
        <v>1028.6384015291271</v>
      </c>
      <c r="M89" s="861"/>
      <c r="N89" s="51"/>
    </row>
    <row r="90" spans="1:14" ht="15.75" thickBot="1">
      <c r="B90" s="823" t="s">
        <v>953</v>
      </c>
      <c r="C90" s="824"/>
      <c r="D90" s="824"/>
      <c r="E90" s="824"/>
      <c r="F90" s="824"/>
      <c r="G90" s="824"/>
      <c r="H90" s="824"/>
      <c r="I90" s="824"/>
      <c r="J90" s="824"/>
      <c r="K90" s="824"/>
      <c r="L90" s="824"/>
      <c r="M90" s="825"/>
      <c r="N90" s="52">
        <f>L87+L88+L89</f>
        <v>6171.8304091747623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26744.598439757305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1603</v>
      </c>
      <c r="B36" s="872" t="str">
        <f>VLOOKUP(A36,EQUIPOS!A6:D154,3,FALSE)</f>
        <v>Derretidora de asfalto (crafco o similar)</v>
      </c>
      <c r="C36" s="873"/>
      <c r="D36" s="873"/>
      <c r="E36" s="873"/>
      <c r="F36" s="873"/>
      <c r="G36" s="873"/>
      <c r="H36" s="874"/>
      <c r="I36" s="267"/>
      <c r="J36" s="268"/>
      <c r="K36" s="269">
        <f>VLOOKUP(A36,EQUIPOS!A6:D163,4,FALSE)</f>
        <v>2051.7236655377374</v>
      </c>
      <c r="L36" s="270"/>
      <c r="M36" s="271">
        <v>60</v>
      </c>
      <c r="N36" s="272">
        <f>K36/M36</f>
        <v>34.195394425628955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60</v>
      </c>
      <c r="N37" s="272">
        <f>K37/M37</f>
        <v>1017.2124993598952</v>
      </c>
    </row>
    <row r="38" spans="1:14">
      <c r="A38" t="s">
        <v>138</v>
      </c>
      <c r="B38" s="872" t="str">
        <f>VLOOKUP(A38,EQUIPOS!A8:D154,3,FALSE)</f>
        <v>Camioneta D-300</v>
      </c>
      <c r="C38" s="873"/>
      <c r="D38" s="873"/>
      <c r="E38" s="873"/>
      <c r="F38" s="873"/>
      <c r="G38" s="873"/>
      <c r="H38" s="874"/>
      <c r="I38" s="267"/>
      <c r="J38" s="268"/>
      <c r="K38" s="269">
        <f>VLOOKUP(A38,EQUIPOS!A8:D165,4,FALSE)</f>
        <v>45808.277169112589</v>
      </c>
      <c r="L38" s="270"/>
      <c r="M38" s="271">
        <v>60</v>
      </c>
      <c r="N38" s="272">
        <f>K38/M38</f>
        <v>763.47128615187648</v>
      </c>
    </row>
    <row r="39" spans="1:14">
      <c r="B39" s="872"/>
      <c r="C39" s="873"/>
      <c r="D39" s="873"/>
      <c r="E39" s="873"/>
      <c r="F39" s="873"/>
      <c r="G39" s="873"/>
      <c r="H39" s="874"/>
      <c r="I39" s="267"/>
      <c r="J39" s="268"/>
      <c r="K39" s="269"/>
      <c r="L39" s="270"/>
      <c r="M39" s="271"/>
      <c r="N39" s="272"/>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N80*M46</f>
        <v>22.390442043167496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1837.2696219805682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860</v>
      </c>
      <c r="B53" s="43" t="str">
        <f>VLOOKUP(A53,MATERIALES!A5:D372,3,FALSE)</f>
        <v>Emulsión CRR-2</v>
      </c>
      <c r="C53" s="281"/>
      <c r="D53" s="281"/>
      <c r="E53" s="281"/>
      <c r="F53" s="281"/>
      <c r="G53" s="281"/>
      <c r="H53" s="281"/>
      <c r="I53" s="268"/>
      <c r="J53" s="224" t="str">
        <f>VLOOKUP(A53,MATERIALES!A7:D643,2,FALSE)</f>
        <v>lt</v>
      </c>
      <c r="K53" s="282">
        <v>0.12</v>
      </c>
      <c r="L53" s="267"/>
      <c r="M53" s="402">
        <f>VLOOKUP(A53,MATERIALES!A5:D394,4,FALSE)</f>
        <v>1363.032413953362</v>
      </c>
      <c r="N53" s="272">
        <f>K53*M53</f>
        <v>163.56388967440344</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163.56388967440344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B63" s="46"/>
      <c r="C63" s="317"/>
      <c r="D63" s="317"/>
      <c r="E63" s="317"/>
      <c r="F63" s="317"/>
      <c r="G63" s="31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447.80884086334993</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2448.6423525183218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489.72847050366437</v>
      </c>
      <c r="M87" s="859"/>
      <c r="N87" s="51"/>
    </row>
    <row r="88" spans="1:14">
      <c r="B88" s="89" t="s">
        <v>973</v>
      </c>
      <c r="C88" s="90"/>
      <c r="D88" s="90"/>
      <c r="E88" s="90"/>
      <c r="F88" s="90"/>
      <c r="G88" s="90"/>
      <c r="H88" s="90"/>
      <c r="I88" s="87"/>
      <c r="J88" s="88"/>
      <c r="K88" s="304">
        <v>0.05</v>
      </c>
      <c r="L88" s="858">
        <f>N82*K88</f>
        <v>122.43211762591609</v>
      </c>
      <c r="M88" s="859"/>
      <c r="N88" s="51"/>
    </row>
    <row r="89" spans="1:14" ht="15.75" thickBot="1">
      <c r="B89" s="91" t="s">
        <v>974</v>
      </c>
      <c r="C89" s="92"/>
      <c r="D89" s="92"/>
      <c r="E89" s="92"/>
      <c r="F89" s="92"/>
      <c r="G89" s="92"/>
      <c r="H89" s="92"/>
      <c r="I89" s="93"/>
      <c r="J89" s="94"/>
      <c r="K89" s="305">
        <v>0.05</v>
      </c>
      <c r="L89" s="860">
        <f>N82*K89</f>
        <v>122.43211762591609</v>
      </c>
      <c r="M89" s="861"/>
      <c r="N89" s="51"/>
    </row>
    <row r="90" spans="1:14" ht="15.75" thickBot="1">
      <c r="B90" s="823" t="s">
        <v>953</v>
      </c>
      <c r="C90" s="824"/>
      <c r="D90" s="824"/>
      <c r="E90" s="824"/>
      <c r="F90" s="824"/>
      <c r="G90" s="824"/>
      <c r="H90" s="824"/>
      <c r="I90" s="824"/>
      <c r="J90" s="824"/>
      <c r="K90" s="824"/>
      <c r="L90" s="824"/>
      <c r="M90" s="825"/>
      <c r="N90" s="52">
        <f>L87+L88+L89</f>
        <v>734.59270575549658</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3183.2350582738181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1603</v>
      </c>
      <c r="B36" s="872" t="str">
        <f>VLOOKUP(A36,EQUIPOS!A6:D154,3,FALSE)</f>
        <v>Derretidora de asfalto (crafco o similar)</v>
      </c>
      <c r="C36" s="873"/>
      <c r="D36" s="873"/>
      <c r="E36" s="873"/>
      <c r="F36" s="873"/>
      <c r="G36" s="873"/>
      <c r="H36" s="874"/>
      <c r="I36" s="267"/>
      <c r="J36" s="268"/>
      <c r="K36" s="269">
        <f>VLOOKUP(A36,EQUIPOS!A6:D163,4,FALSE)</f>
        <v>2051.7236655377374</v>
      </c>
      <c r="L36" s="270"/>
      <c r="M36" s="271">
        <v>60</v>
      </c>
      <c r="N36" s="272">
        <f t="shared" ref="N36:N39" si="0">K36/M36</f>
        <v>34.195394425628955</v>
      </c>
    </row>
    <row r="37" spans="1:14">
      <c r="A37" s="113" t="s">
        <v>324</v>
      </c>
      <c r="B37" s="872" t="str">
        <f>VLOOKUP(A37,EQUIPOS!A7:D154,3,FALSE)</f>
        <v xml:space="preserve">Ruteadora </v>
      </c>
      <c r="C37" s="873"/>
      <c r="D37" s="873"/>
      <c r="E37" s="873"/>
      <c r="F37" s="873"/>
      <c r="G37" s="873"/>
      <c r="H37" s="874"/>
      <c r="I37" s="267"/>
      <c r="J37" s="268"/>
      <c r="K37" s="269">
        <f>VLOOKUP(A37,EQUIPOS!A7:D164,4,FALSE)</f>
        <v>4960.7847587230026</v>
      </c>
      <c r="L37" s="270"/>
      <c r="M37" s="271">
        <v>60</v>
      </c>
      <c r="N37" s="272">
        <f t="shared" si="0"/>
        <v>82.67974597871671</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61032.749961593712</v>
      </c>
      <c r="L38" s="270"/>
      <c r="M38" s="271">
        <v>60</v>
      </c>
      <c r="N38" s="272">
        <f t="shared" si="0"/>
        <v>1017.2124993598952</v>
      </c>
    </row>
    <row r="39" spans="1:14">
      <c r="A39" t="s">
        <v>138</v>
      </c>
      <c r="B39" s="872" t="str">
        <f>VLOOKUP(A39,EQUIPOS!A9:D154,3,FALSE)</f>
        <v>Camioneta D-300</v>
      </c>
      <c r="C39" s="873"/>
      <c r="D39" s="873"/>
      <c r="E39" s="873"/>
      <c r="F39" s="873"/>
      <c r="G39" s="873"/>
      <c r="H39" s="874"/>
      <c r="I39" s="267"/>
      <c r="J39" s="268"/>
      <c r="K39" s="269">
        <f>VLOOKUP(A39,EQUIPOS!A9:D166,4,FALSE)</f>
        <v>45808.277169112589</v>
      </c>
      <c r="L39" s="270"/>
      <c r="M39" s="271">
        <v>60</v>
      </c>
      <c r="N39" s="272">
        <f t="shared" si="0"/>
        <v>763.47128615187648</v>
      </c>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N84*M46</f>
        <v>22.390442043167496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1919.9493679592849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799</v>
      </c>
      <c r="B53" s="43" t="str">
        <f>VLOOKUP(A53,MATERIALES!A5:D372,3,FALSE)</f>
        <v>Arena de Trituración</v>
      </c>
      <c r="C53" s="281"/>
      <c r="D53" s="281"/>
      <c r="E53" s="281"/>
      <c r="F53" s="281"/>
      <c r="G53" s="281"/>
      <c r="H53" s="281"/>
      <c r="I53" s="268"/>
      <c r="J53" s="224" t="str">
        <f>VLOOKUP(A53,MATERIALES!A7:D643,2,FALSE)</f>
        <v>m3</v>
      </c>
      <c r="K53" s="282">
        <v>7.0000000000000001E-3</v>
      </c>
      <c r="L53" s="267"/>
      <c r="M53" s="402">
        <f>VLOOKUP(A53,MATERIALES!A5:D394,4,FALSE)</f>
        <v>32459.226832667053</v>
      </c>
      <c r="N53" s="272">
        <f t="shared" ref="N53:N54" si="1">K53*M53</f>
        <v>227.21458782866938</v>
      </c>
    </row>
    <row r="54" spans="1:14">
      <c r="A54" s="116" t="s">
        <v>860</v>
      </c>
      <c r="B54" s="43" t="str">
        <f>VLOOKUP(A54,MATERIALES!A6:D372,3,FALSE)</f>
        <v>Emulsión CRR-2</v>
      </c>
      <c r="C54" s="281"/>
      <c r="D54" s="281"/>
      <c r="E54" s="281"/>
      <c r="F54" s="281"/>
      <c r="G54" s="281"/>
      <c r="H54" s="281"/>
      <c r="I54" s="268"/>
      <c r="J54" s="224" t="str">
        <f>VLOOKUP(A54,MATERIALES!A8:D644,2,FALSE)</f>
        <v>lt</v>
      </c>
      <c r="K54" s="282">
        <v>0.12</v>
      </c>
      <c r="L54" s="267"/>
      <c r="M54" s="402">
        <f>VLOOKUP(A54,MATERIALES!A6:D395,4,FALSE)</f>
        <v>1363.032413953362</v>
      </c>
      <c r="N54" s="272">
        <f t="shared" si="1"/>
        <v>163.56388967440344</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5"/>
      <c r="C61" s="906"/>
      <c r="D61" s="906"/>
      <c r="E61" s="906"/>
      <c r="F61" s="906"/>
      <c r="G61" s="906"/>
      <c r="H61" s="906"/>
      <c r="I61" s="876"/>
      <c r="J61" s="42"/>
      <c r="K61" s="44"/>
      <c r="L61" s="907"/>
      <c r="M61" s="908"/>
      <c r="N61" s="45"/>
    </row>
    <row r="62" spans="1:14" ht="15.75" thickBot="1">
      <c r="B62" s="823" t="s">
        <v>953</v>
      </c>
      <c r="C62" s="824"/>
      <c r="D62" s="824"/>
      <c r="E62" s="824"/>
      <c r="F62" s="824"/>
      <c r="G62" s="824"/>
      <c r="H62" s="824"/>
      <c r="I62" s="824"/>
      <c r="J62" s="824"/>
      <c r="K62" s="824"/>
      <c r="L62" s="824"/>
      <c r="M62" s="825"/>
      <c r="N62" s="394">
        <f>SUM(N53:N61)</f>
        <v>390.77847750307285</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9" t="s">
        <v>961</v>
      </c>
      <c r="M66" s="888"/>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0">
        <f>VLOOKUP(A67,TRANSPORTE!A6:D120,4,FALSE)</f>
        <v>1219.3279687179154</v>
      </c>
      <c r="M67" s="911"/>
      <c r="N67" s="287">
        <f>L67*K67</f>
        <v>8.5352957810254075</v>
      </c>
    </row>
    <row r="68" spans="1:15">
      <c r="B68" s="46"/>
      <c r="C68" s="47"/>
      <c r="D68" s="47"/>
      <c r="E68" s="47"/>
      <c r="F68" s="47"/>
      <c r="G68" s="47"/>
      <c r="H68" s="311"/>
      <c r="I68" s="279"/>
      <c r="J68" s="286"/>
      <c r="K68" s="279"/>
      <c r="L68" s="910"/>
      <c r="M68" s="911"/>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1"/>
      <c r="M72" s="902"/>
      <c r="N72" s="127"/>
    </row>
    <row r="73" spans="1:15" ht="15.75" thickBot="1">
      <c r="B73" s="912" t="s">
        <v>953</v>
      </c>
      <c r="C73" s="866"/>
      <c r="D73" s="866"/>
      <c r="E73" s="866"/>
      <c r="F73" s="866"/>
      <c r="G73" s="866"/>
      <c r="H73" s="866"/>
      <c r="I73" s="866"/>
      <c r="J73" s="866"/>
      <c r="K73" s="866"/>
      <c r="L73" s="866"/>
      <c r="M73" s="867"/>
      <c r="N73" s="104">
        <f>N67+N68+N69+N70+N71</f>
        <v>8.5352957810254075</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2" t="s">
        <v>963</v>
      </c>
      <c r="C77" s="863"/>
      <c r="D77" s="863"/>
      <c r="E77" s="863"/>
      <c r="F77" s="863"/>
      <c r="G77" s="863"/>
      <c r="H77" s="863"/>
      <c r="I77" s="73" t="s">
        <v>964</v>
      </c>
      <c r="J77" s="75" t="s">
        <v>1410</v>
      </c>
      <c r="K77" s="74" t="s">
        <v>966</v>
      </c>
      <c r="L77" s="864" t="s">
        <v>950</v>
      </c>
      <c r="M77" s="865"/>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9"/>
      <c r="C83" s="900"/>
      <c r="D83" s="900"/>
      <c r="E83" s="900"/>
      <c r="F83" s="900"/>
      <c r="G83" s="900"/>
      <c r="H83" s="900"/>
      <c r="I83" s="126"/>
      <c r="J83" s="126"/>
      <c r="K83" s="126"/>
      <c r="L83" s="913"/>
      <c r="M83" s="913"/>
      <c r="N83" s="45"/>
    </row>
    <row r="84" spans="1:14" ht="15.75" thickBot="1">
      <c r="B84" s="912" t="s">
        <v>953</v>
      </c>
      <c r="C84" s="866"/>
      <c r="D84" s="866"/>
      <c r="E84" s="866"/>
      <c r="F84" s="866"/>
      <c r="G84" s="866"/>
      <c r="H84" s="866"/>
      <c r="I84" s="866"/>
      <c r="J84" s="866"/>
      <c r="K84" s="866"/>
      <c r="L84" s="866"/>
      <c r="M84" s="867"/>
      <c r="N84" s="301">
        <f>SUM(N78:N83)</f>
        <v>447.80884086334993</v>
      </c>
    </row>
    <row r="85" spans="1:14" ht="15.75" thickBot="1">
      <c r="B85" s="33"/>
      <c r="C85" s="34"/>
      <c r="D85" s="34"/>
      <c r="E85" s="34"/>
      <c r="F85" s="34"/>
      <c r="G85" s="34"/>
      <c r="H85" s="34"/>
      <c r="I85" s="34"/>
      <c r="J85" s="34"/>
      <c r="K85" s="34"/>
      <c r="L85" s="34"/>
      <c r="M85" s="34"/>
      <c r="N85" s="35"/>
    </row>
    <row r="86" spans="1:14" ht="15.75" thickBot="1">
      <c r="B86" s="823" t="s">
        <v>967</v>
      </c>
      <c r="C86" s="824"/>
      <c r="D86" s="824"/>
      <c r="E86" s="824"/>
      <c r="F86" s="824"/>
      <c r="G86" s="824"/>
      <c r="H86" s="824"/>
      <c r="I86" s="824"/>
      <c r="J86" s="824"/>
      <c r="K86" s="824"/>
      <c r="L86" s="824"/>
      <c r="M86" s="825"/>
      <c r="N86" s="99">
        <f>N48+N62+N73+N84</f>
        <v>2767.0719821067332</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8" t="s">
        <v>969</v>
      </c>
      <c r="C90" s="869"/>
      <c r="D90" s="869"/>
      <c r="E90" s="869"/>
      <c r="F90" s="869"/>
      <c r="G90" s="869"/>
      <c r="H90" s="869"/>
      <c r="I90" s="314"/>
      <c r="J90" s="334"/>
      <c r="K90" s="302" t="s">
        <v>970</v>
      </c>
      <c r="L90" s="870" t="s">
        <v>971</v>
      </c>
      <c r="M90" s="871"/>
      <c r="N90" s="303"/>
    </row>
    <row r="91" spans="1:14">
      <c r="B91" s="856" t="s">
        <v>972</v>
      </c>
      <c r="C91" s="857"/>
      <c r="D91" s="857"/>
      <c r="E91" s="857"/>
      <c r="F91" s="857"/>
      <c r="G91" s="857"/>
      <c r="H91" s="857"/>
      <c r="I91" s="87"/>
      <c r="J91" s="88"/>
      <c r="K91" s="304">
        <v>0.2</v>
      </c>
      <c r="L91" s="858">
        <f>N86*K91</f>
        <v>553.41439642134662</v>
      </c>
      <c r="M91" s="859"/>
      <c r="N91" s="51"/>
    </row>
    <row r="92" spans="1:14">
      <c r="B92" s="89" t="s">
        <v>973</v>
      </c>
      <c r="C92" s="90"/>
      <c r="D92" s="90"/>
      <c r="E92" s="90"/>
      <c r="F92" s="90"/>
      <c r="G92" s="90"/>
      <c r="H92" s="90"/>
      <c r="I92" s="87"/>
      <c r="J92" s="88"/>
      <c r="K92" s="304">
        <v>0.05</v>
      </c>
      <c r="L92" s="858">
        <f>N86*K92</f>
        <v>138.35359910533666</v>
      </c>
      <c r="M92" s="859"/>
      <c r="N92" s="51"/>
    </row>
    <row r="93" spans="1:14" ht="15.75" thickBot="1">
      <c r="B93" s="91" t="s">
        <v>974</v>
      </c>
      <c r="C93" s="92"/>
      <c r="D93" s="92"/>
      <c r="E93" s="92"/>
      <c r="F93" s="92"/>
      <c r="G93" s="92"/>
      <c r="H93" s="92"/>
      <c r="I93" s="93"/>
      <c r="J93" s="94"/>
      <c r="K93" s="305">
        <v>0.05</v>
      </c>
      <c r="L93" s="860">
        <f>N86*K93</f>
        <v>138.35359910533666</v>
      </c>
      <c r="M93" s="861"/>
      <c r="N93" s="51"/>
    </row>
    <row r="94" spans="1:14" ht="15.75" thickBot="1">
      <c r="B94" s="823" t="s">
        <v>953</v>
      </c>
      <c r="C94" s="824"/>
      <c r="D94" s="824"/>
      <c r="E94" s="824"/>
      <c r="F94" s="824"/>
      <c r="G94" s="824"/>
      <c r="H94" s="824"/>
      <c r="I94" s="824"/>
      <c r="J94" s="824"/>
      <c r="K94" s="824"/>
      <c r="L94" s="824"/>
      <c r="M94" s="825"/>
      <c r="N94" s="52">
        <f>L91+L92+L93</f>
        <v>830.12159463201999</v>
      </c>
    </row>
    <row r="95" spans="1:14" ht="15.75" thickBot="1">
      <c r="B95" s="33"/>
      <c r="C95" s="34"/>
      <c r="D95" s="34"/>
      <c r="E95" s="34"/>
      <c r="F95" s="34"/>
      <c r="G95" s="34"/>
      <c r="H95" s="34"/>
      <c r="I95" s="34"/>
      <c r="J95" s="34"/>
      <c r="K95" s="34"/>
      <c r="L95" s="34"/>
      <c r="M95" s="34"/>
      <c r="N95" s="35"/>
    </row>
    <row r="96" spans="1:14" ht="15.75" thickBot="1">
      <c r="A96" t="s">
        <v>2016</v>
      </c>
      <c r="B96" s="823" t="s">
        <v>975</v>
      </c>
      <c r="C96" s="824"/>
      <c r="D96" s="824"/>
      <c r="E96" s="824"/>
      <c r="F96" s="824"/>
      <c r="G96" s="824"/>
      <c r="H96" s="824"/>
      <c r="I96" s="824"/>
      <c r="J96" s="824"/>
      <c r="K96" s="824"/>
      <c r="L96" s="824"/>
      <c r="M96" s="825"/>
      <c r="N96" s="188">
        <f>N86+N94</f>
        <v>3597.1935767387531</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6" t="s">
        <v>2218</v>
      </c>
      <c r="C113" s="827"/>
      <c r="D113" s="827"/>
      <c r="E113" s="827"/>
      <c r="F113" s="827"/>
      <c r="G113" s="827"/>
      <c r="H113" s="827"/>
      <c r="I113" s="827"/>
      <c r="J113" s="827"/>
      <c r="K113" s="827"/>
      <c r="L113" s="827"/>
      <c r="M113" s="827"/>
      <c r="N113" s="828"/>
    </row>
    <row r="114" spans="2:14" ht="15" customHeight="1">
      <c r="B114" s="826"/>
      <c r="C114" s="827"/>
      <c r="D114" s="827"/>
      <c r="E114" s="827"/>
      <c r="F114" s="827"/>
      <c r="G114" s="827"/>
      <c r="H114" s="827"/>
      <c r="I114" s="827"/>
      <c r="J114" s="827"/>
      <c r="K114" s="827"/>
      <c r="L114" s="827"/>
      <c r="M114" s="827"/>
      <c r="N114" s="828"/>
    </row>
    <row r="115" spans="2:14" ht="30" customHeight="1">
      <c r="B115" s="829" t="s">
        <v>2219</v>
      </c>
      <c r="C115" s="830"/>
      <c r="D115" s="830"/>
      <c r="E115" s="830"/>
      <c r="F115" s="830"/>
      <c r="G115" s="830"/>
      <c r="H115" s="830"/>
      <c r="I115" s="830"/>
      <c r="J115" s="830"/>
      <c r="K115" s="830"/>
      <c r="L115" s="830"/>
      <c r="M115" s="830"/>
      <c r="N115" s="831"/>
    </row>
    <row r="116" spans="2:14">
      <c r="B116" s="829"/>
      <c r="C116" s="830"/>
      <c r="D116" s="830"/>
      <c r="E116" s="830"/>
      <c r="F116" s="830"/>
      <c r="G116" s="830"/>
      <c r="H116" s="830"/>
      <c r="I116" s="830"/>
      <c r="J116" s="830"/>
      <c r="K116" s="830"/>
      <c r="L116" s="830"/>
      <c r="M116" s="830"/>
      <c r="N116" s="831"/>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9"/>
      <c r="K126" s="889"/>
      <c r="L126" s="889"/>
      <c r="M126" s="889"/>
      <c r="N126" s="890"/>
    </row>
    <row r="127" spans="2:14" ht="15.75" thickBot="1">
      <c r="B127" s="261" t="s">
        <v>2221</v>
      </c>
      <c r="C127" s="393"/>
      <c r="D127" s="393"/>
      <c r="E127" s="57"/>
      <c r="F127" s="57"/>
      <c r="G127" s="57"/>
      <c r="H127" s="57"/>
      <c r="I127" s="57"/>
      <c r="J127" s="891"/>
      <c r="K127" s="891"/>
      <c r="L127" s="891"/>
      <c r="M127" s="891"/>
      <c r="N127" s="892"/>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1855.8346735672976</v>
      </c>
      <c r="L36" s="270"/>
      <c r="M36" s="271">
        <v>6.25</v>
      </c>
      <c r="N36" s="272">
        <f t="shared" ref="N36:N41" si="0">K36/M36</f>
        <v>296.93354777076763</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50</v>
      </c>
      <c r="N37" s="272">
        <f t="shared" si="0"/>
        <v>1220.6549992318742</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VLOOKUP(A38,EQUIPOS!A8:D165,4,FALSE)</f>
        <v>14767.340709648874</v>
      </c>
      <c r="L38" s="270"/>
      <c r="M38" s="271">
        <v>3.75</v>
      </c>
      <c r="N38" s="272">
        <f t="shared" si="0"/>
        <v>3937.9575225730327</v>
      </c>
    </row>
    <row r="39" spans="1:14">
      <c r="A39" t="s">
        <v>228</v>
      </c>
      <c r="B39" s="872" t="str">
        <f>VLOOKUP(A39,EQUIPOS!A9:D154,3,FALSE)</f>
        <v xml:space="preserve">Formaleta metálica (concreto hidráulico)
</v>
      </c>
      <c r="C39" s="873"/>
      <c r="D39" s="873"/>
      <c r="E39" s="873"/>
      <c r="F39" s="873"/>
      <c r="G39" s="873"/>
      <c r="H39" s="874"/>
      <c r="I39" s="267"/>
      <c r="J39" s="268"/>
      <c r="K39" s="269">
        <f>VLOOKUP(A39,EQUIPOS!A9:D166,4,FALSE)</f>
        <v>1474.958124071848</v>
      </c>
      <c r="L39" s="270"/>
      <c r="M39" s="271">
        <v>6.25</v>
      </c>
      <c r="N39" s="272">
        <f t="shared" si="0"/>
        <v>235.99329985149569</v>
      </c>
    </row>
    <row r="40" spans="1:14">
      <c r="A40" t="s">
        <v>301</v>
      </c>
      <c r="B40" s="872" t="str">
        <f>VLOOKUP(A40,EQUIPOS!A10:D154,3,FALSE)</f>
        <v>Regla vibratoria, de longitud de 3 a 5 m, motor de 3600 rpm, potencia 6 HP</v>
      </c>
      <c r="C40" s="873"/>
      <c r="D40" s="873"/>
      <c r="E40" s="873"/>
      <c r="F40" s="873"/>
      <c r="G40" s="873"/>
      <c r="H40" s="874"/>
      <c r="I40" s="267"/>
      <c r="J40" s="268"/>
      <c r="K40" s="269">
        <f>VLOOKUP(A40,EQUIPOS!A10:D167,4,FALSE)</f>
        <v>8560.7549033914001</v>
      </c>
      <c r="L40" s="270"/>
      <c r="M40" s="271">
        <v>6.25</v>
      </c>
      <c r="N40" s="272">
        <f t="shared" si="0"/>
        <v>1369.720784542624</v>
      </c>
    </row>
    <row r="41" spans="1:14">
      <c r="A41" t="s">
        <v>363</v>
      </c>
      <c r="B41" s="872" t="str">
        <f>VLOOKUP(A41,EQUIPOS!A11:D155,3,FALSE)</f>
        <v>Vibrador de concreto, Motor de 3 hp a 18.000 rpm Mangueras de 4 mt</v>
      </c>
      <c r="C41" s="873"/>
      <c r="D41" s="873"/>
      <c r="E41" s="873"/>
      <c r="F41" s="873"/>
      <c r="G41" s="873"/>
      <c r="H41" s="874"/>
      <c r="I41" s="267"/>
      <c r="J41" s="268"/>
      <c r="K41" s="269">
        <f>VLOOKUP(A41,EQUIPOS!A11:D168,4,FALSE)</f>
        <v>15851.222377525248</v>
      </c>
      <c r="L41" s="270"/>
      <c r="M41" s="271">
        <v>6.25</v>
      </c>
      <c r="N41" s="272">
        <f t="shared" si="0"/>
        <v>2536.1955804040394</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N83*M46</f>
        <v>971.20648722881606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10568.66222160265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44" t="s">
        <v>382</v>
      </c>
      <c r="B53" s="43" t="str">
        <f>VLOOKUP(A53,MATERIALES!A5:D372,3,FALSE)</f>
        <v>Barras de transferencia de carga (1'')</v>
      </c>
      <c r="C53" s="281"/>
      <c r="D53" s="281"/>
      <c r="E53" s="281"/>
      <c r="F53" s="281"/>
      <c r="G53" s="281"/>
      <c r="H53" s="281"/>
      <c r="I53" s="268"/>
      <c r="J53" s="224" t="str">
        <f>VLOOKUP(A53,MATERIALES!A7:D643,2,FALSE)</f>
        <v>kg</v>
      </c>
      <c r="K53" s="407">
        <v>6.1342592592592586</v>
      </c>
      <c r="L53" s="267"/>
      <c r="M53" s="402">
        <f>VLOOKUP(A53,MATERIALES!A5:D394,4,FALSE)</f>
        <v>2945.0819576155704</v>
      </c>
      <c r="N53" s="272">
        <f>K53*M53</f>
        <v>18065.896267780696</v>
      </c>
    </row>
    <row r="54" spans="1:14">
      <c r="A54" s="144" t="s">
        <v>384</v>
      </c>
      <c r="B54" s="43" t="str">
        <f>VLOOKUP(A54,MATERIALES!A6:D372,3,FALSE)</f>
        <v>Barras de unión de 1/2´´</v>
      </c>
      <c r="C54" s="281"/>
      <c r="D54" s="281"/>
      <c r="E54" s="281"/>
      <c r="F54" s="281"/>
      <c r="G54" s="281"/>
      <c r="H54" s="281"/>
      <c r="I54" s="268"/>
      <c r="J54" s="224" t="str">
        <f>VLOOKUP(A54,MATERIALES!A8:D644,2,FALSE)</f>
        <v>kg</v>
      </c>
      <c r="K54" s="282">
        <v>0.37037037037037041</v>
      </c>
      <c r="L54" s="267"/>
      <c r="M54" s="402">
        <f>VLOOKUP(A54,MATERIALES!A6:D395,4,FALSE)</f>
        <v>2920.0895591010021</v>
      </c>
      <c r="N54" s="272">
        <f>K54*M54</f>
        <v>1081.5146515188899</v>
      </c>
    </row>
    <row r="55" spans="1:14">
      <c r="A55" s="144" t="s">
        <v>417</v>
      </c>
      <c r="B55" s="43" t="str">
        <f>VLOOKUP(A55,MATERIALES!A6:D372,3,FALSE)</f>
        <v>Cintilla De Poliuretano (Sikarod) (Pavimentos De Concreto Hidráulico)</v>
      </c>
      <c r="C55" s="281"/>
      <c r="D55" s="281"/>
      <c r="E55" s="281"/>
      <c r="F55" s="281"/>
      <c r="G55" s="281"/>
      <c r="H55" s="281"/>
      <c r="I55" s="268"/>
      <c r="J55" s="224" t="str">
        <f>VLOOKUP(A55,MATERIALES!A9:D645,2,FALSE)</f>
        <v>m</v>
      </c>
      <c r="K55" s="282">
        <v>1.1111111111111112</v>
      </c>
      <c r="L55" s="267"/>
      <c r="M55" s="402">
        <f>VLOOKUP(A55,MATERIALES!A6:D396,4,FALSE)</f>
        <v>953.81030647920522</v>
      </c>
      <c r="N55" s="272">
        <f>K55*M55</f>
        <v>1059.7892294213391</v>
      </c>
    </row>
    <row r="56" spans="1:14">
      <c r="A56" s="144" t="s">
        <v>646</v>
      </c>
      <c r="B56" s="43" t="str">
        <f>VLOOKUP(A56,MATERIALES!A6:D372,3,FALSE)</f>
        <v>Sello de silicona o sellador autonivelante</v>
      </c>
      <c r="C56" s="281"/>
      <c r="D56" s="281"/>
      <c r="E56" s="281"/>
      <c r="F56" s="281"/>
      <c r="G56" s="281"/>
      <c r="H56" s="281"/>
      <c r="I56" s="268"/>
      <c r="J56" s="224" t="str">
        <f>VLOOKUP(A56,MATERIALES!A10:D646,2,FALSE)</f>
        <v>m</v>
      </c>
      <c r="K56" s="282">
        <v>1.1111111111111112</v>
      </c>
      <c r="L56" s="267"/>
      <c r="M56" s="402">
        <f>VLOOKUP(A56,MATERIALES!A6:D397,4,FALSE)</f>
        <v>2282.8970697871282</v>
      </c>
      <c r="N56" s="272">
        <f>K56*M56</f>
        <v>2536.5522997634757</v>
      </c>
    </row>
    <row r="57" spans="1:14">
      <c r="A57" s="144" t="s">
        <v>778</v>
      </c>
      <c r="B57" s="905" t="str">
        <f>VLOOKUP(A57,MATERIALES!A7:D372,3,FALSE)</f>
        <v>Antisol blanco (presentación 20 kg)</v>
      </c>
      <c r="C57" s="906" t="e">
        <f>VLOOKUP(B57,MATERIALES!B7:E372,3,FALSE)</f>
        <v>#N/A</v>
      </c>
      <c r="D57" s="906" t="e">
        <f>VLOOKUP(C57,MATERIALES!C7:F372,3,FALSE)</f>
        <v>#N/A</v>
      </c>
      <c r="E57" s="906" t="e">
        <f>VLOOKUP(D57,MATERIALES!D7:G372,3,FALSE)</f>
        <v>#N/A</v>
      </c>
      <c r="F57" s="906" t="e">
        <f>VLOOKUP(E57,MATERIALES!E7:H372,3,FALSE)</f>
        <v>#N/A</v>
      </c>
      <c r="G57" s="906" t="e">
        <f>VLOOKUP(F57,MATERIALES!F7:I372,3,FALSE)</f>
        <v>#N/A</v>
      </c>
      <c r="H57" s="906" t="e">
        <f>VLOOKUP(G57,MATERIALES!G7:J372,3,FALSE)</f>
        <v>#N/A</v>
      </c>
      <c r="I57" s="906" t="e">
        <f>VLOOKUP(H57,MATERIALES!H7:K372,3,FALSE)</f>
        <v>#N/A</v>
      </c>
      <c r="J57" s="311" t="str">
        <f>VLOOKUP(A57,MATERIALES!A11:D647,2,FALSE)</f>
        <v>kg</v>
      </c>
      <c r="K57" s="44">
        <v>1.1200000000000001</v>
      </c>
      <c r="L57" s="910">
        <f>VLOOKUP(A57,MATERIALES!A4:D372,4,FALSE)</f>
        <v>5810.3291595567307</v>
      </c>
      <c r="M57" s="911"/>
      <c r="N57" s="272">
        <f>K57*L57</f>
        <v>6507.5686587035389</v>
      </c>
    </row>
    <row r="58" spans="1:14">
      <c r="A58" s="144" t="s">
        <v>838</v>
      </c>
      <c r="B58" s="316" t="str">
        <f>VLOOKUP(A58,MATERIALES!A8:D372,3,FALSE)</f>
        <v>Concreto hidráulico para pavimento MR-43</v>
      </c>
      <c r="C58" s="317"/>
      <c r="D58" s="317"/>
      <c r="E58" s="317"/>
      <c r="F58" s="317"/>
      <c r="G58" s="317"/>
      <c r="H58" s="317"/>
      <c r="I58" s="317"/>
      <c r="J58" s="311" t="str">
        <f>VLOOKUP(A58,MATERIALES!A11:D648,2,FALSE)</f>
        <v>m3</v>
      </c>
      <c r="K58" s="44">
        <v>1.01</v>
      </c>
      <c r="L58" s="318"/>
      <c r="M58" s="414">
        <f>VLOOKUP(A58,MATERIALES!A8:D399,4,FALSE)</f>
        <v>400319.18376193277</v>
      </c>
      <c r="N58" s="272">
        <f>K58*M58</f>
        <v>404322.37559955212</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433573.69670674007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0">
        <f>VLOOKUP(A66,TRANSPORTE!A5:D117,4,FALSE)</f>
        <v>1219.3279687179154</v>
      </c>
      <c r="M66" s="911"/>
      <c r="N66" s="287">
        <f>K66*L66</f>
        <v>1231.5212484050946</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1231.5212484050946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127"/>
    </row>
    <row r="83" spans="1:14" ht="15.75" thickBot="1">
      <c r="B83" s="912" t="s">
        <v>953</v>
      </c>
      <c r="C83" s="866"/>
      <c r="D83" s="866"/>
      <c r="E83" s="866"/>
      <c r="F83" s="866"/>
      <c r="G83" s="866"/>
      <c r="H83" s="866"/>
      <c r="I83" s="866"/>
      <c r="J83" s="866"/>
      <c r="K83" s="866"/>
      <c r="L83" s="866"/>
      <c r="M83" s="867"/>
      <c r="N83" s="460">
        <f>SUM(N77:N82)</f>
        <v>9712.0648722881597</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455085.94504903594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91017.189009807189</v>
      </c>
      <c r="M90" s="859"/>
      <c r="N90" s="51"/>
    </row>
    <row r="91" spans="1:14">
      <c r="B91" s="89" t="s">
        <v>973</v>
      </c>
      <c r="C91" s="90"/>
      <c r="D91" s="90"/>
      <c r="E91" s="90"/>
      <c r="F91" s="90"/>
      <c r="G91" s="90"/>
      <c r="H91" s="90"/>
      <c r="I91" s="87"/>
      <c r="J91" s="88"/>
      <c r="K91" s="304">
        <v>0.05</v>
      </c>
      <c r="L91" s="858">
        <f>N85*K91</f>
        <v>22754.297252451797</v>
      </c>
      <c r="M91" s="859"/>
      <c r="N91" s="51"/>
    </row>
    <row r="92" spans="1:14" ht="15.75" thickBot="1">
      <c r="B92" s="91" t="s">
        <v>974</v>
      </c>
      <c r="C92" s="92"/>
      <c r="D92" s="92"/>
      <c r="E92" s="92"/>
      <c r="F92" s="92"/>
      <c r="G92" s="92"/>
      <c r="H92" s="92"/>
      <c r="I92" s="93"/>
      <c r="J92" s="94"/>
      <c r="K92" s="305">
        <v>0.05</v>
      </c>
      <c r="L92" s="860">
        <f>N85*K92</f>
        <v>22754.297252451797</v>
      </c>
      <c r="M92" s="861"/>
      <c r="N92" s="51"/>
    </row>
    <row r="93" spans="1:14" ht="15.75" thickBot="1">
      <c r="B93" s="823" t="s">
        <v>953</v>
      </c>
      <c r="C93" s="824"/>
      <c r="D93" s="824"/>
      <c r="E93" s="824"/>
      <c r="F93" s="824"/>
      <c r="G93" s="824"/>
      <c r="H93" s="824"/>
      <c r="I93" s="824"/>
      <c r="J93" s="824"/>
      <c r="K93" s="824"/>
      <c r="L93" s="824"/>
      <c r="M93" s="825"/>
      <c r="N93" s="52">
        <f>L90+L91+L92</f>
        <v>136525.78351471078</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591611.72856374667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9"/>
      <c r="K125" s="889"/>
      <c r="L125" s="889"/>
      <c r="M125" s="889"/>
      <c r="N125" s="890"/>
    </row>
    <row r="126" spans="2:14" ht="15.75" customHeight="1" thickBot="1">
      <c r="B126" s="261" t="s">
        <v>2221</v>
      </c>
      <c r="C126" s="393"/>
      <c r="D126" s="393"/>
      <c r="E126" s="57"/>
      <c r="F126" s="57"/>
      <c r="G126" s="57"/>
      <c r="H126" s="57"/>
      <c r="I126" s="57"/>
      <c r="J126" s="891"/>
      <c r="K126" s="891"/>
      <c r="L126" s="891"/>
      <c r="M126" s="891"/>
      <c r="N126" s="892"/>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topLeftCell="A28"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1855.8346735672976</v>
      </c>
      <c r="L36" s="270"/>
      <c r="M36" s="271">
        <v>6.25</v>
      </c>
      <c r="N36" s="272">
        <f t="shared" ref="N36:N41" si="0">K36/M36</f>
        <v>296.93354777076763</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61032.749961593712</v>
      </c>
      <c r="L37" s="270"/>
      <c r="M37" s="271">
        <v>50</v>
      </c>
      <c r="N37" s="272">
        <f t="shared" si="0"/>
        <v>1220.6549992318742</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VLOOKUP(A38,EQUIPOS!A8:D165,4,FALSE)</f>
        <v>14767.340709648874</v>
      </c>
      <c r="L38" s="270"/>
      <c r="M38" s="271">
        <v>3.75</v>
      </c>
      <c r="N38" s="272">
        <f t="shared" si="0"/>
        <v>3937.9575225730327</v>
      </c>
    </row>
    <row r="39" spans="1:14">
      <c r="A39" t="s">
        <v>228</v>
      </c>
      <c r="B39" s="872" t="str">
        <f>VLOOKUP(A39,EQUIPOS!A9:D154,3,FALSE)</f>
        <v xml:space="preserve">Formaleta metálica (concreto hidráulico)
</v>
      </c>
      <c r="C39" s="873"/>
      <c r="D39" s="873"/>
      <c r="E39" s="873"/>
      <c r="F39" s="873"/>
      <c r="G39" s="873"/>
      <c r="H39" s="874"/>
      <c r="I39" s="267"/>
      <c r="J39" s="268"/>
      <c r="K39" s="269">
        <f>VLOOKUP(A39,EQUIPOS!A9:D166,4,FALSE)</f>
        <v>1474.958124071848</v>
      </c>
      <c r="L39" s="270"/>
      <c r="M39" s="271">
        <v>6.25</v>
      </c>
      <c r="N39" s="272">
        <f t="shared" si="0"/>
        <v>235.99329985149569</v>
      </c>
    </row>
    <row r="40" spans="1:14">
      <c r="A40" t="s">
        <v>301</v>
      </c>
      <c r="B40" s="872" t="str">
        <f>VLOOKUP(A40,EQUIPOS!A10:D154,3,FALSE)</f>
        <v>Regla vibratoria, de longitud de 3 a 5 m, motor de 3600 rpm, potencia 6 HP</v>
      </c>
      <c r="C40" s="873"/>
      <c r="D40" s="873"/>
      <c r="E40" s="873"/>
      <c r="F40" s="873"/>
      <c r="G40" s="873"/>
      <c r="H40" s="874"/>
      <c r="I40" s="267"/>
      <c r="J40" s="268"/>
      <c r="K40" s="269">
        <f>VLOOKUP(A40,EQUIPOS!A10:D167,4,FALSE)</f>
        <v>8560.7549033914001</v>
      </c>
      <c r="L40" s="270"/>
      <c r="M40" s="271">
        <v>6.25</v>
      </c>
      <c r="N40" s="272">
        <f t="shared" si="0"/>
        <v>1369.720784542624</v>
      </c>
    </row>
    <row r="41" spans="1:14">
      <c r="A41" t="s">
        <v>363</v>
      </c>
      <c r="B41" s="872" t="str">
        <f>VLOOKUP(A41,EQUIPOS!A11:D155,3,FALSE)</f>
        <v>Vibrador de concreto, Motor de 3 hp a 18.000 rpm Mangueras de 4 mt</v>
      </c>
      <c r="C41" s="873"/>
      <c r="D41" s="873"/>
      <c r="E41" s="873"/>
      <c r="F41" s="873"/>
      <c r="G41" s="873"/>
      <c r="H41" s="874"/>
      <c r="I41" s="267"/>
      <c r="J41" s="268"/>
      <c r="K41" s="269">
        <f>VLOOKUP(A41,EQUIPOS!A11:D168,4,FALSE)</f>
        <v>15851.222377525248</v>
      </c>
      <c r="L41" s="270"/>
      <c r="M41" s="271">
        <v>6.25</v>
      </c>
      <c r="N41" s="272">
        <f t="shared" si="0"/>
        <v>2536.1955804040394</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N83*M46</f>
        <v>971.20648722881606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10568.66222160265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44" t="s">
        <v>382</v>
      </c>
      <c r="B53" s="43" t="str">
        <f>VLOOKUP(A53,MATERIALES!A5:D372,3,FALSE)</f>
        <v>Barras de transferencia de carga (1'')</v>
      </c>
      <c r="C53" s="281"/>
      <c r="D53" s="281"/>
      <c r="E53" s="281"/>
      <c r="F53" s="281"/>
      <c r="G53" s="281"/>
      <c r="H53" s="281"/>
      <c r="I53" s="268"/>
      <c r="J53" s="224" t="s">
        <v>377</v>
      </c>
      <c r="K53" s="282">
        <v>6.1342592592592586</v>
      </c>
      <c r="L53" s="267"/>
      <c r="M53" s="402">
        <f>VLOOKUP(A53,MATERIALES!A5:D394,4,FALSE)</f>
        <v>2945.0819576155704</v>
      </c>
      <c r="N53" s="272">
        <f>K53*M53</f>
        <v>18065.896267780696</v>
      </c>
    </row>
    <row r="54" spans="1:14">
      <c r="A54" s="144" t="s">
        <v>751</v>
      </c>
      <c r="B54" s="43" t="str">
        <f>VLOOKUP(A54,MATERIALES!A6:D372,3,FALSE)</f>
        <v>Aditivo Acelerante de Fraguado</v>
      </c>
      <c r="C54" s="281"/>
      <c r="D54" s="281"/>
      <c r="E54" s="281"/>
      <c r="F54" s="281"/>
      <c r="G54" s="281"/>
      <c r="H54" s="281"/>
      <c r="I54" s="268"/>
      <c r="J54" s="224" t="s">
        <v>377</v>
      </c>
      <c r="K54" s="282">
        <v>1.1200000000000001</v>
      </c>
      <c r="L54" s="267"/>
      <c r="M54" s="402">
        <f>VLOOKUP(A54,MATERIALES!A6:D395,4,FALSE)</f>
        <v>17120.6867457763</v>
      </c>
      <c r="N54" s="272">
        <f>K54*M54</f>
        <v>19175.169155269457</v>
      </c>
    </row>
    <row r="55" spans="1:14">
      <c r="A55" s="144" t="s">
        <v>384</v>
      </c>
      <c r="B55" s="43" t="str">
        <f>VLOOKUP(A55,MATERIALES!A6:D372,3,FALSE)</f>
        <v>Barras de unión de 1/2´´</v>
      </c>
      <c r="C55" s="281"/>
      <c r="D55" s="281"/>
      <c r="E55" s="281"/>
      <c r="F55" s="281"/>
      <c r="G55" s="281"/>
      <c r="H55" s="281"/>
      <c r="I55" s="268"/>
      <c r="J55" s="224" t="s">
        <v>377</v>
      </c>
      <c r="K55" s="282">
        <v>0.37037037037037041</v>
      </c>
      <c r="L55" s="267"/>
      <c r="M55" s="402">
        <f>VLOOKUP(A55,MATERIALES!A6:D396,4,FALSE)</f>
        <v>2920.0895591010021</v>
      </c>
      <c r="N55" s="272">
        <f>K55*M55</f>
        <v>1081.5146515188899</v>
      </c>
    </row>
    <row r="56" spans="1:14">
      <c r="A56" s="144" t="s">
        <v>417</v>
      </c>
      <c r="B56" s="43" t="str">
        <f>VLOOKUP(A56,MATERIALES!A6:D372,3,FALSE)</f>
        <v>Cintilla De Poliuretano (Sikarod) (Pavimentos De Concreto Hidráulico)</v>
      </c>
      <c r="C56" s="281"/>
      <c r="D56" s="281"/>
      <c r="E56" s="281"/>
      <c r="F56" s="281"/>
      <c r="G56" s="281"/>
      <c r="H56" s="281"/>
      <c r="I56" s="268"/>
      <c r="J56" s="224" t="s">
        <v>144</v>
      </c>
      <c r="K56" s="282">
        <v>1.1111111111111112</v>
      </c>
      <c r="L56" s="267"/>
      <c r="M56" s="402">
        <f>VLOOKUP(A56,MATERIALES!A6:D397,4,FALSE)</f>
        <v>953.81030647920522</v>
      </c>
      <c r="N56" s="272">
        <f>K56*M56</f>
        <v>1059.7892294213391</v>
      </c>
    </row>
    <row r="57" spans="1:14">
      <c r="A57" s="144" t="s">
        <v>646</v>
      </c>
      <c r="B57" s="905" t="str">
        <f>VLOOKUP(A57,MATERIALES!A7:D372,3,FALSE)</f>
        <v>Sello de silicona o sellador autonivelante</v>
      </c>
      <c r="C57" s="906" t="e">
        <f>VLOOKUP(B57,MATERIALES!B7:E372,3,FALSE)</f>
        <v>#N/A</v>
      </c>
      <c r="D57" s="906" t="e">
        <f>VLOOKUP(C57,MATERIALES!C7:F372,3,FALSE)</f>
        <v>#N/A</v>
      </c>
      <c r="E57" s="906" t="e">
        <f>VLOOKUP(D57,MATERIALES!D7:G372,3,FALSE)</f>
        <v>#N/A</v>
      </c>
      <c r="F57" s="906" t="e">
        <f>VLOOKUP(E57,MATERIALES!E7:H372,3,FALSE)</f>
        <v>#N/A</v>
      </c>
      <c r="G57" s="906" t="e">
        <f>VLOOKUP(F57,MATERIALES!F7:I372,3,FALSE)</f>
        <v>#N/A</v>
      </c>
      <c r="H57" s="906" t="e">
        <f>VLOOKUP(G57,MATERIALES!G7:J372,3,FALSE)</f>
        <v>#N/A</v>
      </c>
      <c r="I57" s="906" t="e">
        <f>VLOOKUP(H57,MATERIALES!H7:K372,3,FALSE)</f>
        <v>#N/A</v>
      </c>
      <c r="J57" s="311" t="s">
        <v>144</v>
      </c>
      <c r="K57" s="44">
        <v>1.1111111111111112</v>
      </c>
      <c r="L57" s="910">
        <f>VLOOKUP(A57,MATERIALES!A4:D372,4,FALSE)</f>
        <v>2282.8970697871282</v>
      </c>
      <c r="M57" s="911"/>
      <c r="N57" s="272">
        <f>K57*L57</f>
        <v>2536.5522997634757</v>
      </c>
    </row>
    <row r="58" spans="1:14">
      <c r="A58" s="144" t="s">
        <v>778</v>
      </c>
      <c r="B58" s="316" t="str">
        <f>VLOOKUP(A58,MATERIALES!A8:D372,3,FALSE)</f>
        <v>Antisol blanco (presentación 20 kg)</v>
      </c>
      <c r="C58" s="317"/>
      <c r="D58" s="317"/>
      <c r="E58" s="317"/>
      <c r="F58" s="317"/>
      <c r="G58" s="317"/>
      <c r="H58" s="317"/>
      <c r="I58" s="317"/>
      <c r="J58" s="311" t="s">
        <v>377</v>
      </c>
      <c r="K58" s="44">
        <v>1.1200000000000001</v>
      </c>
      <c r="L58" s="415"/>
      <c r="M58" s="414">
        <f>VLOOKUP(A58,MATERIALES!A8:D399,4,FALSE)</f>
        <v>5810.3291595567307</v>
      </c>
      <c r="N58" s="272">
        <f>K58*M58</f>
        <v>6507.5686587035389</v>
      </c>
    </row>
    <row r="59" spans="1:14">
      <c r="A59" t="s">
        <v>838</v>
      </c>
      <c r="B59" s="316" t="str">
        <f>VLOOKUP(A59,MATERIALES!A9:D372,3,FALSE)</f>
        <v>Concreto hidráulico para pavimento MR-43</v>
      </c>
      <c r="C59" s="317"/>
      <c r="D59" s="317"/>
      <c r="E59" s="317"/>
      <c r="F59" s="317"/>
      <c r="G59" s="317"/>
      <c r="H59" s="317"/>
      <c r="I59" s="317"/>
      <c r="J59" s="311" t="s">
        <v>387</v>
      </c>
      <c r="K59" s="44">
        <v>1.01</v>
      </c>
      <c r="L59" s="415"/>
      <c r="M59" s="414">
        <f>VLOOKUP(A59,MATERIALES!A9:D400,4,FALSE)</f>
        <v>400319.18376193277</v>
      </c>
      <c r="N59" s="272">
        <f>K59*M59</f>
        <v>404322.37559955212</v>
      </c>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452748.86586200952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0">
        <f>VLOOKUP(A66,TRANSPORTE!A5:D117,4,FALSE)</f>
        <v>1219.3279687179154</v>
      </c>
      <c r="M66" s="911"/>
      <c r="N66" s="287">
        <f>K66*L66</f>
        <v>1231.5212484050946</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1231.5212484050946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45"/>
    </row>
    <row r="83" spans="1:14" ht="15.75" thickBot="1">
      <c r="B83" s="912" t="s">
        <v>953</v>
      </c>
      <c r="C83" s="866"/>
      <c r="D83" s="866"/>
      <c r="E83" s="866"/>
      <c r="F83" s="866"/>
      <c r="G83" s="866"/>
      <c r="H83" s="866"/>
      <c r="I83" s="866"/>
      <c r="J83" s="866"/>
      <c r="K83" s="866"/>
      <c r="L83" s="866"/>
      <c r="M83" s="867"/>
      <c r="N83" s="301">
        <f>SUM(N77:N82)</f>
        <v>9712.0648722881597</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474261.1142043054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94852.222840861083</v>
      </c>
      <c r="M90" s="859"/>
      <c r="N90" s="51"/>
    </row>
    <row r="91" spans="1:14">
      <c r="B91" s="89" t="s">
        <v>973</v>
      </c>
      <c r="C91" s="90"/>
      <c r="D91" s="90"/>
      <c r="E91" s="90"/>
      <c r="F91" s="90"/>
      <c r="G91" s="90"/>
      <c r="H91" s="90"/>
      <c r="I91" s="87"/>
      <c r="J91" s="88"/>
      <c r="K91" s="304">
        <v>0.05</v>
      </c>
      <c r="L91" s="858">
        <f>N85*K91</f>
        <v>23713.055710215271</v>
      </c>
      <c r="M91" s="859"/>
      <c r="N91" s="51"/>
    </row>
    <row r="92" spans="1:14" ht="15.75" thickBot="1">
      <c r="B92" s="91" t="s">
        <v>974</v>
      </c>
      <c r="C92" s="92"/>
      <c r="D92" s="92"/>
      <c r="E92" s="92"/>
      <c r="F92" s="92"/>
      <c r="G92" s="92"/>
      <c r="H92" s="92"/>
      <c r="I92" s="93"/>
      <c r="J92" s="94"/>
      <c r="K92" s="305">
        <v>0.05</v>
      </c>
      <c r="L92" s="860">
        <f>N85*K92</f>
        <v>23713.055710215271</v>
      </c>
      <c r="M92" s="861"/>
      <c r="N92" s="51"/>
    </row>
    <row r="93" spans="1:14" ht="15.75" thickBot="1">
      <c r="B93" s="823" t="s">
        <v>953</v>
      </c>
      <c r="C93" s="824"/>
      <c r="D93" s="824"/>
      <c r="E93" s="824"/>
      <c r="F93" s="824"/>
      <c r="G93" s="824"/>
      <c r="H93" s="824"/>
      <c r="I93" s="824"/>
      <c r="J93" s="824"/>
      <c r="K93" s="824"/>
      <c r="L93" s="824"/>
      <c r="M93" s="825"/>
      <c r="N93" s="52">
        <f>L90+L91+L92</f>
        <v>142278.33426129163</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616539.448465597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9"/>
      <c r="K125" s="889"/>
      <c r="L125" s="889"/>
      <c r="M125" s="889"/>
      <c r="N125" s="890"/>
    </row>
    <row r="126" spans="2:14" ht="15.75" customHeight="1" thickBot="1">
      <c r="B126" s="261" t="s">
        <v>2221</v>
      </c>
      <c r="C126" s="393"/>
      <c r="D126" s="393"/>
      <c r="E126" s="57"/>
      <c r="F126" s="57"/>
      <c r="G126" s="57"/>
      <c r="H126" s="57"/>
      <c r="I126" s="57"/>
      <c r="J126" s="891"/>
      <c r="K126" s="891"/>
      <c r="L126" s="891"/>
      <c r="M126" s="891"/>
      <c r="N126" s="892"/>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9.25" customHeight="1" thickBot="1">
      <c r="A31" s="157" t="s">
        <v>1845</v>
      </c>
      <c r="B31" s="80" t="s">
        <v>1093</v>
      </c>
      <c r="C31" s="965" t="s">
        <v>1625</v>
      </c>
      <c r="D31" s="966"/>
      <c r="E31" s="966"/>
      <c r="F31" s="966"/>
      <c r="G31" s="966"/>
      <c r="H31" s="966"/>
      <c r="I31" s="966"/>
      <c r="J31" s="966"/>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824</v>
      </c>
      <c r="B49" s="43" t="str">
        <f>VLOOKUP(A49,MATERIALES!A4:D372,3,FALSE)</f>
        <v>Cemento Porthland Norma ASTM C150 Tipo _______</v>
      </c>
      <c r="C49" s="281"/>
      <c r="D49" s="281"/>
      <c r="E49" s="281"/>
      <c r="F49" s="281"/>
      <c r="G49" s="281"/>
      <c r="H49" s="281"/>
      <c r="I49" s="268"/>
      <c r="J49" s="416" t="str">
        <f>VLOOKUP(A49,MATERIALES!A5:D639,2,FALSE)</f>
        <v>kg</v>
      </c>
      <c r="K49" s="282">
        <v>1</v>
      </c>
      <c r="L49" s="267"/>
      <c r="M49" s="402">
        <f>VLOOKUP(A49,MATERIALES!A5:D394,4,FALSE)</f>
        <v>486.90141846034533</v>
      </c>
      <c r="N49" s="272">
        <f>K49*M49</f>
        <v>486.90141846034533</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486.90141846034533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486.90141846034533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97.380283692069071</v>
      </c>
      <c r="M83" s="859"/>
      <c r="N83" s="51"/>
    </row>
    <row r="84" spans="1:14">
      <c r="B84" s="89" t="s">
        <v>973</v>
      </c>
      <c r="C84" s="90"/>
      <c r="D84" s="90"/>
      <c r="E84" s="90"/>
      <c r="F84" s="90"/>
      <c r="G84" s="90"/>
      <c r="H84" s="90"/>
      <c r="I84" s="87"/>
      <c r="J84" s="88"/>
      <c r="K84" s="304">
        <v>0.05</v>
      </c>
      <c r="L84" s="858">
        <f>N78*K84</f>
        <v>24.345070923017268</v>
      </c>
      <c r="M84" s="859"/>
      <c r="N84" s="51"/>
    </row>
    <row r="85" spans="1:14" ht="15.75" thickBot="1">
      <c r="B85" s="91" t="s">
        <v>974</v>
      </c>
      <c r="C85" s="92"/>
      <c r="D85" s="92"/>
      <c r="E85" s="92"/>
      <c r="F85" s="92"/>
      <c r="G85" s="92"/>
      <c r="H85" s="92"/>
      <c r="I85" s="93"/>
      <c r="J85" s="94"/>
      <c r="K85" s="305">
        <v>0.05</v>
      </c>
      <c r="L85" s="860">
        <f>N78*K85</f>
        <v>24.345070923017268</v>
      </c>
      <c r="M85" s="861"/>
      <c r="N85" s="51"/>
    </row>
    <row r="86" spans="1:14" ht="15.75" thickBot="1">
      <c r="B86" s="823" t="s">
        <v>953</v>
      </c>
      <c r="C86" s="824"/>
      <c r="D86" s="824"/>
      <c r="E86" s="824"/>
      <c r="F86" s="824"/>
      <c r="G86" s="824"/>
      <c r="H86" s="824"/>
      <c r="I86" s="824"/>
      <c r="J86" s="824"/>
      <c r="K86" s="824"/>
      <c r="L86" s="824"/>
      <c r="M86" s="825"/>
      <c r="N86" s="52">
        <f>L83+L84+L85</f>
        <v>146.07042553810359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632.97184399844889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9.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1626</v>
      </c>
      <c r="C31" s="965" t="s">
        <v>2040</v>
      </c>
      <c r="D31" s="966"/>
      <c r="E31" s="966"/>
      <c r="F31" s="966"/>
      <c r="G31" s="966"/>
      <c r="H31" s="966"/>
      <c r="I31" s="966"/>
      <c r="J31" s="966"/>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826</v>
      </c>
      <c r="B49" s="43" t="str">
        <f>VLOOKUP(A49,MATERIALES!A4:D372,3,FALSE)</f>
        <v>Cemento Hidráulico adicionado, Norma ASTM C595 Tipo _______</v>
      </c>
      <c r="C49" s="281"/>
      <c r="D49" s="281"/>
      <c r="E49" s="281"/>
      <c r="F49" s="281"/>
      <c r="G49" s="281"/>
      <c r="H49" s="281"/>
      <c r="I49" s="268"/>
      <c r="J49" s="416" t="str">
        <f>VLOOKUP(A49,MATERIALES!A5:D639,2,FALSE)</f>
        <v>kg</v>
      </c>
      <c r="K49" s="282">
        <v>1</v>
      </c>
      <c r="L49" s="267"/>
      <c r="M49" s="402">
        <f>VLOOKUP(A49,MATERIALES!A5:D394,4,FALSE)</f>
        <v>486.90141846034533</v>
      </c>
      <c r="N49" s="272">
        <f>K49*M49</f>
        <v>486.90141846034533</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486.90141846034533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486.90141846034533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97.380283692069071</v>
      </c>
      <c r="M83" s="859"/>
      <c r="N83" s="51"/>
    </row>
    <row r="84" spans="1:14">
      <c r="B84" s="89" t="s">
        <v>973</v>
      </c>
      <c r="C84" s="90"/>
      <c r="D84" s="90"/>
      <c r="E84" s="90"/>
      <c r="F84" s="90"/>
      <c r="G84" s="90"/>
      <c r="H84" s="90"/>
      <c r="I84" s="87"/>
      <c r="J84" s="88"/>
      <c r="K84" s="304">
        <v>0.05</v>
      </c>
      <c r="L84" s="858">
        <f>N78*K84</f>
        <v>24.345070923017268</v>
      </c>
      <c r="M84" s="859"/>
      <c r="N84" s="51"/>
    </row>
    <row r="85" spans="1:14" ht="15.75" thickBot="1">
      <c r="B85" s="91" t="s">
        <v>974</v>
      </c>
      <c r="C85" s="92"/>
      <c r="D85" s="92"/>
      <c r="E85" s="92"/>
      <c r="F85" s="92"/>
      <c r="G85" s="92"/>
      <c r="H85" s="92"/>
      <c r="I85" s="93"/>
      <c r="J85" s="94"/>
      <c r="K85" s="305">
        <v>0.05</v>
      </c>
      <c r="L85" s="860">
        <f>N78*K85</f>
        <v>24.345070923017268</v>
      </c>
      <c r="M85" s="861"/>
      <c r="N85" s="51"/>
    </row>
    <row r="86" spans="1:14" ht="15.75" thickBot="1">
      <c r="B86" s="823" t="s">
        <v>953</v>
      </c>
      <c r="C86" s="824"/>
      <c r="D86" s="824"/>
      <c r="E86" s="824"/>
      <c r="F86" s="824"/>
      <c r="G86" s="824"/>
      <c r="H86" s="824"/>
      <c r="I86" s="824"/>
      <c r="J86" s="824"/>
      <c r="K86" s="824"/>
      <c r="L86" s="824"/>
      <c r="M86" s="825"/>
      <c r="N86" s="52">
        <f>L83+L84+L85</f>
        <v>146.07042553810359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632.97184399844889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41.25" customHeight="1" thickBot="1">
      <c r="A31" t="s">
        <v>1845</v>
      </c>
      <c r="B31" s="80" t="s">
        <v>1627</v>
      </c>
      <c r="C31" s="965" t="s">
        <v>2041</v>
      </c>
      <c r="D31" s="966"/>
      <c r="E31" s="966"/>
      <c r="F31" s="966"/>
      <c r="G31" s="966"/>
      <c r="H31" s="966"/>
      <c r="I31" s="966"/>
      <c r="J31" s="966"/>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804</v>
      </c>
      <c r="B49" s="43" t="str">
        <f>VLOOKUP(A49,MATERIALES!A4:D372,3,FALSE)</f>
        <v>Cemento gris</v>
      </c>
      <c r="C49" s="281"/>
      <c r="D49" s="281"/>
      <c r="E49" s="281"/>
      <c r="F49" s="281"/>
      <c r="G49" s="281"/>
      <c r="H49" s="281"/>
      <c r="I49" s="268"/>
      <c r="J49" s="416" t="str">
        <f>VLOOKUP(A49,MATERIALES!A5:D639,2,FALSE)</f>
        <v>kg</v>
      </c>
      <c r="K49" s="282">
        <v>1</v>
      </c>
      <c r="L49" s="267"/>
      <c r="M49" s="402">
        <f>VLOOKUP(A49,MATERIALES!A5:D394,4,FALSE)</f>
        <v>486.90141846034533</v>
      </c>
      <c r="N49" s="272">
        <f>K49*M49</f>
        <v>486.90141846034533</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486.90141846034533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486.90141846034533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97.380283692069071</v>
      </c>
      <c r="M83" s="859"/>
      <c r="N83" s="51"/>
    </row>
    <row r="84" spans="1:14">
      <c r="B84" s="89" t="s">
        <v>973</v>
      </c>
      <c r="C84" s="90"/>
      <c r="D84" s="90"/>
      <c r="E84" s="90"/>
      <c r="F84" s="90"/>
      <c r="G84" s="90"/>
      <c r="H84" s="90"/>
      <c r="I84" s="87"/>
      <c r="J84" s="88"/>
      <c r="K84" s="304">
        <v>0.05</v>
      </c>
      <c r="L84" s="858">
        <f>N78*K84</f>
        <v>24.345070923017268</v>
      </c>
      <c r="M84" s="859"/>
      <c r="N84" s="51"/>
    </row>
    <row r="85" spans="1:14" ht="15.75" thickBot="1">
      <c r="B85" s="91" t="s">
        <v>974</v>
      </c>
      <c r="C85" s="92"/>
      <c r="D85" s="92"/>
      <c r="E85" s="92"/>
      <c r="F85" s="92"/>
      <c r="G85" s="92"/>
      <c r="H85" s="92"/>
      <c r="I85" s="93"/>
      <c r="J85" s="94"/>
      <c r="K85" s="305">
        <v>0.05</v>
      </c>
      <c r="L85" s="860">
        <f>N78*K85</f>
        <v>24.345070923017268</v>
      </c>
      <c r="M85" s="861"/>
      <c r="N85" s="51"/>
    </row>
    <row r="86" spans="1:14" ht="15.75" thickBot="1">
      <c r="B86" s="823" t="s">
        <v>953</v>
      </c>
      <c r="C86" s="824"/>
      <c r="D86" s="824"/>
      <c r="E86" s="824"/>
      <c r="F86" s="824"/>
      <c r="G86" s="824"/>
      <c r="H86" s="824"/>
      <c r="I86" s="824"/>
      <c r="J86" s="824"/>
      <c r="K86" s="824"/>
      <c r="L86" s="824"/>
      <c r="M86" s="825"/>
      <c r="N86" s="52">
        <f>L83+L84+L85</f>
        <v>146.07042553810359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632.97184399844889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24"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1855.8346735672976</v>
      </c>
      <c r="L36" s="270"/>
      <c r="M36" s="271">
        <v>30</v>
      </c>
      <c r="N36" s="272">
        <f>K36/M36</f>
        <v>61.861155785576585</v>
      </c>
    </row>
    <row r="37" spans="1:14">
      <c r="A37" t="s">
        <v>363</v>
      </c>
      <c r="B37" s="872" t="str">
        <f>VLOOKUP(A37,EQUIPOS!A7:D154,3,FALSE)</f>
        <v>Vibrador de concreto, Motor de 3 hp a 18.000 rpm Mangueras de 4 mt</v>
      </c>
      <c r="C37" s="873"/>
      <c r="D37" s="873"/>
      <c r="E37" s="873"/>
      <c r="F37" s="873"/>
      <c r="G37" s="873"/>
      <c r="H37" s="874"/>
      <c r="I37" s="267"/>
      <c r="J37" s="268"/>
      <c r="K37" s="269">
        <f>VLOOKUP(A37,EQUIPOS!A7:D164,4,FALSE)</f>
        <v>15851.222377525248</v>
      </c>
      <c r="L37" s="270"/>
      <c r="M37" s="271">
        <v>30</v>
      </c>
      <c r="N37" s="272">
        <f>K37/M37</f>
        <v>528.37407925084165</v>
      </c>
    </row>
    <row r="38" spans="1:14">
      <c r="A38" t="s">
        <v>228</v>
      </c>
      <c r="B38" s="872" t="str">
        <f>VLOOKUP(A38,EQUIPOS!A8:D154,3,FALSE)</f>
        <v xml:space="preserve">Formaleta metálica (concreto hidráulico)
</v>
      </c>
      <c r="C38" s="873"/>
      <c r="D38" s="873"/>
      <c r="E38" s="873"/>
      <c r="F38" s="873"/>
      <c r="G38" s="873"/>
      <c r="H38" s="874"/>
      <c r="I38" s="875"/>
      <c r="J38" s="876"/>
      <c r="K38" s="269">
        <f>VLOOKUP(A38,EQUIPOS!A8:D165,4,FALSE)</f>
        <v>1474.958124071848</v>
      </c>
      <c r="L38" s="877">
        <v>0.33329999999999999</v>
      </c>
      <c r="M38" s="878"/>
      <c r="N38" s="272">
        <f>K38/L38</f>
        <v>4425.3169039059349</v>
      </c>
    </row>
    <row r="39" spans="1:14">
      <c r="B39" s="872"/>
      <c r="C39" s="873"/>
      <c r="D39" s="873"/>
      <c r="E39" s="873"/>
      <c r="F39" s="873"/>
      <c r="G39" s="873"/>
      <c r="H39" s="874"/>
      <c r="I39" s="36"/>
      <c r="J39" s="37"/>
      <c r="K39" s="269"/>
      <c r="L39" s="276"/>
      <c r="M39" s="277"/>
      <c r="N39" s="272"/>
    </row>
    <row r="40" spans="1:14">
      <c r="B40" s="320"/>
      <c r="C40" s="321"/>
      <c r="D40" s="321"/>
      <c r="E40" s="323"/>
      <c r="F40" s="323"/>
      <c r="G40" s="323"/>
      <c r="H40" s="125"/>
      <c r="I40" s="36"/>
      <c r="J40" s="37"/>
      <c r="K40" s="274"/>
      <c r="L40" s="276"/>
      <c r="M40" s="277"/>
      <c r="N40" s="278"/>
    </row>
    <row r="41" spans="1:14">
      <c r="B41" s="880" t="s">
        <v>952</v>
      </c>
      <c r="C41" s="881"/>
      <c r="D41" s="881"/>
      <c r="E41" s="38"/>
      <c r="F41" s="39"/>
      <c r="G41" s="39"/>
      <c r="H41" s="40"/>
      <c r="I41" s="36"/>
      <c r="J41" s="37"/>
      <c r="K41" s="279"/>
      <c r="L41" s="276"/>
      <c r="M41" s="401">
        <v>0.1</v>
      </c>
      <c r="N41" s="344">
        <f>N72*M41</f>
        <v>224.88926817266997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5240.4414071150231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838</v>
      </c>
      <c r="B48" s="43" t="str">
        <f>VLOOKUP(A48,MATERIALES!A5:D372,3,FALSE)</f>
        <v>Concreto hidráulico para pavimento MR-43</v>
      </c>
      <c r="C48" s="281"/>
      <c r="D48" s="281"/>
      <c r="E48" s="281"/>
      <c r="F48" s="281"/>
      <c r="G48" s="281"/>
      <c r="H48" s="281"/>
      <c r="I48" s="268"/>
      <c r="J48" s="224" t="str">
        <f>VLOOKUP(A48,MATERIALES!A4:D638,2,FALSE)</f>
        <v>m3</v>
      </c>
      <c r="K48" s="282">
        <v>1.01</v>
      </c>
      <c r="L48" s="267"/>
      <c r="M48" s="402">
        <f>VLOOKUP(A48,MATERIALES!A5:D394,4,FALSE)</f>
        <v>400319.18376193277</v>
      </c>
      <c r="N48" s="272">
        <f>K48*M48</f>
        <v>404322.37559955212</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5"/>
      <c r="C51" s="906"/>
      <c r="D51" s="906"/>
      <c r="E51" s="906"/>
      <c r="F51" s="906"/>
      <c r="G51" s="906"/>
      <c r="H51" s="906"/>
      <c r="I51" s="876"/>
      <c r="J51" s="42"/>
      <c r="K51" s="44"/>
      <c r="L51" s="907"/>
      <c r="M51" s="908"/>
      <c r="N51" s="45"/>
    </row>
    <row r="52" spans="1:14" ht="15.75" thickBot="1">
      <c r="B52" s="823" t="s">
        <v>953</v>
      </c>
      <c r="C52" s="824"/>
      <c r="D52" s="824"/>
      <c r="E52" s="824"/>
      <c r="F52" s="824"/>
      <c r="G52" s="824"/>
      <c r="H52" s="824"/>
      <c r="I52" s="824"/>
      <c r="J52" s="824"/>
      <c r="K52" s="824"/>
      <c r="L52" s="824"/>
      <c r="M52" s="825"/>
      <c r="N52" s="394">
        <f>SUM(N48:N51)</f>
        <v>404322.37559955212</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9" t="s">
        <v>961</v>
      </c>
      <c r="M56" s="888"/>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0">
        <f>VLOOKUP(A57,TRANSPORTE!A5:D117,4,FALSE)</f>
        <v>1219.3279687179154</v>
      </c>
      <c r="M57" s="911"/>
      <c r="N57" s="287">
        <f>K57*L57</f>
        <v>1231.5212484050946</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1"/>
      <c r="M61" s="902"/>
      <c r="N61" s="127"/>
    </row>
    <row r="62" spans="1:14" ht="15.75" thickBot="1">
      <c r="B62" s="912" t="s">
        <v>953</v>
      </c>
      <c r="C62" s="866"/>
      <c r="D62" s="866"/>
      <c r="E62" s="866"/>
      <c r="F62" s="866"/>
      <c r="G62" s="866"/>
      <c r="H62" s="866"/>
      <c r="I62" s="866"/>
      <c r="J62" s="866"/>
      <c r="K62" s="866"/>
      <c r="L62" s="866"/>
      <c r="M62" s="867"/>
      <c r="N62" s="104">
        <f>SUM(N57:N61)</f>
        <v>1231.5212484050946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2" t="s">
        <v>963</v>
      </c>
      <c r="C66" s="863"/>
      <c r="D66" s="863"/>
      <c r="E66" s="863"/>
      <c r="F66" s="863"/>
      <c r="G66" s="863"/>
      <c r="H66" s="863"/>
      <c r="I66" s="73" t="s">
        <v>964</v>
      </c>
      <c r="J66" s="75" t="s">
        <v>1410</v>
      </c>
      <c r="K66" s="74" t="s">
        <v>966</v>
      </c>
      <c r="L66" s="864" t="s">
        <v>950</v>
      </c>
      <c r="M66" s="865"/>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9"/>
      <c r="C71" s="900"/>
      <c r="D71" s="900"/>
      <c r="E71" s="900"/>
      <c r="F71" s="900"/>
      <c r="G71" s="900"/>
      <c r="H71" s="900"/>
      <c r="I71" s="126"/>
      <c r="J71" s="126"/>
      <c r="K71" s="126"/>
      <c r="L71" s="913"/>
      <c r="M71" s="913"/>
      <c r="N71" s="45"/>
    </row>
    <row r="72" spans="1:15" ht="15.75" thickBot="1">
      <c r="B72" s="912" t="s">
        <v>953</v>
      </c>
      <c r="C72" s="866"/>
      <c r="D72" s="866"/>
      <c r="E72" s="866"/>
      <c r="F72" s="866"/>
      <c r="G72" s="866"/>
      <c r="H72" s="866"/>
      <c r="I72" s="866"/>
      <c r="J72" s="866"/>
      <c r="K72" s="866"/>
      <c r="L72" s="866"/>
      <c r="M72" s="867"/>
      <c r="N72" s="301">
        <f>SUM(N67:N71)</f>
        <v>2248.8926817266997</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N43+N52+N62+N72</f>
        <v>413043.23093679897</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8" t="s">
        <v>969</v>
      </c>
      <c r="C78" s="869"/>
      <c r="D78" s="869"/>
      <c r="E78" s="869"/>
      <c r="F78" s="869"/>
      <c r="G78" s="869"/>
      <c r="H78" s="869"/>
      <c r="I78" s="314"/>
      <c r="J78" s="334"/>
      <c r="K78" s="302" t="s">
        <v>970</v>
      </c>
      <c r="L78" s="870" t="s">
        <v>971</v>
      </c>
      <c r="M78" s="871"/>
      <c r="N78" s="303"/>
    </row>
    <row r="79" spans="1:15">
      <c r="B79" s="856" t="s">
        <v>972</v>
      </c>
      <c r="C79" s="857"/>
      <c r="D79" s="857"/>
      <c r="E79" s="857"/>
      <c r="F79" s="857"/>
      <c r="G79" s="857"/>
      <c r="H79" s="857"/>
      <c r="I79" s="87"/>
      <c r="J79" s="88"/>
      <c r="K79" s="304">
        <v>0.2</v>
      </c>
      <c r="L79" s="858">
        <f>N74*K79</f>
        <v>82608.646187359802</v>
      </c>
      <c r="M79" s="859"/>
      <c r="N79" s="51"/>
    </row>
    <row r="80" spans="1:15">
      <c r="B80" s="89" t="s">
        <v>973</v>
      </c>
      <c r="C80" s="90"/>
      <c r="D80" s="90"/>
      <c r="E80" s="90"/>
      <c r="F80" s="90"/>
      <c r="G80" s="90"/>
      <c r="H80" s="90"/>
      <c r="I80" s="87"/>
      <c r="J80" s="88"/>
      <c r="K80" s="304">
        <v>0.05</v>
      </c>
      <c r="L80" s="858">
        <f>N74*K80</f>
        <v>20652.16154683995</v>
      </c>
      <c r="M80" s="859"/>
      <c r="N80" s="51"/>
    </row>
    <row r="81" spans="1:14" ht="15.75" thickBot="1">
      <c r="B81" s="91" t="s">
        <v>974</v>
      </c>
      <c r="C81" s="92"/>
      <c r="D81" s="92"/>
      <c r="E81" s="92"/>
      <c r="F81" s="92"/>
      <c r="G81" s="92"/>
      <c r="H81" s="92"/>
      <c r="I81" s="93"/>
      <c r="J81" s="94"/>
      <c r="K81" s="305">
        <v>0.05</v>
      </c>
      <c r="L81" s="860">
        <f>N74*K81</f>
        <v>20652.16154683995</v>
      </c>
      <c r="M81" s="861"/>
      <c r="N81" s="51"/>
    </row>
    <row r="82" spans="1:14" ht="15.75" thickBot="1">
      <c r="B82" s="823" t="s">
        <v>953</v>
      </c>
      <c r="C82" s="824"/>
      <c r="D82" s="824"/>
      <c r="E82" s="824"/>
      <c r="F82" s="824"/>
      <c r="G82" s="824"/>
      <c r="H82" s="824"/>
      <c r="I82" s="824"/>
      <c r="J82" s="824"/>
      <c r="K82" s="824"/>
      <c r="L82" s="824"/>
      <c r="M82" s="825"/>
      <c r="N82" s="52">
        <f>L79+L80+L81</f>
        <v>123912.96928103971</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536956.20021783863</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topLeftCell="A28"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6357.5781209993447</v>
      </c>
      <c r="L36" s="270"/>
      <c r="M36" s="271">
        <v>37.5</v>
      </c>
      <c r="N36" s="272">
        <f>K36/M36</f>
        <v>169.53541655998254</v>
      </c>
    </row>
    <row r="37" spans="1:14">
      <c r="B37" s="872"/>
      <c r="C37" s="873"/>
      <c r="D37" s="873"/>
      <c r="E37" s="879"/>
      <c r="F37" s="873"/>
      <c r="G37" s="873"/>
      <c r="H37" s="874"/>
      <c r="I37" s="36"/>
      <c r="J37" s="37"/>
      <c r="K37" s="274"/>
      <c r="L37" s="276"/>
      <c r="M37" s="277"/>
      <c r="N37" s="278"/>
    </row>
    <row r="38" spans="1:14">
      <c r="B38" s="880" t="s">
        <v>952</v>
      </c>
      <c r="C38" s="881"/>
      <c r="D38" s="881"/>
      <c r="E38" s="38"/>
      <c r="F38" s="39"/>
      <c r="G38" s="39"/>
      <c r="H38" s="40"/>
      <c r="I38" s="36"/>
      <c r="J38" s="37"/>
      <c r="K38" s="279"/>
      <c r="L38" s="276"/>
      <c r="M38" s="469">
        <v>0.1</v>
      </c>
      <c r="N38" s="344">
        <f>N72*M38</f>
        <v>1079.468487228816</v>
      </c>
    </row>
    <row r="39" spans="1:14" ht="15.75" thickBot="1">
      <c r="B39" s="872"/>
      <c r="C39" s="873"/>
      <c r="D39" s="873"/>
      <c r="E39" s="873"/>
      <c r="F39" s="873"/>
      <c r="G39" s="873"/>
      <c r="H39" s="874"/>
      <c r="I39" s="882"/>
      <c r="J39" s="883"/>
      <c r="K39" s="41"/>
      <c r="L39" s="884"/>
      <c r="M39" s="885"/>
      <c r="N39" s="105"/>
    </row>
    <row r="40" spans="1:14" ht="15.75" thickBot="1">
      <c r="B40" s="823" t="s">
        <v>953</v>
      </c>
      <c r="C40" s="824"/>
      <c r="D40" s="824"/>
      <c r="E40" s="824"/>
      <c r="F40" s="824"/>
      <c r="G40" s="824"/>
      <c r="H40" s="824"/>
      <c r="I40" s="824"/>
      <c r="J40" s="824"/>
      <c r="K40" s="824"/>
      <c r="L40" s="824"/>
      <c r="M40" s="825"/>
      <c r="N40" s="394">
        <f>SUM(N36:N39)</f>
        <v>1249.0039037887987</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8" t="s">
        <v>944</v>
      </c>
      <c r="C44" s="869"/>
      <c r="D44" s="869"/>
      <c r="E44" s="869"/>
      <c r="F44" s="869"/>
      <c r="G44" s="869"/>
      <c r="H44" s="869"/>
      <c r="I44" s="903"/>
      <c r="J44" s="315" t="s">
        <v>945</v>
      </c>
      <c r="K44" s="85" t="s">
        <v>946</v>
      </c>
      <c r="L44" s="904" t="s">
        <v>955</v>
      </c>
      <c r="M44" s="903"/>
      <c r="N44" s="86" t="s">
        <v>951</v>
      </c>
    </row>
    <row r="45" spans="1:14">
      <c r="A45" s="144" t="s">
        <v>755</v>
      </c>
      <c r="B45" s="43" t="str">
        <f>VLOOKUP(A45,MATERIALES!A5:D372,3,FALSE)</f>
        <v>Adoquín e=8cm</v>
      </c>
      <c r="C45" s="281"/>
      <c r="D45" s="281"/>
      <c r="E45" s="281"/>
      <c r="F45" s="281"/>
      <c r="G45" s="281"/>
      <c r="H45" s="281"/>
      <c r="I45" s="268"/>
      <c r="J45" s="224" t="str">
        <f>VLOOKUP(A45,MATERIALES!A1:D635,2,FALSE)</f>
        <v>m2</v>
      </c>
      <c r="K45" s="282">
        <v>1.03</v>
      </c>
      <c r="L45" s="267"/>
      <c r="M45" s="402">
        <f>VLOOKUP(A45,MATERIALES!A5:D394,4,FALSE)</f>
        <v>67683.045765445786</v>
      </c>
      <c r="N45" s="272">
        <f>K45*M45</f>
        <v>69713.537138409156</v>
      </c>
    </row>
    <row r="46" spans="1:14">
      <c r="A46" s="144" t="s">
        <v>797</v>
      </c>
      <c r="B46" s="43" t="str">
        <f>VLOOKUP(A46,MATERIALES!A6:D372,3,FALSE)</f>
        <v>Arena de sello (fina)</v>
      </c>
      <c r="C46" s="281"/>
      <c r="D46" s="281"/>
      <c r="E46" s="281"/>
      <c r="F46" s="281"/>
      <c r="G46" s="281"/>
      <c r="H46" s="281"/>
      <c r="I46" s="268"/>
      <c r="J46" s="224" t="str">
        <f>VLOOKUP(A46,MATERIALES!A2:D636,2,FALSE)</f>
        <v>m3</v>
      </c>
      <c r="K46" s="282">
        <v>0.01</v>
      </c>
      <c r="L46" s="267"/>
      <c r="M46" s="402">
        <f>VLOOKUP(A46,MATERIALES!A6:D395,4,FALSE)</f>
        <v>32459.226832667053</v>
      </c>
      <c r="N46" s="272">
        <f>K46*M46</f>
        <v>324.59226832667053</v>
      </c>
    </row>
    <row r="47" spans="1:14">
      <c r="A47" s="144" t="s">
        <v>800</v>
      </c>
      <c r="B47" s="43" t="str">
        <f>VLOOKUP(A47,MATERIALES!A6:D372,3,FALSE)</f>
        <v>Arena de soporte (media)</v>
      </c>
      <c r="C47" s="281"/>
      <c r="D47" s="281"/>
      <c r="E47" s="281"/>
      <c r="F47" s="281"/>
      <c r="G47" s="281"/>
      <c r="H47" s="281"/>
      <c r="I47" s="268"/>
      <c r="J47" s="224" t="str">
        <f>VLOOKUP(A47,MATERIALES!A3:D637,2,FALSE)</f>
        <v>m3</v>
      </c>
      <c r="K47" s="282">
        <v>0.05</v>
      </c>
      <c r="L47" s="267"/>
      <c r="M47" s="402">
        <f>VLOOKUP(A47,MATERIALES!A6:D396,4,FALSE)</f>
        <v>32511.290714025094</v>
      </c>
      <c r="N47" s="272">
        <f>K47*M47</f>
        <v>1625.5645357012547</v>
      </c>
    </row>
    <row r="48" spans="1:14">
      <c r="A48" t="s">
        <v>832</v>
      </c>
      <c r="B48" s="43" t="str">
        <f>VLOOKUP(A48,MATERIALES!A6:D372,3,FALSE)</f>
        <v>Concreto Resistencia  21 (Mpa)</v>
      </c>
      <c r="C48" s="317"/>
      <c r="D48" s="317"/>
      <c r="E48" s="317"/>
      <c r="F48" s="317"/>
      <c r="G48" s="317"/>
      <c r="H48" s="317"/>
      <c r="I48" s="317"/>
      <c r="J48" s="311" t="str">
        <f>VLOOKUP(A48,MATERIALES!A4:D638,2,FALSE)</f>
        <v>m3</v>
      </c>
      <c r="K48" s="44">
        <v>0.01</v>
      </c>
      <c r="L48" s="318"/>
      <c r="M48" s="402">
        <f>VLOOKUP(A48,MATERIALES!A6:D397,4,FALSE)</f>
        <v>345180.0624783496</v>
      </c>
      <c r="N48" s="272">
        <f>K48*M48</f>
        <v>3451.800624783496</v>
      </c>
    </row>
    <row r="49" spans="1:14" ht="15.75" thickBot="1">
      <c r="B49" s="309"/>
      <c r="C49" s="310"/>
      <c r="D49" s="310"/>
      <c r="E49" s="310"/>
      <c r="F49" s="310"/>
      <c r="G49" s="310"/>
      <c r="H49" s="310"/>
      <c r="I49" s="310"/>
      <c r="J49" s="126"/>
      <c r="K49" s="126"/>
      <c r="L49" s="325"/>
      <c r="M49" s="324"/>
      <c r="N49" s="127"/>
    </row>
    <row r="50" spans="1:14" ht="15.75" thickBot="1">
      <c r="B50" s="823" t="s">
        <v>953</v>
      </c>
      <c r="C50" s="824"/>
      <c r="D50" s="824"/>
      <c r="E50" s="824"/>
      <c r="F50" s="824"/>
      <c r="G50" s="824"/>
      <c r="H50" s="824"/>
      <c r="I50" s="824"/>
      <c r="J50" s="824"/>
      <c r="K50" s="824"/>
      <c r="L50" s="824"/>
      <c r="M50" s="825"/>
      <c r="N50" s="394">
        <f>SUM(N45:N49)</f>
        <v>75115.494567220579</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9" t="s">
        <v>961</v>
      </c>
      <c r="M54" s="888"/>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0">
        <f>VLOOKUP(A55,TRANSPORTE!A5:D117,4,FALSE)</f>
        <v>848.96248579481801</v>
      </c>
      <c r="M55" s="911"/>
      <c r="N55" s="287">
        <f>K55*L55</f>
        <v>781.04548693123263</v>
      </c>
    </row>
    <row r="56" spans="1:14">
      <c r="A56" t="s">
        <v>1227</v>
      </c>
      <c r="B56" s="46" t="str">
        <f>VLOOKUP(A56,TRANSPORTE!A6:D117,3,FALSE)</f>
        <v>Transporte de Arena</v>
      </c>
      <c r="C56" s="47"/>
      <c r="D56" s="47"/>
      <c r="E56" s="47"/>
      <c r="F56" s="47"/>
      <c r="G56" s="47"/>
      <c r="H56" s="311" t="s">
        <v>1468</v>
      </c>
      <c r="I56" s="279">
        <v>0.01</v>
      </c>
      <c r="J56" s="286">
        <v>1</v>
      </c>
      <c r="K56" s="279">
        <f>I56*J56</f>
        <v>0.01</v>
      </c>
      <c r="L56" s="910">
        <f>VLOOKUP(A56,TRANSPORTE!A6:D117,4,FALSE)</f>
        <v>1219.3279687179154</v>
      </c>
      <c r="M56" s="911"/>
      <c r="N56" s="287">
        <f>K56*L56</f>
        <v>12.193279687179155</v>
      </c>
    </row>
    <row r="57" spans="1:14">
      <c r="A57" t="s">
        <v>1227</v>
      </c>
      <c r="B57" s="46" t="str">
        <f>VLOOKUP(A57,TRANSPORTE!A6:D117,3,FALSE)</f>
        <v>Transporte de Arena</v>
      </c>
      <c r="C57" s="47"/>
      <c r="D57" s="47"/>
      <c r="E57" s="47"/>
      <c r="F57" s="47"/>
      <c r="G57" s="47"/>
      <c r="H57" s="311" t="s">
        <v>1468</v>
      </c>
      <c r="I57" s="279">
        <v>0.05</v>
      </c>
      <c r="J57" s="286">
        <v>1</v>
      </c>
      <c r="K57" s="279">
        <f>I57*J57</f>
        <v>0.05</v>
      </c>
      <c r="L57" s="910">
        <f>VLOOKUP(A57,TRANSPORTE!A6:D118,4,FALSE)</f>
        <v>1219.3279687179154</v>
      </c>
      <c r="M57" s="911"/>
      <c r="N57" s="287">
        <f>K57*L57</f>
        <v>60.966398435895769</v>
      </c>
    </row>
    <row r="58" spans="1:14">
      <c r="B58" s="46"/>
      <c r="C58" s="47"/>
      <c r="D58" s="47"/>
      <c r="E58" s="47"/>
      <c r="F58" s="47"/>
      <c r="G58" s="47"/>
      <c r="H58" s="311"/>
      <c r="I58" s="279"/>
      <c r="J58" s="286"/>
      <c r="K58" s="279"/>
      <c r="L58" s="910"/>
      <c r="M58" s="911"/>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1"/>
      <c r="M60" s="902"/>
      <c r="N60" s="127"/>
    </row>
    <row r="61" spans="1:14" ht="15.75" thickBot="1">
      <c r="B61" s="912" t="s">
        <v>953</v>
      </c>
      <c r="C61" s="866"/>
      <c r="D61" s="866"/>
      <c r="E61" s="866"/>
      <c r="F61" s="866"/>
      <c r="G61" s="866"/>
      <c r="H61" s="866"/>
      <c r="I61" s="866"/>
      <c r="J61" s="866"/>
      <c r="K61" s="866"/>
      <c r="L61" s="866"/>
      <c r="M61" s="867"/>
      <c r="N61" s="104">
        <f>N55+N56+N57+N58+N59</f>
        <v>854.2051650543076</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2" t="s">
        <v>963</v>
      </c>
      <c r="C65" s="863"/>
      <c r="D65" s="863"/>
      <c r="E65" s="863"/>
      <c r="F65" s="863"/>
      <c r="G65" s="863"/>
      <c r="H65" s="863"/>
      <c r="I65" s="73" t="s">
        <v>964</v>
      </c>
      <c r="J65" s="75" t="s">
        <v>1410</v>
      </c>
      <c r="K65" s="74" t="s">
        <v>966</v>
      </c>
      <c r="L65" s="864" t="s">
        <v>950</v>
      </c>
      <c r="M65" s="865"/>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9"/>
      <c r="C71" s="900"/>
      <c r="D71" s="900"/>
      <c r="E71" s="900"/>
      <c r="F71" s="900"/>
      <c r="G71" s="900"/>
      <c r="H71" s="900"/>
      <c r="I71" s="126"/>
      <c r="J71" s="126"/>
      <c r="K71" s="126"/>
      <c r="L71" s="913"/>
      <c r="M71" s="913"/>
      <c r="N71" s="45"/>
    </row>
    <row r="72" spans="1:15" ht="15.75" thickBot="1">
      <c r="B72" s="912" t="s">
        <v>953</v>
      </c>
      <c r="C72" s="866"/>
      <c r="D72" s="866"/>
      <c r="E72" s="866"/>
      <c r="F72" s="866"/>
      <c r="G72" s="866"/>
      <c r="H72" s="866"/>
      <c r="I72" s="866"/>
      <c r="J72" s="866"/>
      <c r="K72" s="866"/>
      <c r="L72" s="866"/>
      <c r="M72" s="867"/>
      <c r="N72" s="301">
        <f>SUM(N66:N71)</f>
        <v>10794.684872288159</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N40+N50+N61+N72</f>
        <v>88013.388508351854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8" t="s">
        <v>969</v>
      </c>
      <c r="C78" s="869"/>
      <c r="D78" s="869"/>
      <c r="E78" s="869"/>
      <c r="F78" s="869"/>
      <c r="G78" s="869"/>
      <c r="H78" s="869"/>
      <c r="I78" s="314"/>
      <c r="J78" s="334"/>
      <c r="K78" s="302" t="s">
        <v>970</v>
      </c>
      <c r="L78" s="870" t="s">
        <v>971</v>
      </c>
      <c r="M78" s="871"/>
      <c r="N78" s="303"/>
    </row>
    <row r="79" spans="1:15">
      <c r="B79" s="856" t="s">
        <v>972</v>
      </c>
      <c r="C79" s="857"/>
      <c r="D79" s="857"/>
      <c r="E79" s="857"/>
      <c r="F79" s="857"/>
      <c r="G79" s="857"/>
      <c r="H79" s="857"/>
      <c r="I79" s="87"/>
      <c r="J79" s="88"/>
      <c r="K79" s="304">
        <v>0.2</v>
      </c>
      <c r="L79" s="858">
        <f>N74*K79</f>
        <v>17602.677701670371</v>
      </c>
      <c r="M79" s="859"/>
      <c r="N79" s="51"/>
    </row>
    <row r="80" spans="1:15">
      <c r="B80" s="89" t="s">
        <v>973</v>
      </c>
      <c r="C80" s="90"/>
      <c r="D80" s="90"/>
      <c r="E80" s="90"/>
      <c r="F80" s="90"/>
      <c r="G80" s="90"/>
      <c r="H80" s="90"/>
      <c r="I80" s="87"/>
      <c r="J80" s="88"/>
      <c r="K80" s="304">
        <v>0.05</v>
      </c>
      <c r="L80" s="858">
        <f>N74*K80</f>
        <v>4400.6694254175927</v>
      </c>
      <c r="M80" s="859"/>
      <c r="N80" s="51"/>
    </row>
    <row r="81" spans="1:14" ht="15.75" thickBot="1">
      <c r="B81" s="91" t="s">
        <v>974</v>
      </c>
      <c r="C81" s="92"/>
      <c r="D81" s="92"/>
      <c r="E81" s="92"/>
      <c r="F81" s="92"/>
      <c r="G81" s="92"/>
      <c r="H81" s="92"/>
      <c r="I81" s="93"/>
      <c r="J81" s="94"/>
      <c r="K81" s="305">
        <v>0.05</v>
      </c>
      <c r="L81" s="860">
        <f>N74*K81</f>
        <v>4400.6694254175927</v>
      </c>
      <c r="M81" s="861"/>
      <c r="N81" s="51"/>
    </row>
    <row r="82" spans="1:14" ht="15.75" thickBot="1">
      <c r="B82" s="823" t="s">
        <v>953</v>
      </c>
      <c r="C82" s="824"/>
      <c r="D82" s="824"/>
      <c r="E82" s="824"/>
      <c r="F82" s="824"/>
      <c r="G82" s="824"/>
      <c r="H82" s="824"/>
      <c r="I82" s="824"/>
      <c r="J82" s="824"/>
      <c r="K82" s="824"/>
      <c r="L82" s="824"/>
      <c r="M82" s="825"/>
      <c r="N82" s="52">
        <f>L79+L80+L81</f>
        <v>26404.016552505556</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114417.40506085742</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71941.315194738869</v>
      </c>
      <c r="L36" s="270"/>
      <c r="M36" s="271">
        <v>35</v>
      </c>
      <c r="N36" s="272">
        <f>K36/M36</f>
        <v>2055.4661484211106</v>
      </c>
    </row>
    <row r="37" spans="1:14">
      <c r="A37" s="113" t="s">
        <v>312</v>
      </c>
      <c r="B37" s="872" t="str">
        <f>VLOOKUP(A37,EQUIPOS!A7:D154,3,FALSE)</f>
        <v>Retroexcavadora sobre oruga, potencia 138 HP, balde de 1,5 m3.</v>
      </c>
      <c r="C37" s="873"/>
      <c r="D37" s="873"/>
      <c r="E37" s="873"/>
      <c r="F37" s="873"/>
      <c r="G37" s="873"/>
      <c r="H37" s="874"/>
      <c r="I37" s="421"/>
      <c r="J37" s="422"/>
      <c r="K37" s="269">
        <f>VLOOKUP(A37,EQUIPOS!A7:D164,4,FALSE)</f>
        <v>188553.07269965447</v>
      </c>
      <c r="L37" s="335"/>
      <c r="M37" s="336">
        <v>35</v>
      </c>
      <c r="N37" s="272">
        <f>K37/M37</f>
        <v>5387.2306485615563</v>
      </c>
    </row>
    <row r="38" spans="1:14">
      <c r="A38" s="113"/>
      <c r="B38" s="320"/>
      <c r="C38" s="321"/>
      <c r="D38" s="321"/>
      <c r="E38" s="323"/>
      <c r="F38" s="321"/>
      <c r="G38" s="321"/>
      <c r="H38" s="322"/>
      <c r="I38" s="328"/>
      <c r="J38" s="330"/>
      <c r="K38" s="269"/>
      <c r="L38" s="423"/>
      <c r="M38" s="424"/>
      <c r="N38" s="272"/>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0.01</v>
      </c>
      <c r="N40" s="344">
        <f>N73*M40</f>
        <v>7.6767229862288557</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7450.3735199688963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4" t="s">
        <v>442</v>
      </c>
      <c r="B47" s="43" t="str">
        <f>VLOOKUP(A47,MATERIALES!A5:D372,3,FALSE)</f>
        <v>Derechos de explotación y/o disposición de materiales</v>
      </c>
      <c r="C47" s="281"/>
      <c r="D47" s="281"/>
      <c r="E47" s="281"/>
      <c r="F47" s="281"/>
      <c r="G47" s="281"/>
      <c r="H47" s="281"/>
      <c r="I47" s="268"/>
      <c r="J47" s="224" t="str">
        <f>VLOOKUP(A47,MATERIALES!A3:D637,2,FALSE)</f>
        <v>m3</v>
      </c>
      <c r="K47" s="282">
        <v>1.3</v>
      </c>
      <c r="L47" s="267"/>
      <c r="M47" s="402">
        <f>VLOOKUP(A47,MATERIALES!A5:D394,4,FALSE)</f>
        <v>5576.0416934455716</v>
      </c>
      <c r="N47" s="272">
        <f>K47*M47</f>
        <v>7248.8542014792429</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3" t="s">
        <v>953</v>
      </c>
      <c r="C51" s="824"/>
      <c r="D51" s="824"/>
      <c r="E51" s="824"/>
      <c r="F51" s="824"/>
      <c r="G51" s="824"/>
      <c r="H51" s="824"/>
      <c r="I51" s="824"/>
      <c r="J51" s="824"/>
      <c r="K51" s="824"/>
      <c r="L51" s="824"/>
      <c r="M51" s="825"/>
      <c r="N51" s="394">
        <f>SUM(N47:N50)</f>
        <v>7248.8542014792429</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9" t="s">
        <v>961</v>
      </c>
      <c r="M55" s="888"/>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0">
        <f>VLOOKUP(A56,TRANSPORTE!A5:D117,4,FALSE)</f>
        <v>1219.3279687179154</v>
      </c>
      <c r="M56" s="911"/>
      <c r="N56" s="287">
        <f>K56*L56</f>
        <v>1585.1263593332901</v>
      </c>
    </row>
    <row r="57" spans="1:14">
      <c r="B57" s="46"/>
      <c r="C57" s="47"/>
      <c r="D57" s="47"/>
      <c r="E57" s="47"/>
      <c r="F57" s="47"/>
      <c r="G57" s="47"/>
      <c r="H57" s="311"/>
      <c r="I57" s="279"/>
      <c r="J57" s="286"/>
      <c r="K57" s="279"/>
      <c r="L57" s="910"/>
      <c r="M57" s="911"/>
      <c r="N57" s="287"/>
    </row>
    <row r="58" spans="1:14">
      <c r="B58" s="46"/>
      <c r="C58" s="47"/>
      <c r="D58" s="47"/>
      <c r="E58" s="47"/>
      <c r="F58" s="47"/>
      <c r="G58" s="4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1"/>
      <c r="M61" s="902"/>
      <c r="N61" s="127"/>
    </row>
    <row r="62" spans="1:14" ht="15.75" thickBot="1">
      <c r="B62" s="912" t="s">
        <v>953</v>
      </c>
      <c r="C62" s="866"/>
      <c r="D62" s="866"/>
      <c r="E62" s="866"/>
      <c r="F62" s="866"/>
      <c r="G62" s="866"/>
      <c r="H62" s="866"/>
      <c r="I62" s="866"/>
      <c r="J62" s="866"/>
      <c r="K62" s="866"/>
      <c r="L62" s="866"/>
      <c r="M62" s="867"/>
      <c r="N62" s="104">
        <f>N56+N57+N58+N59+N60</f>
        <v>1585.1263593332901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2" t="s">
        <v>963</v>
      </c>
      <c r="C66" s="863"/>
      <c r="D66" s="863"/>
      <c r="E66" s="863"/>
      <c r="F66" s="863"/>
      <c r="G66" s="863"/>
      <c r="H66" s="863"/>
      <c r="I66" s="73" t="s">
        <v>964</v>
      </c>
      <c r="J66" s="75" t="s">
        <v>1410</v>
      </c>
      <c r="K66" s="74" t="s">
        <v>966</v>
      </c>
      <c r="L66" s="864" t="s">
        <v>950</v>
      </c>
      <c r="M66" s="865"/>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9"/>
      <c r="C72" s="900"/>
      <c r="D72" s="900"/>
      <c r="E72" s="900"/>
      <c r="F72" s="900"/>
      <c r="G72" s="900"/>
      <c r="H72" s="900"/>
      <c r="I72" s="126"/>
      <c r="J72" s="126"/>
      <c r="K72" s="126"/>
      <c r="L72" s="913"/>
      <c r="M72" s="913"/>
      <c r="N72" s="45"/>
    </row>
    <row r="73" spans="1:15" ht="15.75" thickBot="1">
      <c r="B73" s="912" t="s">
        <v>953</v>
      </c>
      <c r="C73" s="866"/>
      <c r="D73" s="866"/>
      <c r="E73" s="866"/>
      <c r="F73" s="866"/>
      <c r="G73" s="866"/>
      <c r="H73" s="866"/>
      <c r="I73" s="866"/>
      <c r="J73" s="866"/>
      <c r="K73" s="866"/>
      <c r="L73" s="866"/>
      <c r="M73" s="867"/>
      <c r="N73" s="301">
        <f>SUM(N67:N72)</f>
        <v>767.67229862288559</v>
      </c>
    </row>
    <row r="74" spans="1:15" ht="15.75" thickBot="1">
      <c r="B74" s="33"/>
      <c r="C74" s="34"/>
      <c r="D74" s="34"/>
      <c r="E74" s="34"/>
      <c r="F74" s="34"/>
      <c r="G74" s="34"/>
      <c r="H74" s="34"/>
      <c r="I74" s="34"/>
      <c r="J74" s="34"/>
      <c r="K74" s="34"/>
      <c r="L74" s="34"/>
      <c r="M74" s="34"/>
      <c r="N74" s="35"/>
    </row>
    <row r="75" spans="1:15" ht="15.75" thickBot="1">
      <c r="B75" s="823" t="s">
        <v>967</v>
      </c>
      <c r="C75" s="824"/>
      <c r="D75" s="824"/>
      <c r="E75" s="824"/>
      <c r="F75" s="824"/>
      <c r="G75" s="824"/>
      <c r="H75" s="824"/>
      <c r="I75" s="824"/>
      <c r="J75" s="824"/>
      <c r="K75" s="824"/>
      <c r="L75" s="824"/>
      <c r="M75" s="825"/>
      <c r="N75" s="99">
        <f>N42+N51+N62+N73</f>
        <v>17052.026379404317</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8" t="s">
        <v>969</v>
      </c>
      <c r="C79" s="869"/>
      <c r="D79" s="869"/>
      <c r="E79" s="869"/>
      <c r="F79" s="869"/>
      <c r="G79" s="869"/>
      <c r="H79" s="869"/>
      <c r="I79" s="314"/>
      <c r="J79" s="334"/>
      <c r="K79" s="302" t="s">
        <v>970</v>
      </c>
      <c r="L79" s="870" t="s">
        <v>971</v>
      </c>
      <c r="M79" s="871"/>
      <c r="N79" s="303"/>
    </row>
    <row r="80" spans="1:15">
      <c r="B80" s="856" t="s">
        <v>972</v>
      </c>
      <c r="C80" s="857"/>
      <c r="D80" s="857"/>
      <c r="E80" s="857"/>
      <c r="F80" s="857"/>
      <c r="G80" s="857"/>
      <c r="H80" s="857"/>
      <c r="I80" s="87"/>
      <c r="J80" s="88"/>
      <c r="K80" s="304">
        <v>0.2</v>
      </c>
      <c r="L80" s="858">
        <f>N75*K80</f>
        <v>3410.4052758808634</v>
      </c>
      <c r="M80" s="859"/>
      <c r="N80" s="51"/>
    </row>
    <row r="81" spans="1:14">
      <c r="B81" s="89" t="s">
        <v>973</v>
      </c>
      <c r="C81" s="90"/>
      <c r="D81" s="90"/>
      <c r="E81" s="90"/>
      <c r="F81" s="90"/>
      <c r="G81" s="90"/>
      <c r="H81" s="90"/>
      <c r="I81" s="87"/>
      <c r="J81" s="88"/>
      <c r="K81" s="304">
        <v>0.05</v>
      </c>
      <c r="L81" s="858">
        <f>N75*K81</f>
        <v>852.60131897021586</v>
      </c>
      <c r="M81" s="859"/>
      <c r="N81" s="51"/>
    </row>
    <row r="82" spans="1:14" ht="15.75" thickBot="1">
      <c r="B82" s="91" t="s">
        <v>974</v>
      </c>
      <c r="C82" s="92"/>
      <c r="D82" s="92"/>
      <c r="E82" s="92"/>
      <c r="F82" s="92"/>
      <c r="G82" s="92"/>
      <c r="H82" s="92"/>
      <c r="I82" s="93"/>
      <c r="J82" s="94"/>
      <c r="K82" s="305">
        <v>0.05</v>
      </c>
      <c r="L82" s="860">
        <f>N75*K82</f>
        <v>852.60131897021586</v>
      </c>
      <c r="M82" s="861"/>
      <c r="N82" s="51"/>
    </row>
    <row r="83" spans="1:14" ht="15.75" thickBot="1">
      <c r="B83" s="823" t="s">
        <v>953</v>
      </c>
      <c r="C83" s="824"/>
      <c r="D83" s="824"/>
      <c r="E83" s="824"/>
      <c r="F83" s="824"/>
      <c r="G83" s="824"/>
      <c r="H83" s="824"/>
      <c r="I83" s="824"/>
      <c r="J83" s="824"/>
      <c r="K83" s="824"/>
      <c r="L83" s="824"/>
      <c r="M83" s="825"/>
      <c r="N83" s="52">
        <f>L80+L81+L82</f>
        <v>5115.6079138212954</v>
      </c>
    </row>
    <row r="84" spans="1:14" ht="15.75" thickBot="1">
      <c r="B84" s="33"/>
      <c r="C84" s="34"/>
      <c r="D84" s="34"/>
      <c r="E84" s="34"/>
      <c r="F84" s="34"/>
      <c r="G84" s="34"/>
      <c r="H84" s="34"/>
      <c r="I84" s="34"/>
      <c r="J84" s="34"/>
      <c r="K84" s="34"/>
      <c r="L84" s="34"/>
      <c r="M84" s="34"/>
      <c r="N84" s="35"/>
    </row>
    <row r="85" spans="1:14" ht="15.75" thickBot="1">
      <c r="A85" t="s">
        <v>2016</v>
      </c>
      <c r="B85" s="823" t="s">
        <v>975</v>
      </c>
      <c r="C85" s="824"/>
      <c r="D85" s="824"/>
      <c r="E85" s="824"/>
      <c r="F85" s="824"/>
      <c r="G85" s="824"/>
      <c r="H85" s="824"/>
      <c r="I85" s="824"/>
      <c r="J85" s="824"/>
      <c r="K85" s="824"/>
      <c r="L85" s="824"/>
      <c r="M85" s="825"/>
      <c r="N85" s="188">
        <f>N75+N83</f>
        <v>22167.634293225612</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3"/>
      <c r="K115" s="973"/>
      <c r="L115" s="973"/>
      <c r="M115" s="973"/>
      <c r="N115" s="974"/>
    </row>
    <row r="116" spans="2:14" ht="15.75" thickBot="1">
      <c r="B116" s="419" t="s">
        <v>2221</v>
      </c>
      <c r="C116" s="420"/>
      <c r="D116" s="420"/>
      <c r="E116" s="259"/>
      <c r="F116" s="259"/>
      <c r="G116" s="259"/>
      <c r="H116" s="259"/>
      <c r="I116" s="259"/>
      <c r="J116" s="975"/>
      <c r="K116" s="975"/>
      <c r="L116" s="975"/>
      <c r="M116" s="975"/>
      <c r="N116" s="976"/>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71941.315194738869</v>
      </c>
      <c r="L36" s="270"/>
      <c r="M36" s="271">
        <v>2.5</v>
      </c>
      <c r="N36" s="272">
        <f>K36/M36</f>
        <v>28776.526077895549</v>
      </c>
    </row>
    <row r="37" spans="1:14">
      <c r="A37" s="113" t="s">
        <v>129</v>
      </c>
      <c r="B37" s="872" t="str">
        <f>VLOOKUP(A37,EQUIPOS!A7:D154,3,FALSE)</f>
        <v xml:space="preserve">Buldozer, Potencia al volante de 140 HP, motor de 2200 RPM, longitud de hoja 4,80m. </v>
      </c>
      <c r="C37" s="873"/>
      <c r="D37" s="873"/>
      <c r="E37" s="873"/>
      <c r="F37" s="873"/>
      <c r="G37" s="873"/>
      <c r="H37" s="874"/>
      <c r="I37" s="421"/>
      <c r="J37" s="422"/>
      <c r="K37" s="269">
        <f>VLOOKUP(A37,EQUIPOS!A7:D164,4,FALSE)</f>
        <v>170588.75390736759</v>
      </c>
      <c r="L37" s="335"/>
      <c r="M37" s="336">
        <v>100</v>
      </c>
      <c r="N37" s="272">
        <f>K37/M37</f>
        <v>1705.887539073676</v>
      </c>
    </row>
    <row r="38" spans="1:14">
      <c r="A38" s="113" t="s">
        <v>312</v>
      </c>
      <c r="B38" s="872" t="str">
        <f>VLOOKUP(A38,EQUIPOS!A8:D154,3,FALSE)</f>
        <v>Retroexcavadora sobre oruga, potencia 138 HP, balde de 1,5 m3.</v>
      </c>
      <c r="C38" s="873"/>
      <c r="D38" s="873"/>
      <c r="E38" s="873"/>
      <c r="F38" s="873"/>
      <c r="G38" s="873"/>
      <c r="H38" s="874"/>
      <c r="I38" s="328"/>
      <c r="J38" s="330"/>
      <c r="K38" s="269">
        <f>VLOOKUP(A38,EQUIPOS!A8:D165,4,FALSE)</f>
        <v>188553.07269965447</v>
      </c>
      <c r="L38" s="423"/>
      <c r="M38" s="424">
        <v>16</v>
      </c>
      <c r="N38" s="272">
        <f>K38/M38</f>
        <v>11784.567043728404</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0.01</v>
      </c>
      <c r="N40" s="344">
        <f>N76*M40</f>
        <v>25.250800282375621</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42292.231460980001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6" t="s">
        <v>376</v>
      </c>
      <c r="B47" s="43" t="str">
        <f>VLOOKUP(A47,MATERIALES!A5:D372,3,FALSE)</f>
        <v>Anfo</v>
      </c>
      <c r="C47" s="281"/>
      <c r="D47" s="281"/>
      <c r="E47" s="281"/>
      <c r="F47" s="281"/>
      <c r="G47" s="281"/>
      <c r="H47" s="281"/>
      <c r="I47" s="268"/>
      <c r="J47" s="224" t="str">
        <f>VLOOKUP(A47,MATERIALES!A3:D637,2,FALSE)</f>
        <v>kg</v>
      </c>
      <c r="K47" s="282">
        <v>0.3</v>
      </c>
      <c r="L47" s="267"/>
      <c r="M47" s="402">
        <f>VLOOKUP(A47,MATERIALES!A5:D394,4,FALSE)</f>
        <v>5141.8289229195589</v>
      </c>
      <c r="N47" s="272">
        <f>K47*M47</f>
        <v>1542.5486768758676</v>
      </c>
    </row>
    <row r="48" spans="1:14">
      <c r="A48" s="146" t="s">
        <v>424</v>
      </c>
      <c r="B48" s="43" t="str">
        <f>VLOOKUP(A48,MATERIALES!A6:D372,3,FALSE)</f>
        <v>Cordón detonante</v>
      </c>
      <c r="C48" s="425"/>
      <c r="D48" s="425"/>
      <c r="E48" s="425"/>
      <c r="F48" s="425"/>
      <c r="G48" s="425"/>
      <c r="H48" s="425"/>
      <c r="I48" s="425"/>
      <c r="J48" s="311" t="str">
        <f>VLOOKUP(A48,MATERIALES!A4:D638,2,FALSE)</f>
        <v>m</v>
      </c>
      <c r="K48" s="397">
        <v>3</v>
      </c>
      <c r="L48" s="421"/>
      <c r="M48" s="402">
        <f>VLOOKUP(A48,MATERIALES!A6:D395,4,FALSE)</f>
        <v>967.69400817468124</v>
      </c>
      <c r="N48" s="272">
        <f t="shared" ref="N48:N53" si="0">K48*M48</f>
        <v>2903.0820245240438</v>
      </c>
    </row>
    <row r="49" spans="1:14">
      <c r="A49" s="146" t="s">
        <v>453</v>
      </c>
      <c r="B49" s="43" t="str">
        <f>VLOOKUP(A49,MATERIALES!A6:D372,3,FALSE)</f>
        <v>Explosivos  75% (INDUGEL)</v>
      </c>
      <c r="C49" s="425"/>
      <c r="D49" s="425"/>
      <c r="E49" s="425"/>
      <c r="F49" s="425"/>
      <c r="G49" s="425"/>
      <c r="H49" s="425"/>
      <c r="I49" s="425"/>
      <c r="J49" s="312" t="str">
        <f>VLOOKUP(A49,MATERIALES!A5:D639,2,FALSE)</f>
        <v>lb</v>
      </c>
      <c r="K49" s="397">
        <v>0.25</v>
      </c>
      <c r="L49" s="421"/>
      <c r="M49" s="402">
        <f>VLOOKUP(A49,MATERIALES!A6:D396,4,FALSE)</f>
        <v>18232.792077136481</v>
      </c>
      <c r="N49" s="272">
        <f t="shared" si="0"/>
        <v>4558.1980192841202</v>
      </c>
    </row>
    <row r="50" spans="1:14">
      <c r="A50" s="146" t="s">
        <v>458</v>
      </c>
      <c r="B50" s="43" t="str">
        <f>VLOOKUP(A50,MATERIALES!A6:D372,3,FALSE)</f>
        <v>Fulminantes</v>
      </c>
      <c r="C50" s="425"/>
      <c r="D50" s="425"/>
      <c r="E50" s="425"/>
      <c r="F50" s="425"/>
      <c r="G50" s="425"/>
      <c r="H50" s="425"/>
      <c r="I50" s="425"/>
      <c r="J50" s="312" t="str">
        <f>VLOOKUP(A50,MATERIALES!A6:D640,2,FALSE)</f>
        <v>u</v>
      </c>
      <c r="K50" s="397">
        <v>1</v>
      </c>
      <c r="L50" s="421"/>
      <c r="M50" s="402">
        <f>VLOOKUP(A50,MATERIALES!A6:D397,4,FALSE)</f>
        <v>7700.6229127991865</v>
      </c>
      <c r="N50" s="272">
        <f t="shared" si="0"/>
        <v>7700.6229127991865</v>
      </c>
    </row>
    <row r="51" spans="1:14">
      <c r="A51" s="146" t="s">
        <v>552</v>
      </c>
      <c r="B51" s="43" t="str">
        <f>VLOOKUP(A51,MATERIALES!A7:D372,3,FALSE)</f>
        <v>Mecha Lenta</v>
      </c>
      <c r="C51" s="425"/>
      <c r="D51" s="425"/>
      <c r="E51" s="425"/>
      <c r="F51" s="425"/>
      <c r="G51" s="425"/>
      <c r="H51" s="425"/>
      <c r="I51" s="425"/>
      <c r="J51" s="312" t="str">
        <f>VLOOKUP(A51,MATERIALES!A6:D641,2,FALSE)</f>
        <v>m</v>
      </c>
      <c r="K51" s="397">
        <v>1</v>
      </c>
      <c r="L51" s="421"/>
      <c r="M51" s="402">
        <f>VLOOKUP(A51,MATERIALES!A7:D398,4,FALSE)</f>
        <v>929.34028224092867</v>
      </c>
      <c r="N51" s="272">
        <f t="shared" si="0"/>
        <v>929.34028224092867</v>
      </c>
    </row>
    <row r="52" spans="1:14">
      <c r="A52" s="146" t="s">
        <v>845</v>
      </c>
      <c r="B52" s="43" t="str">
        <f>VLOOKUP(A52,MATERIALES!A8:D372,3,FALSE)</f>
        <v>Escolta y transporte (una tarifa por cada m3 escoltado y transportado)</v>
      </c>
      <c r="C52" s="425"/>
      <c r="D52" s="425"/>
      <c r="E52" s="425"/>
      <c r="F52" s="425"/>
      <c r="G52" s="425"/>
      <c r="H52" s="425"/>
      <c r="I52" s="425"/>
      <c r="J52" s="312" t="str">
        <f>VLOOKUP(A52,MATERIALES!A6:D642,2,FALSE)</f>
        <v>kg</v>
      </c>
      <c r="K52" s="397">
        <v>0.45800000000000002</v>
      </c>
      <c r="L52" s="421"/>
      <c r="M52" s="402">
        <f>VLOOKUP(A52,MATERIALES!A8:D399,4,FALSE)</f>
        <v>5396.5992076152079</v>
      </c>
      <c r="N52" s="272">
        <f t="shared" si="0"/>
        <v>2471.6424370877653</v>
      </c>
    </row>
    <row r="53" spans="1:14" ht="15.75" thickBot="1">
      <c r="A53" t="s">
        <v>442</v>
      </c>
      <c r="B53" s="43" t="str">
        <f>VLOOKUP(A53,MATERIALES!A9:D372,3,FALSE)</f>
        <v>Derechos de explotación y/o disposición de materiales</v>
      </c>
      <c r="C53" s="310"/>
      <c r="D53" s="310"/>
      <c r="E53" s="310"/>
      <c r="F53" s="310"/>
      <c r="G53" s="310"/>
      <c r="H53" s="310"/>
      <c r="I53" s="310"/>
      <c r="J53" s="433" t="str">
        <f>VLOOKUP(A53,MATERIALES!A7:D643,2,FALSE)</f>
        <v>m3</v>
      </c>
      <c r="K53" s="126">
        <v>1.3</v>
      </c>
      <c r="L53" s="325"/>
      <c r="M53" s="402">
        <f>VLOOKUP(A53,MATERIALES!A9:D400,4,FALSE)</f>
        <v>5576.0416934455716</v>
      </c>
      <c r="N53" s="272">
        <f t="shared" si="0"/>
        <v>7248.8542014792429</v>
      </c>
    </row>
    <row r="54" spans="1:14" ht="15.75" thickBot="1">
      <c r="B54" s="823" t="s">
        <v>953</v>
      </c>
      <c r="C54" s="824"/>
      <c r="D54" s="824"/>
      <c r="E54" s="824"/>
      <c r="F54" s="824"/>
      <c r="G54" s="824"/>
      <c r="H54" s="824"/>
      <c r="I54" s="824"/>
      <c r="J54" s="824"/>
      <c r="K54" s="824"/>
      <c r="L54" s="824"/>
      <c r="M54" s="825"/>
      <c r="N54" s="394">
        <f>SUM(N47:N53)</f>
        <v>27354.288554291157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0">
        <f>VLOOKUP(A59,TRANSPORTE!A5:D117,4,FALSE)</f>
        <v>1219.3279687179154</v>
      </c>
      <c r="M59" s="911"/>
      <c r="N59" s="287">
        <f>K59*L59</f>
        <v>1585.1263593332901</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2525.0800282375621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73756.726402842003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14751.345280568401</v>
      </c>
      <c r="M83" s="859"/>
      <c r="N83" s="51"/>
    </row>
    <row r="84" spans="1:14">
      <c r="B84" s="89" t="s">
        <v>973</v>
      </c>
      <c r="C84" s="90"/>
      <c r="D84" s="90"/>
      <c r="E84" s="90"/>
      <c r="F84" s="90"/>
      <c r="G84" s="90"/>
      <c r="H84" s="90"/>
      <c r="I84" s="87"/>
      <c r="J84" s="88"/>
      <c r="K84" s="304">
        <v>0.05</v>
      </c>
      <c r="L84" s="858">
        <f>N78*K84</f>
        <v>3687.8363201421002</v>
      </c>
      <c r="M84" s="859"/>
      <c r="N84" s="51"/>
    </row>
    <row r="85" spans="1:14" ht="15.75" thickBot="1">
      <c r="B85" s="91" t="s">
        <v>974</v>
      </c>
      <c r="C85" s="92"/>
      <c r="D85" s="92"/>
      <c r="E85" s="92"/>
      <c r="F85" s="92"/>
      <c r="G85" s="92"/>
      <c r="H85" s="92"/>
      <c r="I85" s="93"/>
      <c r="J85" s="94"/>
      <c r="K85" s="305">
        <v>0.05</v>
      </c>
      <c r="L85" s="860">
        <f>N78*K85</f>
        <v>3687.8363201421002</v>
      </c>
      <c r="M85" s="861"/>
      <c r="N85" s="51"/>
    </row>
    <row r="86" spans="1:14" ht="15.75" thickBot="1">
      <c r="B86" s="823" t="s">
        <v>953</v>
      </c>
      <c r="C86" s="824"/>
      <c r="D86" s="824"/>
      <c r="E86" s="824"/>
      <c r="F86" s="824"/>
      <c r="G86" s="824"/>
      <c r="H86" s="824"/>
      <c r="I86" s="824"/>
      <c r="J86" s="824"/>
      <c r="K86" s="824"/>
      <c r="L86" s="824"/>
      <c r="M86" s="825"/>
      <c r="N86" s="52">
        <f>L83+L84+L85</f>
        <v>22127.017920852602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95883.744323694613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34"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71941.315194738869</v>
      </c>
      <c r="L36" s="270"/>
      <c r="M36" s="336">
        <v>2.5</v>
      </c>
      <c r="N36" s="272">
        <f>K36/M36</f>
        <v>28776.526077895549</v>
      </c>
    </row>
    <row r="37" spans="1:14">
      <c r="A37" s="113" t="s">
        <v>129</v>
      </c>
      <c r="B37" s="872" t="str">
        <f>VLOOKUP(A37,EQUIPOS!A7:D154,3,FALSE)</f>
        <v xml:space="preserve">Buldozer, Potencia al volante de 140 HP, motor de 2200 RPM, longitud de hoja 4,80m. </v>
      </c>
      <c r="C37" s="873"/>
      <c r="D37" s="873"/>
      <c r="E37" s="873"/>
      <c r="F37" s="873"/>
      <c r="G37" s="873"/>
      <c r="H37" s="874"/>
      <c r="I37" s="421"/>
      <c r="J37" s="422"/>
      <c r="K37" s="269">
        <f>VLOOKUP(A37,EQUIPOS!A7:D164,4,FALSE)</f>
        <v>170588.75390736759</v>
      </c>
      <c r="L37" s="335"/>
      <c r="M37" s="336">
        <v>100</v>
      </c>
      <c r="N37" s="272">
        <f>K37/M37</f>
        <v>1705.887539073676</v>
      </c>
    </row>
    <row r="38" spans="1:14">
      <c r="A38" s="113" t="s">
        <v>261</v>
      </c>
      <c r="B38" s="872" t="str">
        <f>VLOOKUP(A38,EQUIPOS!A8:D154,3,FALSE)</f>
        <v xml:space="preserve">Motobomba 3 PULGADAS (incluye operario)
</v>
      </c>
      <c r="C38" s="873"/>
      <c r="D38" s="873"/>
      <c r="E38" s="873"/>
      <c r="F38" s="873"/>
      <c r="G38" s="873"/>
      <c r="H38" s="874"/>
      <c r="I38" s="328"/>
      <c r="J38" s="330"/>
      <c r="K38" s="269">
        <f>VLOOKUP(A38,EQUIPOS!A8:D165,4,FALSE)</f>
        <v>7004.7296569248292</v>
      </c>
      <c r="L38" s="423"/>
      <c r="M38" s="424">
        <v>8</v>
      </c>
      <c r="N38" s="272">
        <f>K38/M38</f>
        <v>875.59120711560365</v>
      </c>
    </row>
    <row r="39" spans="1:14">
      <c r="A39" t="s">
        <v>312</v>
      </c>
      <c r="B39" s="872" t="str">
        <f>VLOOKUP(A39,EQUIPOS!A9:D154,3,FALSE)</f>
        <v>Retroexcavadora sobre oruga, potencia 138 HP, balde de 1,5 m3.</v>
      </c>
      <c r="C39" s="873"/>
      <c r="D39" s="873"/>
      <c r="E39" s="873"/>
      <c r="F39" s="873"/>
      <c r="G39" s="873"/>
      <c r="H39" s="874"/>
      <c r="I39" s="36"/>
      <c r="J39" s="37"/>
      <c r="K39" s="269">
        <f>VLOOKUP(A39,EQUIPOS!A9:D166,4,FALSE)</f>
        <v>188553.07269965447</v>
      </c>
      <c r="L39" s="276"/>
      <c r="M39" s="336">
        <v>8</v>
      </c>
      <c r="N39" s="272">
        <f>K39/M39</f>
        <v>23569.134087456809</v>
      </c>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N78*M41</f>
        <v>215.73612180720397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55142.875033348842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6" t="s">
        <v>376</v>
      </c>
      <c r="B48" s="43" t="str">
        <f>VLOOKUP(A48,MATERIALES!A5:D372,3,FALSE)</f>
        <v>Anfo</v>
      </c>
      <c r="C48" s="281"/>
      <c r="D48" s="281"/>
      <c r="E48" s="281"/>
      <c r="F48" s="281"/>
      <c r="G48" s="281"/>
      <c r="H48" s="281"/>
      <c r="I48" s="268"/>
      <c r="J48" s="224" t="str">
        <f>VLOOKUP(A48,MATERIALES!A4:D638,2,FALSE)</f>
        <v>kg</v>
      </c>
      <c r="K48" s="282">
        <v>0.3</v>
      </c>
      <c r="L48" s="267"/>
      <c r="M48" s="402">
        <f>VLOOKUP(A48,MATERIALES!A5:D394,4,FALSE)</f>
        <v>5141.8289229195589</v>
      </c>
      <c r="N48" s="272">
        <f>K48*M48</f>
        <v>1542.5486768758676</v>
      </c>
    </row>
    <row r="49" spans="1:14">
      <c r="A49" s="146" t="s">
        <v>424</v>
      </c>
      <c r="B49" s="43" t="str">
        <f>VLOOKUP(A49,MATERIALES!A6:D372,3,FALSE)</f>
        <v>Cordón detonante</v>
      </c>
      <c r="C49" s="425"/>
      <c r="D49" s="425"/>
      <c r="E49" s="425"/>
      <c r="F49" s="425"/>
      <c r="G49" s="425"/>
      <c r="H49" s="425"/>
      <c r="I49" s="425"/>
      <c r="J49" s="311" t="str">
        <f>VLOOKUP(A49,MATERIALES!A5:D639,2,FALSE)</f>
        <v>m</v>
      </c>
      <c r="K49" s="397">
        <v>3</v>
      </c>
      <c r="L49" s="421"/>
      <c r="M49" s="402">
        <f>VLOOKUP(A49,MATERIALES!A6:D395,4,FALSE)</f>
        <v>967.69400817468124</v>
      </c>
      <c r="N49" s="272">
        <f t="shared" ref="N49:N54" si="0">K49*M49</f>
        <v>2903.0820245240438</v>
      </c>
    </row>
    <row r="50" spans="1:14">
      <c r="A50" s="146" t="s">
        <v>453</v>
      </c>
      <c r="B50" s="43" t="str">
        <f>VLOOKUP(A50,MATERIALES!A6:D372,3,FALSE)</f>
        <v>Explosivos  75% (INDUGEL)</v>
      </c>
      <c r="C50" s="425"/>
      <c r="D50" s="425"/>
      <c r="E50" s="425"/>
      <c r="F50" s="425"/>
      <c r="G50" s="425"/>
      <c r="H50" s="425"/>
      <c r="I50" s="425"/>
      <c r="J50" s="312" t="str">
        <f>VLOOKUP(A50,MATERIALES!A6:D640,2,FALSE)</f>
        <v>lb</v>
      </c>
      <c r="K50" s="397">
        <v>0.25</v>
      </c>
      <c r="L50" s="421"/>
      <c r="M50" s="402">
        <f>VLOOKUP(A50,MATERIALES!A6:D396,4,FALSE)</f>
        <v>18232.792077136481</v>
      </c>
      <c r="N50" s="272">
        <f t="shared" si="0"/>
        <v>4558.1980192841202</v>
      </c>
    </row>
    <row r="51" spans="1:14">
      <c r="A51" s="146" t="s">
        <v>458</v>
      </c>
      <c r="B51" s="43" t="str">
        <f>VLOOKUP(A51,MATERIALES!A6:D372,3,FALSE)</f>
        <v>Fulminantes</v>
      </c>
      <c r="C51" s="425"/>
      <c r="D51" s="425"/>
      <c r="E51" s="425"/>
      <c r="F51" s="425"/>
      <c r="G51" s="425"/>
      <c r="H51" s="425"/>
      <c r="I51" s="425"/>
      <c r="J51" s="312" t="str">
        <f>VLOOKUP(A51,MATERIALES!A6:D641,2,FALSE)</f>
        <v>u</v>
      </c>
      <c r="K51" s="397">
        <v>1</v>
      </c>
      <c r="L51" s="421"/>
      <c r="M51" s="402">
        <f>VLOOKUP(A51,MATERIALES!A6:D397,4,FALSE)</f>
        <v>7700.6229127991865</v>
      </c>
      <c r="N51" s="272">
        <f t="shared" si="0"/>
        <v>7700.6229127991865</v>
      </c>
    </row>
    <row r="52" spans="1:14">
      <c r="A52" s="146" t="s">
        <v>552</v>
      </c>
      <c r="B52" s="43" t="str">
        <f>VLOOKUP(A52,MATERIALES!A7:D372,3,FALSE)</f>
        <v>Mecha Lenta</v>
      </c>
      <c r="C52" s="425"/>
      <c r="D52" s="425"/>
      <c r="E52" s="425"/>
      <c r="F52" s="425"/>
      <c r="G52" s="425"/>
      <c r="H52" s="425"/>
      <c r="I52" s="425"/>
      <c r="J52" s="312" t="str">
        <f>VLOOKUP(A52,MATERIALES!A6:D642,2,FALSE)</f>
        <v>m</v>
      </c>
      <c r="K52" s="397">
        <v>1</v>
      </c>
      <c r="L52" s="421"/>
      <c r="M52" s="402">
        <f>VLOOKUP(A52,MATERIALES!A7:D398,4,FALSE)</f>
        <v>929.34028224092867</v>
      </c>
      <c r="N52" s="272">
        <f t="shared" si="0"/>
        <v>929.34028224092867</v>
      </c>
    </row>
    <row r="53" spans="1:14">
      <c r="A53" s="205" t="s">
        <v>845</v>
      </c>
      <c r="B53" s="43" t="str">
        <f>VLOOKUP(A53,MATERIALES!A7:D372,3,FALSE)</f>
        <v>Escolta y transporte (una tarifa por cada m3 escoltado y transportado)</v>
      </c>
      <c r="C53" s="425"/>
      <c r="D53" s="425"/>
      <c r="E53" s="425"/>
      <c r="F53" s="425"/>
      <c r="G53" s="425"/>
      <c r="H53" s="425"/>
      <c r="I53" s="425"/>
      <c r="J53" s="312" t="str">
        <f>VLOOKUP(A53,MATERIALES!A6:D642,2,FALSE)</f>
        <v>kg</v>
      </c>
      <c r="K53" s="397">
        <v>0.45800000000000002</v>
      </c>
      <c r="L53" s="421"/>
      <c r="M53" s="402">
        <f>VLOOKUP(A53,MATERIALES!A7:D398,4,FALSE)</f>
        <v>5396.5992076152079</v>
      </c>
      <c r="N53" s="272">
        <f>K53*M53</f>
        <v>2471.6424370877653</v>
      </c>
    </row>
    <row r="54" spans="1:14">
      <c r="A54" s="146" t="s">
        <v>442</v>
      </c>
      <c r="B54" s="43" t="str">
        <f>VLOOKUP(A54,MATERIALES!A8:D372,3,FALSE)</f>
        <v>Derechos de explotación y/o disposición de materiales</v>
      </c>
      <c r="C54" s="425"/>
      <c r="D54" s="425"/>
      <c r="E54" s="425"/>
      <c r="F54" s="425"/>
      <c r="G54" s="425"/>
      <c r="H54" s="425"/>
      <c r="I54" s="425"/>
      <c r="J54" s="312" t="str">
        <f>VLOOKUP(A54,MATERIALES!A7:D643,2,FALSE)</f>
        <v>m3</v>
      </c>
      <c r="K54" s="397">
        <v>1.3</v>
      </c>
      <c r="L54" s="421"/>
      <c r="M54" s="402">
        <f>VLOOKUP(A54,MATERIALES!A8:D399,4,FALSE)</f>
        <v>5576.0416934455716</v>
      </c>
      <c r="N54" s="272">
        <f t="shared" si="0"/>
        <v>7248.8542014792429</v>
      </c>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27354.288554291157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0">
        <f>VLOOKUP(A61,TRANSPORTE!A5:D117,4,FALSE)</f>
        <v>1219.3279687179154</v>
      </c>
      <c r="M61" s="911"/>
      <c r="N61" s="287">
        <f>K61*L61</f>
        <v>1585.1263593332901</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1585.1263593332901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21573.612180720396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105655.90212769367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21131.180425538736</v>
      </c>
      <c r="M85" s="859"/>
      <c r="N85" s="51"/>
    </row>
    <row r="86" spans="1:14">
      <c r="B86" s="89" t="s">
        <v>973</v>
      </c>
      <c r="C86" s="90"/>
      <c r="D86" s="90"/>
      <c r="E86" s="90"/>
      <c r="F86" s="90"/>
      <c r="G86" s="90"/>
      <c r="H86" s="90"/>
      <c r="I86" s="87"/>
      <c r="J86" s="88"/>
      <c r="K86" s="304">
        <v>0.05</v>
      </c>
      <c r="L86" s="858">
        <f>N80*K86</f>
        <v>5282.795106384684</v>
      </c>
      <c r="M86" s="859"/>
      <c r="N86" s="51"/>
    </row>
    <row r="87" spans="1:14" ht="15.75" thickBot="1">
      <c r="B87" s="91" t="s">
        <v>974</v>
      </c>
      <c r="C87" s="92"/>
      <c r="D87" s="92"/>
      <c r="E87" s="92"/>
      <c r="F87" s="92"/>
      <c r="G87" s="92"/>
      <c r="H87" s="92"/>
      <c r="I87" s="93"/>
      <c r="J87" s="94"/>
      <c r="K87" s="305">
        <v>0.05</v>
      </c>
      <c r="L87" s="860">
        <f>N80*K87</f>
        <v>5282.795106384684</v>
      </c>
      <c r="M87" s="861"/>
      <c r="N87" s="51"/>
    </row>
    <row r="88" spans="1:14" ht="15.75" thickBot="1">
      <c r="B88" s="823" t="s">
        <v>953</v>
      </c>
      <c r="C88" s="824"/>
      <c r="D88" s="824"/>
      <c r="E88" s="824"/>
      <c r="F88" s="824"/>
      <c r="G88" s="824"/>
      <c r="H88" s="824"/>
      <c r="I88" s="824"/>
      <c r="J88" s="824"/>
      <c r="K88" s="824"/>
      <c r="L88" s="824"/>
      <c r="M88" s="825"/>
      <c r="N88" s="52">
        <f>L85+L86+L87</f>
        <v>31696.770638308106</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137352.67276600178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topLeftCell="A14" zoomScale="77" zoomScaleNormal="77" workbookViewId="0">
      <selection activeCell="B48" sqref="B48"/>
    </sheetView>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2.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170588.75390736759</v>
      </c>
      <c r="L36" s="270"/>
      <c r="M36" s="336">
        <v>100</v>
      </c>
      <c r="N36" s="272">
        <f>K36/M36</f>
        <v>1705.887539073676</v>
      </c>
    </row>
    <row r="37" spans="1:14">
      <c r="A37" s="113" t="s">
        <v>312</v>
      </c>
      <c r="B37" s="872" t="str">
        <f>VLOOKUP(A37,EQUIPOS!A7:D154,3,FALSE)</f>
        <v>Retroexcavadora sobre oruga, potencia 138 HP, balde de 1,5 m3.</v>
      </c>
      <c r="C37" s="873"/>
      <c r="D37" s="873"/>
      <c r="E37" s="873"/>
      <c r="F37" s="873"/>
      <c r="G37" s="873"/>
      <c r="H37" s="874"/>
      <c r="I37" s="421"/>
      <c r="J37" s="422"/>
      <c r="K37" s="269">
        <f>VLOOKUP(A37,EQUIPOS!A7:D164,4,FALSE)</f>
        <v>188553.07269965447</v>
      </c>
      <c r="L37" s="335"/>
      <c r="M37" s="336">
        <v>35</v>
      </c>
      <c r="N37" s="272">
        <f>K37/M37</f>
        <v>5387.2306485615563</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7.6767229862288557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7100.794910621461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6" t="s">
        <v>442</v>
      </c>
      <c r="B48" s="43" t="str">
        <f>VLOOKUP(A48,MATERIALES!A5:D372,3,FALSE)</f>
        <v>Derechos de explotación y/o disposición de materiales</v>
      </c>
      <c r="C48" s="281"/>
      <c r="D48" s="281"/>
      <c r="E48" s="281"/>
      <c r="F48" s="281"/>
      <c r="G48" s="281"/>
      <c r="H48" s="281"/>
      <c r="I48" s="268"/>
      <c r="J48" s="224" t="str">
        <f>VLOOKUP(A48,MATERIALES!A4:D638,2,FALSE)</f>
        <v>m3</v>
      </c>
      <c r="K48" s="282">
        <v>1.3</v>
      </c>
      <c r="L48" s="267"/>
      <c r="M48" s="402">
        <f>VLOOKUP(A48,MATERIALES!A5:D394,4,FALSE)</f>
        <v>5576.0416934455716</v>
      </c>
      <c r="N48" s="272">
        <f>K48*M48</f>
        <v>7248.8542014792429</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3" t="s">
        <v>953</v>
      </c>
      <c r="C55" s="824"/>
      <c r="D55" s="824"/>
      <c r="E55" s="824"/>
      <c r="F55" s="824"/>
      <c r="G55" s="824"/>
      <c r="H55" s="824"/>
      <c r="I55" s="824"/>
      <c r="J55" s="824"/>
      <c r="K55" s="824"/>
      <c r="L55" s="824"/>
      <c r="M55" s="825"/>
      <c r="N55" s="394">
        <f>SUM(N48:N54)</f>
        <v>7248.8542014792429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0">
        <f>VLOOKUP(A60,TRANSPORTE!A5:D117,4,FALSE)</f>
        <v>1219.3279687179154</v>
      </c>
      <c r="M60" s="911"/>
      <c r="N60" s="287">
        <f>K60*L60</f>
        <v>1585.1263593332901</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1585.1263593332901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767.67229862288559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16702.447770056879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3340.4895540113757</v>
      </c>
      <c r="M84" s="859"/>
      <c r="N84" s="51"/>
    </row>
    <row r="85" spans="1:14">
      <c r="B85" s="89" t="s">
        <v>973</v>
      </c>
      <c r="C85" s="90"/>
      <c r="D85" s="90"/>
      <c r="E85" s="90"/>
      <c r="F85" s="90"/>
      <c r="G85" s="90"/>
      <c r="H85" s="90"/>
      <c r="I85" s="87"/>
      <c r="J85" s="88"/>
      <c r="K85" s="304">
        <v>0.05</v>
      </c>
      <c r="L85" s="858">
        <f>N79*K85</f>
        <v>835.12238850284393</v>
      </c>
      <c r="M85" s="859"/>
      <c r="N85" s="51"/>
    </row>
    <row r="86" spans="1:14" ht="15.75" thickBot="1">
      <c r="B86" s="91" t="s">
        <v>974</v>
      </c>
      <c r="C86" s="92"/>
      <c r="D86" s="92"/>
      <c r="E86" s="92"/>
      <c r="F86" s="92"/>
      <c r="G86" s="92"/>
      <c r="H86" s="92"/>
      <c r="I86" s="93"/>
      <c r="J86" s="94"/>
      <c r="K86" s="305">
        <v>0.05</v>
      </c>
      <c r="L86" s="860">
        <f>N79*K86</f>
        <v>835.12238850284393</v>
      </c>
      <c r="M86" s="861"/>
      <c r="N86" s="51"/>
    </row>
    <row r="87" spans="1:14" ht="15.75" thickBot="1">
      <c r="B87" s="823" t="s">
        <v>953</v>
      </c>
      <c r="C87" s="824"/>
      <c r="D87" s="824"/>
      <c r="E87" s="824"/>
      <c r="F87" s="824"/>
      <c r="G87" s="824"/>
      <c r="H87" s="824"/>
      <c r="I87" s="824"/>
      <c r="J87" s="824"/>
      <c r="K87" s="824"/>
      <c r="L87" s="824"/>
      <c r="M87" s="825"/>
      <c r="N87" s="52">
        <f>L84+L85+L86</f>
        <v>5010.7343310170636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21713.182101073944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topLeftCell="A22"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7.75" customHeight="1" thickBot="1">
      <c r="B29" s="71" t="s">
        <v>943</v>
      </c>
      <c r="C29" s="802" t="s">
        <v>944</v>
      </c>
      <c r="D29" s="803"/>
      <c r="E29" s="803"/>
      <c r="F29" s="803"/>
      <c r="G29" s="803"/>
      <c r="H29" s="803"/>
      <c r="I29" s="803"/>
      <c r="J29" s="72"/>
      <c r="K29" s="342" t="s">
        <v>2215</v>
      </c>
      <c r="L29" s="799" t="s">
        <v>945</v>
      </c>
      <c r="M29" s="800"/>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3" t="s">
        <v>944</v>
      </c>
      <c r="C34" s="894"/>
      <c r="D34" s="894"/>
      <c r="E34" s="894"/>
      <c r="F34" s="894"/>
      <c r="G34" s="894"/>
      <c r="H34" s="895"/>
      <c r="I34" s="896" t="s">
        <v>948</v>
      </c>
      <c r="J34" s="897"/>
      <c r="K34" s="69" t="s">
        <v>949</v>
      </c>
      <c r="L34" s="898" t="s">
        <v>950</v>
      </c>
      <c r="M34" s="895"/>
      <c r="N34" s="70" t="s">
        <v>951</v>
      </c>
    </row>
    <row r="35" spans="1:14">
      <c r="A35" s="113" t="s">
        <v>263</v>
      </c>
      <c r="B35" s="872" t="str">
        <f>VLOOKUP(A35,EQUIPOS!A6:D154,3,FALSE)</f>
        <v xml:space="preserve">Motobomba 4 pulgadas
</v>
      </c>
      <c r="C35" s="873"/>
      <c r="D35" s="873"/>
      <c r="E35" s="873"/>
      <c r="F35" s="873"/>
      <c r="G35" s="873"/>
      <c r="H35" s="874"/>
      <c r="I35" s="267"/>
      <c r="J35" s="268"/>
      <c r="K35" s="269">
        <f>VLOOKUP(A35,EQUIPOS!A6:D163,4,FALSE)</f>
        <v>10591.725149584909</v>
      </c>
      <c r="L35" s="270"/>
      <c r="M35" s="336">
        <v>21</v>
      </c>
      <c r="N35" s="272">
        <f>K35/M35</f>
        <v>504.36786426594801</v>
      </c>
    </row>
    <row r="36" spans="1:14">
      <c r="A36" s="113" t="s">
        <v>129</v>
      </c>
      <c r="B36" s="872" t="str">
        <f>VLOOKUP(A36,EQUIPOS!A7:D154,3,FALSE)</f>
        <v xml:space="preserve">Buldozer, Potencia al volante de 140 HP, motor de 2200 RPM, longitud de hoja 4,80m. </v>
      </c>
      <c r="C36" s="873"/>
      <c r="D36" s="873"/>
      <c r="E36" s="873"/>
      <c r="F36" s="873"/>
      <c r="G36" s="873"/>
      <c r="H36" s="874"/>
      <c r="I36" s="421"/>
      <c r="J36" s="422"/>
      <c r="K36" s="269">
        <f>VLOOKUP(A36,EQUIPOS!A7:D164,4,FALSE)</f>
        <v>170588.75390736759</v>
      </c>
      <c r="L36" s="335"/>
      <c r="M36" s="336">
        <v>100</v>
      </c>
      <c r="N36" s="272">
        <f>K36/M36</f>
        <v>1705.887539073676</v>
      </c>
    </row>
    <row r="37" spans="1:14">
      <c r="A37" s="113" t="s">
        <v>312</v>
      </c>
      <c r="B37" s="872" t="str">
        <f>VLOOKUP(A37,EQUIPOS!A8:D154,3,FALSE)</f>
        <v>Retroexcavadora sobre oruga, potencia 138 HP, balde de 1,5 m3.</v>
      </c>
      <c r="C37" s="873"/>
      <c r="D37" s="873"/>
      <c r="E37" s="873"/>
      <c r="F37" s="873"/>
      <c r="G37" s="873"/>
      <c r="H37" s="874"/>
      <c r="I37" s="328"/>
      <c r="J37" s="330"/>
      <c r="K37" s="269">
        <f>VLOOKUP(A37,EQUIPOS!A8:D165,4,FALSE)</f>
        <v>188553.07269965447</v>
      </c>
      <c r="L37" s="423"/>
      <c r="M37" s="424">
        <v>21</v>
      </c>
      <c r="N37" s="272">
        <f>K37/M37</f>
        <v>8978.7177476025936</v>
      </c>
    </row>
    <row r="38" spans="1:14">
      <c r="B38" s="872"/>
      <c r="C38" s="873"/>
      <c r="D38" s="873"/>
      <c r="E38" s="873"/>
      <c r="F38" s="873"/>
      <c r="G38" s="873"/>
      <c r="H38" s="874"/>
      <c r="I38" s="36"/>
      <c r="J38" s="37"/>
      <c r="K38" s="269"/>
      <c r="L38" s="276"/>
      <c r="M38" s="336"/>
      <c r="N38" s="272"/>
    </row>
    <row r="39" spans="1:14">
      <c r="B39" s="320"/>
      <c r="C39" s="321"/>
      <c r="D39" s="321"/>
      <c r="E39" s="321"/>
      <c r="F39" s="323"/>
      <c r="G39" s="323"/>
      <c r="H39" s="125"/>
      <c r="I39" s="36"/>
      <c r="J39" s="37"/>
      <c r="K39" s="269"/>
      <c r="L39" s="276"/>
      <c r="M39" s="277"/>
      <c r="N39" s="273"/>
    </row>
    <row r="40" spans="1:14">
      <c r="B40" s="880" t="s">
        <v>952</v>
      </c>
      <c r="C40" s="881"/>
      <c r="D40" s="881"/>
      <c r="E40" s="38"/>
      <c r="F40" s="39"/>
      <c r="G40" s="39"/>
      <c r="H40" s="40"/>
      <c r="I40" s="36"/>
      <c r="J40" s="37"/>
      <c r="K40" s="279"/>
      <c r="L40" s="276"/>
      <c r="M40" s="401">
        <v>0.01</v>
      </c>
      <c r="N40" s="344">
        <f>N76*M40</f>
        <v>12.794538310381427</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SUM(N35:N41)</f>
        <v>11201.7676892526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6" t="s">
        <v>442</v>
      </c>
      <c r="B47" s="43" t="str">
        <f>VLOOKUP(A47,MATERIALES!A5:D372,3,FALSE)</f>
        <v>Derechos de explotación y/o disposición de materiales</v>
      </c>
      <c r="C47" s="281"/>
      <c r="D47" s="281"/>
      <c r="E47" s="281"/>
      <c r="F47" s="281"/>
      <c r="G47" s="281"/>
      <c r="H47" s="281"/>
      <c r="I47" s="268"/>
      <c r="J47" s="224" t="str">
        <f>VLOOKUP(A47,MATERIALES!A4:D638,2,FALSE)</f>
        <v>m3</v>
      </c>
      <c r="K47" s="282">
        <v>1.3</v>
      </c>
      <c r="L47" s="267"/>
      <c r="M47" s="402">
        <f>VLOOKUP(A47,MATERIALES!A5:D394,4,FALSE)</f>
        <v>5576.0416934455716</v>
      </c>
      <c r="N47" s="272">
        <f>K47*M47</f>
        <v>7248.8542014792429</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7248.8542014792429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0">
        <f>VLOOKUP(A59,TRANSPORTE!A5:D117,4,FALSE)</f>
        <v>1219.3279687179154</v>
      </c>
      <c r="M59" s="911"/>
      <c r="N59" s="287">
        <f>K59*L59</f>
        <v>1585.1263593332901</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1585.1263593332901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1279.4538310381427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21315.202081103278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4263.040416220656</v>
      </c>
      <c r="M83" s="859"/>
      <c r="N83" s="51"/>
    </row>
    <row r="84" spans="1:14">
      <c r="B84" s="89" t="s">
        <v>973</v>
      </c>
      <c r="C84" s="90"/>
      <c r="D84" s="90"/>
      <c r="E84" s="90"/>
      <c r="F84" s="90"/>
      <c r="G84" s="90"/>
      <c r="H84" s="90"/>
      <c r="I84" s="87"/>
      <c r="J84" s="88"/>
      <c r="K84" s="304">
        <v>0.05</v>
      </c>
      <c r="L84" s="858">
        <f>N78*K84</f>
        <v>1065.760104055164</v>
      </c>
      <c r="M84" s="859"/>
      <c r="N84" s="51"/>
    </row>
    <row r="85" spans="1:14" ht="15.75" thickBot="1">
      <c r="B85" s="91" t="s">
        <v>974</v>
      </c>
      <c r="C85" s="92"/>
      <c r="D85" s="92"/>
      <c r="E85" s="92"/>
      <c r="F85" s="92"/>
      <c r="G85" s="92"/>
      <c r="H85" s="92"/>
      <c r="I85" s="93"/>
      <c r="J85" s="94"/>
      <c r="K85" s="305">
        <v>0.05</v>
      </c>
      <c r="L85" s="860">
        <f>N78*K85</f>
        <v>1065.760104055164</v>
      </c>
      <c r="M85" s="861"/>
      <c r="N85" s="51"/>
    </row>
    <row r="86" spans="1:14" ht="15.75" thickBot="1">
      <c r="B86" s="823" t="s">
        <v>953</v>
      </c>
      <c r="C86" s="824"/>
      <c r="D86" s="824"/>
      <c r="E86" s="824"/>
      <c r="F86" s="824"/>
      <c r="G86" s="824"/>
      <c r="H86" s="824"/>
      <c r="I86" s="824"/>
      <c r="J86" s="824"/>
      <c r="K86" s="824"/>
      <c r="L86" s="824"/>
      <c r="M86" s="825"/>
      <c r="N86" s="52">
        <f>L83+L84+L85</f>
        <v>6394.560624330983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27709.762705434259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28"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7946.9726512491816</v>
      </c>
      <c r="L36" s="270"/>
      <c r="M36" s="336">
        <v>2.5</v>
      </c>
      <c r="N36" s="272">
        <f>K36/M36</f>
        <v>3178.7890604996728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3584.7715604996729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550</v>
      </c>
      <c r="B48" s="43" t="str">
        <f>VLOOKUP(A48,MATERIALES!A5:D372,3,FALSE)</f>
        <v>Material seleccionado para Relleno</v>
      </c>
      <c r="C48" s="281"/>
      <c r="D48" s="281"/>
      <c r="E48" s="281"/>
      <c r="F48" s="281"/>
      <c r="G48" s="281"/>
      <c r="H48" s="281"/>
      <c r="I48" s="268"/>
      <c r="J48" s="224" t="str">
        <f>VLOOKUP(A48,MATERIALES!A4:D638,2,FALSE)</f>
        <v>m3</v>
      </c>
      <c r="K48" s="282">
        <v>1.3</v>
      </c>
      <c r="L48" s="267"/>
      <c r="M48" s="402">
        <f>VLOOKUP(A48,MATERIALES!A5:D394,4,FALSE)</f>
        <v>11152.083386891143</v>
      </c>
      <c r="N48" s="272">
        <f>K48*M48</f>
        <v>14497.708402958486</v>
      </c>
    </row>
    <row r="49" spans="1:14">
      <c r="A49" s="158"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41.651105086428174</v>
      </c>
      <c r="N49" s="272">
        <f>K49*M49</f>
        <v>1249.5331525928452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15747.241555551331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1219.3279687179154</v>
      </c>
      <c r="M60" s="911"/>
      <c r="N60" s="287">
        <f>K60*L60</f>
        <v>1585.1263593332901</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1585.1263593332901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29036.789475384292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5807.3578950768588</v>
      </c>
      <c r="M84" s="859"/>
      <c r="N84" s="51"/>
    </row>
    <row r="85" spans="1:14">
      <c r="B85" s="89" t="s">
        <v>973</v>
      </c>
      <c r="C85" s="90"/>
      <c r="D85" s="90"/>
      <c r="E85" s="90"/>
      <c r="F85" s="90"/>
      <c r="G85" s="90"/>
      <c r="H85" s="90"/>
      <c r="I85" s="87"/>
      <c r="J85" s="88"/>
      <c r="K85" s="304">
        <v>0.05</v>
      </c>
      <c r="L85" s="858">
        <f>N79*K85</f>
        <v>1451.8394737692147</v>
      </c>
      <c r="M85" s="859"/>
      <c r="N85" s="51"/>
    </row>
    <row r="86" spans="1:14" ht="15.75" thickBot="1">
      <c r="B86" s="91" t="s">
        <v>974</v>
      </c>
      <c r="C86" s="92"/>
      <c r="D86" s="92"/>
      <c r="E86" s="92"/>
      <c r="F86" s="92"/>
      <c r="G86" s="92"/>
      <c r="H86" s="92"/>
      <c r="I86" s="93"/>
      <c r="J86" s="94"/>
      <c r="K86" s="305">
        <v>0.05</v>
      </c>
      <c r="L86" s="860">
        <f>N79*K86</f>
        <v>1451.8394737692147</v>
      </c>
      <c r="M86" s="861"/>
      <c r="N86" s="51"/>
    </row>
    <row r="87" spans="1:14" ht="15.75" thickBot="1">
      <c r="B87" s="823" t="s">
        <v>953</v>
      </c>
      <c r="C87" s="824"/>
      <c r="D87" s="824"/>
      <c r="E87" s="824"/>
      <c r="F87" s="824"/>
      <c r="G87" s="824"/>
      <c r="H87" s="824"/>
      <c r="I87" s="824"/>
      <c r="J87" s="824"/>
      <c r="K87" s="824"/>
      <c r="L87" s="824"/>
      <c r="M87" s="825"/>
      <c r="N87" s="52">
        <f>L84+L85+L86</f>
        <v>8711.0368426152872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37747.826317999577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7946.9726512491816</v>
      </c>
      <c r="L36" s="270"/>
      <c r="M36" s="336">
        <v>2.5</v>
      </c>
      <c r="N36" s="272">
        <f>K36/M36</f>
        <v>3178.7890604996728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3584.7715604996729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540</v>
      </c>
      <c r="B48" s="43" t="str">
        <f>VLOOKUP(A48,MATERIALES!A5:D372,3,FALSE)</f>
        <v>Material de Recebo Para Relleno</v>
      </c>
      <c r="C48" s="281"/>
      <c r="D48" s="281"/>
      <c r="E48" s="281"/>
      <c r="F48" s="281"/>
      <c r="G48" s="281"/>
      <c r="H48" s="281"/>
      <c r="I48" s="268"/>
      <c r="J48" s="224" t="str">
        <f>VLOOKUP(A48,MATERIALES!A4:D638,2,FALSE)</f>
        <v>m3</v>
      </c>
      <c r="K48" s="282">
        <v>1.3</v>
      </c>
      <c r="L48" s="267"/>
      <c r="M48" s="402">
        <f>VLOOKUP(A48,MATERIALES!A5:D394,4,FALSE)</f>
        <v>11152.083386891143</v>
      </c>
      <c r="N48" s="272">
        <f>K48*M48</f>
        <v>14497.708402958486</v>
      </c>
    </row>
    <row r="49" spans="1:14">
      <c r="A49" s="158"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41.651105086428174</v>
      </c>
      <c r="N49" s="272">
        <f>K49*M49</f>
        <v>1249.5331525928452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15747.241555551331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1219.3279687179154</v>
      </c>
      <c r="M60" s="911"/>
      <c r="N60" s="287">
        <f>K60*L60</f>
        <v>1585.1263593332901</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45"/>
    </row>
    <row r="66" spans="1:15" ht="15.75" thickBot="1">
      <c r="B66" s="912" t="s">
        <v>953</v>
      </c>
      <c r="C66" s="866"/>
      <c r="D66" s="866"/>
      <c r="E66" s="866"/>
      <c r="F66" s="866"/>
      <c r="G66" s="866"/>
      <c r="H66" s="866"/>
      <c r="I66" s="866"/>
      <c r="J66" s="866"/>
      <c r="K66" s="866"/>
      <c r="L66" s="866"/>
      <c r="M66" s="867"/>
      <c r="N66" s="104">
        <f>N60+N61+N62+N63+N64</f>
        <v>1585.1263593332901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29036.789475384292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5807.3578950768588</v>
      </c>
      <c r="M84" s="859"/>
      <c r="N84" s="51"/>
    </row>
    <row r="85" spans="1:14">
      <c r="B85" s="89" t="s">
        <v>973</v>
      </c>
      <c r="C85" s="90"/>
      <c r="D85" s="90"/>
      <c r="E85" s="90"/>
      <c r="F85" s="90"/>
      <c r="G85" s="90"/>
      <c r="H85" s="90"/>
      <c r="I85" s="87"/>
      <c r="J85" s="88"/>
      <c r="K85" s="304">
        <v>0.05</v>
      </c>
      <c r="L85" s="858">
        <f>N79*K85</f>
        <v>1451.8394737692147</v>
      </c>
      <c r="M85" s="859"/>
      <c r="N85" s="51"/>
    </row>
    <row r="86" spans="1:14" ht="15.75" thickBot="1">
      <c r="B86" s="91" t="s">
        <v>974</v>
      </c>
      <c r="C86" s="92"/>
      <c r="D86" s="92"/>
      <c r="E86" s="92"/>
      <c r="F86" s="92"/>
      <c r="G86" s="92"/>
      <c r="H86" s="92"/>
      <c r="I86" s="93"/>
      <c r="J86" s="94"/>
      <c r="K86" s="305">
        <v>0.05</v>
      </c>
      <c r="L86" s="860">
        <f>N79*K86</f>
        <v>1451.8394737692147</v>
      </c>
      <c r="M86" s="861"/>
      <c r="N86" s="51"/>
    </row>
    <row r="87" spans="1:14" ht="15.75" thickBot="1">
      <c r="B87" s="823" t="s">
        <v>953</v>
      </c>
      <c r="C87" s="824"/>
      <c r="D87" s="824"/>
      <c r="E87" s="824"/>
      <c r="F87" s="824"/>
      <c r="G87" s="824"/>
      <c r="H87" s="824"/>
      <c r="I87" s="824"/>
      <c r="J87" s="824"/>
      <c r="K87" s="824"/>
      <c r="L87" s="824"/>
      <c r="M87" s="825"/>
      <c r="N87" s="52">
        <f>L84+L85+L86</f>
        <v>8711.0368426152872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37747.826317999577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7946.9726512491816</v>
      </c>
      <c r="L36" s="270"/>
      <c r="M36" s="336">
        <v>2.5</v>
      </c>
      <c r="N36" s="272">
        <f>K36/M36</f>
        <v>3178.7890604996728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3584.7715604996729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515</v>
      </c>
      <c r="B48" s="43" t="str">
        <f>VLOOKUP(A48,MATERIALES!A5:D372,3,FALSE)</f>
        <v>Material  Granular Tipo SBG</v>
      </c>
      <c r="C48" s="281"/>
      <c r="D48" s="281"/>
      <c r="E48" s="281"/>
      <c r="F48" s="281"/>
      <c r="G48" s="281"/>
      <c r="H48" s="281"/>
      <c r="I48" s="268"/>
      <c r="J48" s="224" t="str">
        <f>VLOOKUP(A48,MATERIALES!A4:D638,2,FALSE)</f>
        <v>m3</v>
      </c>
      <c r="K48" s="282">
        <v>1.3</v>
      </c>
      <c r="L48" s="267"/>
      <c r="M48" s="402">
        <f>VLOOKUP(A48,MATERIALES!A5:D394,4,FALSE)</f>
        <v>48623.500077896257</v>
      </c>
      <c r="N48" s="272">
        <f>K48*M48</f>
        <v>63210.550101265137</v>
      </c>
    </row>
    <row r="49" spans="1:14">
      <c r="A49" s="158"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41.651105086428174</v>
      </c>
      <c r="N49" s="272">
        <f>K49*M49</f>
        <v>1249.5331525928452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64460.083253857985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1219.3279687179154</v>
      </c>
      <c r="M60" s="911"/>
      <c r="N60" s="287">
        <f>K60*L60</f>
        <v>1585.1263593332901</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1585.1263593332901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77749.631173690941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15549.926234738188</v>
      </c>
      <c r="M84" s="859"/>
      <c r="N84" s="51"/>
    </row>
    <row r="85" spans="1:14">
      <c r="B85" s="89" t="s">
        <v>973</v>
      </c>
      <c r="C85" s="90"/>
      <c r="D85" s="90"/>
      <c r="E85" s="90"/>
      <c r="F85" s="90"/>
      <c r="G85" s="90"/>
      <c r="H85" s="90"/>
      <c r="I85" s="87"/>
      <c r="J85" s="88"/>
      <c r="K85" s="304">
        <v>0.05</v>
      </c>
      <c r="L85" s="858">
        <f>N79*K85</f>
        <v>3887.4815586845471</v>
      </c>
      <c r="M85" s="859"/>
      <c r="N85" s="51"/>
    </row>
    <row r="86" spans="1:14" ht="15.75" thickBot="1">
      <c r="B86" s="91" t="s">
        <v>974</v>
      </c>
      <c r="C86" s="92"/>
      <c r="D86" s="92"/>
      <c r="E86" s="92"/>
      <c r="F86" s="92"/>
      <c r="G86" s="92"/>
      <c r="H86" s="92"/>
      <c r="I86" s="93"/>
      <c r="J86" s="94"/>
      <c r="K86" s="305">
        <v>0.05</v>
      </c>
      <c r="L86" s="860">
        <f>N79*K86</f>
        <v>3887.4815586845471</v>
      </c>
      <c r="M86" s="861"/>
      <c r="N86" s="51"/>
    </row>
    <row r="87" spans="1:14" ht="15.75" thickBot="1">
      <c r="B87" s="823" t="s">
        <v>953</v>
      </c>
      <c r="C87" s="824"/>
      <c r="D87" s="824"/>
      <c r="E87" s="824"/>
      <c r="F87" s="824"/>
      <c r="G87" s="824"/>
      <c r="H87" s="824"/>
      <c r="I87" s="824"/>
      <c r="J87" s="824"/>
      <c r="K87" s="824"/>
      <c r="L87" s="824"/>
      <c r="M87" s="825"/>
      <c r="N87" s="52">
        <f>L84+L85+L86</f>
        <v>23324.889352107282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101074.52052579823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7946.9726512491816</v>
      </c>
      <c r="L36" s="270"/>
      <c r="M36" s="336">
        <v>2.5</v>
      </c>
      <c r="N36" s="272">
        <f>K36/M36</f>
        <v>3178.7890604996728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3584.7715604996729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517</v>
      </c>
      <c r="B48" s="43" t="str">
        <f>VLOOKUP(A48,MATERIALES!A5:D372,3,FALSE)</f>
        <v>Material Granular Tipo  BG</v>
      </c>
      <c r="C48" s="281"/>
      <c r="D48" s="281"/>
      <c r="E48" s="281"/>
      <c r="F48" s="281"/>
      <c r="G48" s="281"/>
      <c r="H48" s="281"/>
      <c r="I48" s="268"/>
      <c r="J48" s="224" t="str">
        <f>VLOOKUP(A48,MATERIALES!A4:D638,2,FALSE)</f>
        <v>m3</v>
      </c>
      <c r="K48" s="282">
        <v>1.3</v>
      </c>
      <c r="L48" s="267"/>
      <c r="M48" s="402">
        <f>VLOOKUP(A48,MATERIALES!A5:D394,4,FALSE)</f>
        <v>45386.862120138394</v>
      </c>
      <c r="N48" s="272">
        <f>K48*M48</f>
        <v>59002.920756179912</v>
      </c>
    </row>
    <row r="49" spans="1:14">
      <c r="A49" s="158"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41.651105086428174</v>
      </c>
      <c r="N49" s="272">
        <f>K49*M49</f>
        <v>1249.5331525928452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60252.453908772761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1219.3279687179154</v>
      </c>
      <c r="M60" s="911"/>
      <c r="N60" s="287">
        <f>K60*L60</f>
        <v>1585.1263593332901</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1585.1263593332901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73542.001828605717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14708.400365721143</v>
      </c>
      <c r="M84" s="859"/>
      <c r="N84" s="51"/>
    </row>
    <row r="85" spans="1:14">
      <c r="B85" s="89" t="s">
        <v>973</v>
      </c>
      <c r="C85" s="90"/>
      <c r="D85" s="90"/>
      <c r="E85" s="90"/>
      <c r="F85" s="90"/>
      <c r="G85" s="90"/>
      <c r="H85" s="90"/>
      <c r="I85" s="87"/>
      <c r="J85" s="88"/>
      <c r="K85" s="304">
        <v>0.05</v>
      </c>
      <c r="L85" s="858">
        <f>N79*K85</f>
        <v>3677.1000914302858</v>
      </c>
      <c r="M85" s="859"/>
      <c r="N85" s="51"/>
    </row>
    <row r="86" spans="1:14" ht="15.75" thickBot="1">
      <c r="B86" s="91" t="s">
        <v>974</v>
      </c>
      <c r="C86" s="92"/>
      <c r="D86" s="92"/>
      <c r="E86" s="92"/>
      <c r="F86" s="92"/>
      <c r="G86" s="92"/>
      <c r="H86" s="92"/>
      <c r="I86" s="93"/>
      <c r="J86" s="94"/>
      <c r="K86" s="305">
        <v>0.05</v>
      </c>
      <c r="L86" s="860">
        <f>N79*K86</f>
        <v>3677.1000914302858</v>
      </c>
      <c r="M86" s="861"/>
      <c r="N86" s="51"/>
    </row>
    <row r="87" spans="1:14" ht="15.75" thickBot="1">
      <c r="B87" s="823" t="s">
        <v>953</v>
      </c>
      <c r="C87" s="824"/>
      <c r="D87" s="824"/>
      <c r="E87" s="824"/>
      <c r="F87" s="824"/>
      <c r="G87" s="824"/>
      <c r="H87" s="824"/>
      <c r="I87" s="824"/>
      <c r="J87" s="824"/>
      <c r="K87" s="824"/>
      <c r="L87" s="824"/>
      <c r="M87" s="825"/>
      <c r="N87" s="52">
        <f>L84+L85+L86</f>
        <v>22062.600548581715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95604.602377187432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405.98250000000002</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58" t="s">
        <v>544</v>
      </c>
      <c r="B48" s="43" t="str">
        <f>VLOOKUP(A48,MATERIALES!A5:D372,3,FALSE)</f>
        <v>Material filtrante (6´´)</v>
      </c>
      <c r="C48" s="281"/>
      <c r="D48" s="281"/>
      <c r="E48" s="281"/>
      <c r="F48" s="281"/>
      <c r="G48" s="281"/>
      <c r="H48" s="281"/>
      <c r="I48" s="268"/>
      <c r="J48" s="224" t="str">
        <f>VLOOKUP(A48,MATERIALES!A4:D638,2,FALSE)</f>
        <v>m3</v>
      </c>
      <c r="K48" s="282">
        <v>1.3</v>
      </c>
      <c r="L48" s="267"/>
      <c r="M48" s="402">
        <f>VLOOKUP(A48,MATERIALES!A5:D394,4,FALSE)</f>
        <v>66204.952173691156</v>
      </c>
      <c r="N48" s="272">
        <f>K48*M48</f>
        <v>86066.437825798508</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86066.437825798508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1219.3279687179154</v>
      </c>
      <c r="M60" s="911"/>
      <c r="N60" s="287">
        <f>K60*L60</f>
        <v>1585.1263593332901</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1585.1263593332901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96177.196685131785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19235.439337026357</v>
      </c>
      <c r="M84" s="859"/>
      <c r="N84" s="51"/>
    </row>
    <row r="85" spans="1:14">
      <c r="B85" s="89" t="s">
        <v>973</v>
      </c>
      <c r="C85" s="90"/>
      <c r="D85" s="90"/>
      <c r="E85" s="90"/>
      <c r="F85" s="90"/>
      <c r="G85" s="90"/>
      <c r="H85" s="90"/>
      <c r="I85" s="87"/>
      <c r="J85" s="88"/>
      <c r="K85" s="304">
        <v>0.05</v>
      </c>
      <c r="L85" s="858">
        <f>N79*K85</f>
        <v>4808.8598342565892</v>
      </c>
      <c r="M85" s="859"/>
      <c r="N85" s="51"/>
    </row>
    <row r="86" spans="1:14" ht="15.75" thickBot="1">
      <c r="B86" s="91" t="s">
        <v>974</v>
      </c>
      <c r="C86" s="92"/>
      <c r="D86" s="92"/>
      <c r="E86" s="92"/>
      <c r="F86" s="92"/>
      <c r="G86" s="92"/>
      <c r="H86" s="92"/>
      <c r="I86" s="93"/>
      <c r="J86" s="94"/>
      <c r="K86" s="305">
        <v>0.05</v>
      </c>
      <c r="L86" s="860">
        <f>N79*K86</f>
        <v>4808.8598342565892</v>
      </c>
      <c r="M86" s="861"/>
      <c r="N86" s="51"/>
    </row>
    <row r="87" spans="1:14" ht="15.75" thickBot="1">
      <c r="B87" s="823" t="s">
        <v>953</v>
      </c>
      <c r="C87" s="824"/>
      <c r="D87" s="824"/>
      <c r="E87" s="824"/>
      <c r="F87" s="824"/>
      <c r="G87" s="824"/>
      <c r="H87" s="824"/>
      <c r="I87" s="824"/>
      <c r="J87" s="824"/>
      <c r="K87" s="824"/>
      <c r="L87" s="824"/>
      <c r="M87" s="825"/>
      <c r="N87" s="52">
        <f>L84+L85+L86</f>
        <v>28853.159005539535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125030.35569067132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405.98250000000002</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58" t="s">
        <v>474</v>
      </c>
      <c r="B48" s="43" t="str">
        <f>VLOOKUP(A48,MATERIALES!A5:D372,3,FALSE)</f>
        <v>Gravilla</v>
      </c>
      <c r="C48" s="281"/>
      <c r="D48" s="281"/>
      <c r="E48" s="281"/>
      <c r="F48" s="281"/>
      <c r="G48" s="281"/>
      <c r="H48" s="281"/>
      <c r="I48" s="268"/>
      <c r="J48" s="224" t="str">
        <f>VLOOKUP(A48,MATERIALES!A4:D638,2,FALSE)</f>
        <v>m3</v>
      </c>
      <c r="K48" s="282">
        <v>1.3</v>
      </c>
      <c r="L48" s="267"/>
      <c r="M48" s="402">
        <f>VLOOKUP(A48,MATERIALES!A5:D394,4,FALSE)</f>
        <v>66425.182391835653</v>
      </c>
      <c r="N48" s="272">
        <f>K48*M48</f>
        <v>86352.737109386348</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86352.737109386348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1219.3279687179154</v>
      </c>
      <c r="M60" s="911"/>
      <c r="N60" s="287">
        <f>K60*L60</f>
        <v>1585.1263593332901</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1585.1263593332901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96463.495968719624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19292.699193743927</v>
      </c>
      <c r="M84" s="859"/>
      <c r="N84" s="51"/>
    </row>
    <row r="85" spans="1:14">
      <c r="B85" s="89" t="s">
        <v>973</v>
      </c>
      <c r="C85" s="90"/>
      <c r="D85" s="90"/>
      <c r="E85" s="90"/>
      <c r="F85" s="90"/>
      <c r="G85" s="90"/>
      <c r="H85" s="90"/>
      <c r="I85" s="87"/>
      <c r="J85" s="88"/>
      <c r="K85" s="304">
        <v>0.05</v>
      </c>
      <c r="L85" s="858">
        <f>N79*K85</f>
        <v>4823.1747984359818</v>
      </c>
      <c r="M85" s="859"/>
      <c r="N85" s="51"/>
    </row>
    <row r="86" spans="1:14" ht="15.75" thickBot="1">
      <c r="B86" s="91" t="s">
        <v>974</v>
      </c>
      <c r="C86" s="92"/>
      <c r="D86" s="92"/>
      <c r="E86" s="92"/>
      <c r="F86" s="92"/>
      <c r="G86" s="92"/>
      <c r="H86" s="92"/>
      <c r="I86" s="93"/>
      <c r="J86" s="94"/>
      <c r="K86" s="305">
        <v>0.05</v>
      </c>
      <c r="L86" s="860">
        <f>N79*K86</f>
        <v>4823.1747984359818</v>
      </c>
      <c r="M86" s="861"/>
      <c r="N86" s="51"/>
    </row>
    <row r="87" spans="1:14" ht="15.75" thickBot="1">
      <c r="B87" s="823" t="s">
        <v>953</v>
      </c>
      <c r="C87" s="824"/>
      <c r="D87" s="824"/>
      <c r="E87" s="824"/>
      <c r="F87" s="824"/>
      <c r="G87" s="824"/>
      <c r="H87" s="824"/>
      <c r="I87" s="824"/>
      <c r="J87" s="824"/>
      <c r="K87" s="824"/>
      <c r="L87" s="824"/>
      <c r="M87" s="825"/>
      <c r="N87" s="52">
        <f>L84+L85+L86</f>
        <v>28939.048790615892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125402.54475933552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topLeftCell="A22"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270.65500000000003</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61" t="s">
        <v>802</v>
      </c>
      <c r="B48" s="43" t="str">
        <f>VLOOKUP(A48,MATERIALES!A5:D372,3,FALSE)</f>
        <v>Arena lavada</v>
      </c>
      <c r="C48" s="281"/>
      <c r="D48" s="281"/>
      <c r="E48" s="281"/>
      <c r="F48" s="281"/>
      <c r="G48" s="281"/>
      <c r="H48" s="281"/>
      <c r="I48" s="268"/>
      <c r="J48" s="224" t="str">
        <f>VLOOKUP(A48,MATERIALES!A4:D638,2,FALSE)</f>
        <v>m3</v>
      </c>
      <c r="K48" s="282">
        <v>1.3</v>
      </c>
      <c r="L48" s="267"/>
      <c r="M48" s="402">
        <f>VLOOKUP(A48,MATERIALES!A5:D394,4,FALSE)</f>
        <v>22304.166773782286</v>
      </c>
      <c r="N48" s="272">
        <f>K48*M48</f>
        <v>28995.416805916971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28995.416805916971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1219.3279687179154</v>
      </c>
      <c r="M60" s="911"/>
      <c r="N60" s="287">
        <f>K60*L60</f>
        <v>1585.1263593332901</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1585.1263593332901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5413.1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36264.298165250264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7252.8596330500532</v>
      </c>
      <c r="M84" s="859"/>
      <c r="N84" s="51"/>
    </row>
    <row r="85" spans="1:14">
      <c r="B85" s="89" t="s">
        <v>973</v>
      </c>
      <c r="C85" s="90"/>
      <c r="D85" s="90"/>
      <c r="E85" s="90"/>
      <c r="F85" s="90"/>
      <c r="G85" s="90"/>
      <c r="H85" s="90"/>
      <c r="I85" s="87"/>
      <c r="J85" s="88"/>
      <c r="K85" s="304">
        <v>0.05</v>
      </c>
      <c r="L85" s="858">
        <f>N79*K85</f>
        <v>1813.2149082625133</v>
      </c>
      <c r="M85" s="859"/>
      <c r="N85" s="51"/>
    </row>
    <row r="86" spans="1:14" ht="15.75" thickBot="1">
      <c r="B86" s="91" t="s">
        <v>974</v>
      </c>
      <c r="C86" s="92"/>
      <c r="D86" s="92"/>
      <c r="E86" s="92"/>
      <c r="F86" s="92"/>
      <c r="G86" s="92"/>
      <c r="H86" s="92"/>
      <c r="I86" s="93"/>
      <c r="J86" s="94"/>
      <c r="K86" s="305">
        <v>0.05</v>
      </c>
      <c r="L86" s="860">
        <f>N79*K86</f>
        <v>1813.2149082625133</v>
      </c>
      <c r="M86" s="861"/>
      <c r="N86" s="51"/>
    </row>
    <row r="87" spans="1:14" ht="15.75" thickBot="1">
      <c r="B87" s="823" t="s">
        <v>953</v>
      </c>
      <c r="C87" s="824"/>
      <c r="D87" s="824"/>
      <c r="E87" s="824"/>
      <c r="F87" s="824"/>
      <c r="G87" s="824"/>
      <c r="H87" s="824"/>
      <c r="I87" s="824"/>
      <c r="J87" s="824"/>
      <c r="K87" s="824"/>
      <c r="L87" s="824"/>
      <c r="M87" s="825"/>
      <c r="N87" s="52">
        <f>L84+L85+L86</f>
        <v>10879.289449575079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47143.587614825345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34" zoomScale="77" zoomScaleNormal="77" workbookViewId="0">
      <selection activeCell="B47" sqref="B47"/>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228</v>
      </c>
      <c r="B36" s="872" t="str">
        <f>VLOOKUP(A36,EQUIPOS!A6:D154,3,FALSE)</f>
        <v xml:space="preserve">Formaleta metálica (concreto hidráulico)
</v>
      </c>
      <c r="C36" s="873"/>
      <c r="D36" s="873"/>
      <c r="E36" s="873"/>
      <c r="F36" s="873"/>
      <c r="G36" s="873"/>
      <c r="H36" s="874"/>
      <c r="I36" s="267"/>
      <c r="J36" s="268"/>
      <c r="K36" s="269">
        <f>VLOOKUP(A36,EQUIPOS!A6:D163,4,FALSE)</f>
        <v>1474.958124071848</v>
      </c>
      <c r="L36" s="270"/>
      <c r="M36" s="271">
        <v>2</v>
      </c>
      <c r="N36" s="272">
        <f>K36/M36</f>
        <v>737.47906203592402</v>
      </c>
    </row>
    <row r="37" spans="1:14">
      <c r="A37" s="113" t="s">
        <v>282</v>
      </c>
      <c r="B37" s="872" t="str">
        <f>VLOOKUP(A37,EQUIPOS!A7:D154,3,FALSE)</f>
        <v>Piloteadora potencia 250KW, RPM 1800, fuerza elevadora 200KN</v>
      </c>
      <c r="C37" s="873"/>
      <c r="D37" s="873"/>
      <c r="E37" s="873"/>
      <c r="F37" s="873"/>
      <c r="G37" s="873"/>
      <c r="H37" s="874"/>
      <c r="I37" s="421"/>
      <c r="J37" s="422"/>
      <c r="K37" s="269">
        <f>VLOOKUP(A37,EQUIPOS!A7:D164,4,FALSE)</f>
        <v>553732.84778905066</v>
      </c>
      <c r="L37" s="335"/>
      <c r="M37" s="336">
        <v>4</v>
      </c>
      <c r="N37" s="272">
        <f>K37/M37</f>
        <v>138433.21194726267</v>
      </c>
    </row>
    <row r="38" spans="1:14">
      <c r="A38" s="113" t="s">
        <v>363</v>
      </c>
      <c r="B38" s="872" t="str">
        <f>VLOOKUP(A38,EQUIPOS!A8:D154,3,FALSE)</f>
        <v>Vibrador de concreto, Motor de 3 hp a 18.000 rpm Mangueras de 4 mt</v>
      </c>
      <c r="C38" s="873"/>
      <c r="D38" s="873"/>
      <c r="E38" s="873"/>
      <c r="F38" s="873"/>
      <c r="G38" s="873"/>
      <c r="H38" s="874"/>
      <c r="I38" s="328"/>
      <c r="J38" s="330"/>
      <c r="K38" s="269">
        <f>VLOOKUP(A38,EQUIPOS!A8:D165,4,FALSE)</f>
        <v>15851.222377525248</v>
      </c>
      <c r="L38" s="423"/>
      <c r="M38" s="424">
        <v>2</v>
      </c>
      <c r="N38" s="272">
        <f>K38/M38</f>
        <v>7925.6111887626239</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0.1</v>
      </c>
      <c r="N40" s="344">
        <f>N76*M40</f>
        <v>1240.0887785492826</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148336.39097661048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61" t="s">
        <v>745</v>
      </c>
      <c r="B47" s="43" t="str">
        <f>VLOOKUP(A47,MATERIALES!A5:D372,3,FALSE)</f>
        <v>Acero PDR-60</v>
      </c>
      <c r="C47" s="281"/>
      <c r="D47" s="281"/>
      <c r="E47" s="281"/>
      <c r="F47" s="281"/>
      <c r="G47" s="281"/>
      <c r="H47" s="281"/>
      <c r="I47" s="268"/>
      <c r="J47" s="224" t="str">
        <f>VLOOKUP(A47,MATERIALES!A3:D637,2,FALSE)</f>
        <v>kg</v>
      </c>
      <c r="K47" s="407">
        <v>11.875220230569418</v>
      </c>
      <c r="L47" s="267"/>
      <c r="M47" s="402">
        <f>VLOOKUP(A47,MATERIALES!A5:D394,4,FALSE)</f>
        <v>2920.0895591010021</v>
      </c>
      <c r="N47" s="272">
        <f>K47*M47</f>
        <v>34676.706607310756</v>
      </c>
    </row>
    <row r="48" spans="1:14">
      <c r="A48" s="161" t="s">
        <v>749</v>
      </c>
      <c r="B48" s="43" t="str">
        <f>VLOOKUP(A48,MATERIALES!A6:D372,3,FALSE)</f>
        <v>Aditivo curador</v>
      </c>
      <c r="C48" s="425"/>
      <c r="D48" s="425"/>
      <c r="E48" s="425"/>
      <c r="F48" s="425"/>
      <c r="G48" s="425"/>
      <c r="H48" s="425"/>
      <c r="I48" s="425"/>
      <c r="J48" s="311" t="str">
        <f>VLOOKUP(A48,MATERIALES!A4:D638,2,FALSE)</f>
        <v>kg</v>
      </c>
      <c r="K48" s="397">
        <v>0.5</v>
      </c>
      <c r="L48" s="421"/>
      <c r="M48" s="402">
        <f>VLOOKUP(A48,MATERIALES!A6:D395,4,FALSE)</f>
        <v>6462.6895929729117</v>
      </c>
      <c r="N48" s="272">
        <f>K48*M48</f>
        <v>3231.3447964864558</v>
      </c>
    </row>
    <row r="49" spans="1:14">
      <c r="A49" s="161" t="s">
        <v>788</v>
      </c>
      <c r="B49" s="43" t="str">
        <f>VLOOKUP(A49,MATERIALES!A6:D372,3,FALSE)</f>
        <v>Alambre negro para amarre calibre 18</v>
      </c>
      <c r="C49" s="425"/>
      <c r="D49" s="425"/>
      <c r="E49" s="425"/>
      <c r="F49" s="425"/>
      <c r="G49" s="425"/>
      <c r="H49" s="425"/>
      <c r="I49" s="425"/>
      <c r="J49" s="312" t="str">
        <f>VLOOKUP(A49,MATERIALES!A5:D639,2,FALSE)</f>
        <v>kg</v>
      </c>
      <c r="K49" s="397">
        <v>0.5</v>
      </c>
      <c r="L49" s="421"/>
      <c r="M49" s="402">
        <f>VLOOKUP(A49,MATERIALES!A6:D396,4,FALSE)</f>
        <v>4605.0503061182153</v>
      </c>
      <c r="N49" s="272">
        <f>K49*M49</f>
        <v>2302.5251530591077</v>
      </c>
    </row>
    <row r="50" spans="1:14">
      <c r="A50" s="161" t="s">
        <v>829</v>
      </c>
      <c r="B50" s="43" t="str">
        <f>VLOOKUP(A50,MATERIALES!A6:D372,3,FALSE)</f>
        <v>Concreto Resistencia  28 (Mpa)</v>
      </c>
      <c r="C50" s="425"/>
      <c r="D50" s="425"/>
      <c r="E50" s="425"/>
      <c r="F50" s="425"/>
      <c r="G50" s="425"/>
      <c r="H50" s="425"/>
      <c r="I50" s="425"/>
      <c r="J50" s="312" t="str">
        <f>VLOOKUP(A50,MATERIALES!A6:D640,2,FALSE)</f>
        <v>m3</v>
      </c>
      <c r="K50" s="436">
        <v>0.13194689145077132</v>
      </c>
      <c r="L50" s="421"/>
      <c r="M50" s="402">
        <f>VLOOKUP(A50,MATERIALES!A6:D397,4,FALSE)</f>
        <v>374106.75496087398</v>
      </c>
      <c r="N50" s="272">
        <f>K50*M50</f>
        <v>49362.223387822742</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89572.799944679049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0">
        <f>VLOOKUP(A59,TRANSPORTE!A5:D117,4,FALSE)</f>
        <v>54.853273027107633</v>
      </c>
      <c r="M59" s="911"/>
      <c r="N59" s="287">
        <f>K59*L59</f>
        <v>2.7426636513553819</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2.7426636513553819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12400.887785492825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250312.8213704337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50062.564274086741</v>
      </c>
      <c r="M83" s="859"/>
      <c r="N83" s="51"/>
    </row>
    <row r="84" spans="1:14">
      <c r="B84" s="89" t="s">
        <v>973</v>
      </c>
      <c r="C84" s="90"/>
      <c r="D84" s="90"/>
      <c r="E84" s="90"/>
      <c r="F84" s="90"/>
      <c r="G84" s="90"/>
      <c r="H84" s="90"/>
      <c r="I84" s="87"/>
      <c r="J84" s="88"/>
      <c r="K84" s="304">
        <v>0.05</v>
      </c>
      <c r="L84" s="858">
        <f>N78*K84</f>
        <v>12515.641068521685</v>
      </c>
      <c r="M84" s="859"/>
      <c r="N84" s="51"/>
    </row>
    <row r="85" spans="1:14" ht="15.75" thickBot="1">
      <c r="B85" s="91" t="s">
        <v>974</v>
      </c>
      <c r="C85" s="92"/>
      <c r="D85" s="92"/>
      <c r="E85" s="92"/>
      <c r="F85" s="92"/>
      <c r="G85" s="92"/>
      <c r="H85" s="92"/>
      <c r="I85" s="93"/>
      <c r="J85" s="94"/>
      <c r="K85" s="305">
        <v>0.05</v>
      </c>
      <c r="L85" s="860">
        <f>N78*K85</f>
        <v>12515.641068521685</v>
      </c>
      <c r="M85" s="861"/>
      <c r="N85" s="51"/>
    </row>
    <row r="86" spans="1:14" ht="15.75" thickBot="1">
      <c r="B86" s="823" t="s">
        <v>953</v>
      </c>
      <c r="C86" s="824"/>
      <c r="D86" s="824"/>
      <c r="E86" s="824"/>
      <c r="F86" s="824"/>
      <c r="G86" s="824"/>
      <c r="H86" s="824"/>
      <c r="I86" s="824"/>
      <c r="J86" s="824"/>
      <c r="K86" s="824"/>
      <c r="L86" s="824"/>
      <c r="M86" s="825"/>
      <c r="N86" s="52">
        <f>L83+L84+L85</f>
        <v>75093.846411130115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325406.66778156382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topLeftCell="A19"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228</v>
      </c>
      <c r="B36" s="872" t="str">
        <f>VLOOKUP(A36,EQUIPOS!A6:D154,3,FALSE)</f>
        <v xml:space="preserve">Formaleta metálica (concreto hidráulico)
</v>
      </c>
      <c r="C36" s="873"/>
      <c r="D36" s="873"/>
      <c r="E36" s="873"/>
      <c r="F36" s="873"/>
      <c r="G36" s="873"/>
      <c r="H36" s="874"/>
      <c r="I36" s="267"/>
      <c r="J36" s="268"/>
      <c r="K36" s="269">
        <f>VLOOKUP(A36,EQUIPOS!A6:D163,4,FALSE)</f>
        <v>1474.958124071848</v>
      </c>
      <c r="L36" s="270"/>
      <c r="M36" s="271">
        <v>2</v>
      </c>
      <c r="N36" s="272">
        <f>K36/M36</f>
        <v>737.47906203592402</v>
      </c>
    </row>
    <row r="37" spans="1:14">
      <c r="A37" s="113" t="s">
        <v>282</v>
      </c>
      <c r="B37" s="872" t="str">
        <f>VLOOKUP(A37,EQUIPOS!A7:D154,3,FALSE)</f>
        <v>Piloteadora potencia 250KW, RPM 1800, fuerza elevadora 200KN</v>
      </c>
      <c r="C37" s="873"/>
      <c r="D37" s="873"/>
      <c r="E37" s="873"/>
      <c r="F37" s="873"/>
      <c r="G37" s="873"/>
      <c r="H37" s="874"/>
      <c r="I37" s="421"/>
      <c r="J37" s="422"/>
      <c r="K37" s="269">
        <f>VLOOKUP(A37,EQUIPOS!A7:D164,4,FALSE)</f>
        <v>553732.84778905066</v>
      </c>
      <c r="L37" s="335"/>
      <c r="M37" s="336">
        <v>4</v>
      </c>
      <c r="N37" s="272">
        <f>K37/M37</f>
        <v>138433.21194726267</v>
      </c>
    </row>
    <row r="38" spans="1:14">
      <c r="A38" s="113" t="s">
        <v>363</v>
      </c>
      <c r="B38" s="872" t="str">
        <f>VLOOKUP(A38,EQUIPOS!A8:D154,3,FALSE)</f>
        <v>Vibrador de concreto, Motor de 3 hp a 18.000 rpm Mangueras de 4 mt</v>
      </c>
      <c r="C38" s="873"/>
      <c r="D38" s="873"/>
      <c r="E38" s="873"/>
      <c r="F38" s="873"/>
      <c r="G38" s="873"/>
      <c r="H38" s="874"/>
      <c r="I38" s="328"/>
      <c r="J38" s="330"/>
      <c r="K38" s="269">
        <f>VLOOKUP(A38,EQUIPOS!A8:D165,4,FALSE)</f>
        <v>15851.222377525248</v>
      </c>
      <c r="L38" s="423"/>
      <c r="M38" s="424">
        <v>2</v>
      </c>
      <c r="N38" s="272">
        <f>K38/M38</f>
        <v>7925.6111887626239</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0.1</v>
      </c>
      <c r="N40" s="344">
        <f>N76*M40</f>
        <v>1240.0887785492826</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148336.39097661048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61" t="s">
        <v>745</v>
      </c>
      <c r="B47" s="43" t="str">
        <f>VLOOKUP(A47,MATERIALES!A5:D372,3,FALSE)</f>
        <v>Acero PDR-60</v>
      </c>
      <c r="C47" s="281"/>
      <c r="D47" s="281"/>
      <c r="E47" s="281"/>
      <c r="F47" s="281"/>
      <c r="G47" s="281"/>
      <c r="H47" s="281"/>
      <c r="I47" s="268"/>
      <c r="J47" s="224" t="str">
        <f>VLOOKUP(A47,MATERIALES!A3:D637,2,FALSE)</f>
        <v>kg</v>
      </c>
      <c r="K47" s="407">
        <v>11.875220230569418</v>
      </c>
      <c r="L47" s="267"/>
      <c r="M47" s="402">
        <f>VLOOKUP(A47,MATERIALES!A5:D394,4,FALSE)</f>
        <v>2920.0895591010021</v>
      </c>
      <c r="N47" s="272">
        <f>K47*M47</f>
        <v>34676.706607310756</v>
      </c>
    </row>
    <row r="48" spans="1:14">
      <c r="A48" s="161" t="s">
        <v>749</v>
      </c>
      <c r="B48" s="43" t="str">
        <f>VLOOKUP(A48,MATERIALES!A6:D372,3,FALSE)</f>
        <v>Aditivo curador</v>
      </c>
      <c r="C48" s="425"/>
      <c r="D48" s="425"/>
      <c r="E48" s="425"/>
      <c r="F48" s="425"/>
      <c r="G48" s="425"/>
      <c r="H48" s="425"/>
      <c r="I48" s="425"/>
      <c r="J48" s="311" t="str">
        <f>VLOOKUP(A48,MATERIALES!A4:D638,2,FALSE)</f>
        <v>kg</v>
      </c>
      <c r="K48" s="397">
        <v>0.5</v>
      </c>
      <c r="L48" s="421"/>
      <c r="M48" s="402">
        <f>VLOOKUP(A48,MATERIALES!A6:D395,4,FALSE)</f>
        <v>6462.6895929729117</v>
      </c>
      <c r="N48" s="272">
        <f>K48*M48</f>
        <v>3231.3447964864558</v>
      </c>
    </row>
    <row r="49" spans="1:14">
      <c r="A49" s="161" t="s">
        <v>788</v>
      </c>
      <c r="B49" s="43" t="str">
        <f>VLOOKUP(A49,MATERIALES!A6:D372,3,FALSE)</f>
        <v>Alambre negro para amarre calibre 18</v>
      </c>
      <c r="C49" s="425"/>
      <c r="D49" s="425"/>
      <c r="E49" s="425"/>
      <c r="F49" s="425"/>
      <c r="G49" s="425"/>
      <c r="H49" s="425"/>
      <c r="I49" s="425"/>
      <c r="J49" s="312" t="str">
        <f>VLOOKUP(A49,MATERIALES!A5:D639,2,FALSE)</f>
        <v>kg</v>
      </c>
      <c r="K49" s="397">
        <v>0.5</v>
      </c>
      <c r="L49" s="421"/>
      <c r="M49" s="402">
        <f>VLOOKUP(A49,MATERIALES!A6:D396,4,FALSE)</f>
        <v>4605.0503061182153</v>
      </c>
      <c r="N49" s="272">
        <f>K49*M49</f>
        <v>2302.5251530591077</v>
      </c>
    </row>
    <row r="50" spans="1:14">
      <c r="A50" s="161" t="s">
        <v>829</v>
      </c>
      <c r="B50" s="43" t="str">
        <f>VLOOKUP(A50,MATERIALES!A6:D372,3,FALSE)</f>
        <v>Concreto Resistencia  28 (Mpa)</v>
      </c>
      <c r="C50" s="425"/>
      <c r="D50" s="425"/>
      <c r="E50" s="425"/>
      <c r="F50" s="425"/>
      <c r="G50" s="425"/>
      <c r="H50" s="425"/>
      <c r="I50" s="425"/>
      <c r="J50" s="312" t="str">
        <f>VLOOKUP(A50,MATERIALES!A6:D640,2,FALSE)</f>
        <v>m3</v>
      </c>
      <c r="K50" s="436">
        <v>0.13194689145077132</v>
      </c>
      <c r="L50" s="421"/>
      <c r="M50" s="402">
        <f>VLOOKUP(A50,MATERIALES!A6:D397,4,FALSE)</f>
        <v>374106.75496087398</v>
      </c>
      <c r="N50" s="272">
        <f>K50*M50</f>
        <v>49362.223387822742</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89572.799944679049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0">
        <f>VLOOKUP(A59,TRANSPORTE!A5:D117,4,FALSE)</f>
        <v>54.853273027107633</v>
      </c>
      <c r="M59" s="911"/>
      <c r="N59" s="287">
        <f>K59*L59</f>
        <v>2.7426636513553819</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2.7426636513553819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12400.887785492825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250312.8213704337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50062.564274086741</v>
      </c>
      <c r="M83" s="859"/>
      <c r="N83" s="51"/>
    </row>
    <row r="84" spans="1:14">
      <c r="B84" s="89" t="s">
        <v>973</v>
      </c>
      <c r="C84" s="90"/>
      <c r="D84" s="90"/>
      <c r="E84" s="90"/>
      <c r="F84" s="90"/>
      <c r="G84" s="90"/>
      <c r="H84" s="90"/>
      <c r="I84" s="87"/>
      <c r="J84" s="88"/>
      <c r="K84" s="304">
        <v>0.05</v>
      </c>
      <c r="L84" s="858">
        <f>N78*K84</f>
        <v>12515.641068521685</v>
      </c>
      <c r="M84" s="859"/>
      <c r="N84" s="51"/>
    </row>
    <row r="85" spans="1:14" ht="15.75" thickBot="1">
      <c r="B85" s="91" t="s">
        <v>974</v>
      </c>
      <c r="C85" s="92"/>
      <c r="D85" s="92"/>
      <c r="E85" s="92"/>
      <c r="F85" s="92"/>
      <c r="G85" s="92"/>
      <c r="H85" s="92"/>
      <c r="I85" s="93"/>
      <c r="J85" s="94"/>
      <c r="K85" s="305">
        <v>0.05</v>
      </c>
      <c r="L85" s="860">
        <f>N78*K85</f>
        <v>12515.641068521685</v>
      </c>
      <c r="M85" s="861"/>
      <c r="N85" s="51"/>
    </row>
    <row r="86" spans="1:14" ht="15.75" thickBot="1">
      <c r="B86" s="823" t="s">
        <v>953</v>
      </c>
      <c r="C86" s="824"/>
      <c r="D86" s="824"/>
      <c r="E86" s="824"/>
      <c r="F86" s="824"/>
      <c r="G86" s="824"/>
      <c r="H86" s="824"/>
      <c r="I86" s="824"/>
      <c r="J86" s="824"/>
      <c r="K86" s="824"/>
      <c r="L86" s="824"/>
      <c r="M86" s="825"/>
      <c r="N86" s="52">
        <f>L83+L84+L85</f>
        <v>75093.846411130115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325406.66778156382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5"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243</v>
      </c>
      <c r="B36" s="872" t="str">
        <f>VLOOKUP(A36,EQUIPOS!A6:D154,3,FALSE)</f>
        <v>Grúa 10 ton</v>
      </c>
      <c r="C36" s="873"/>
      <c r="D36" s="873"/>
      <c r="E36" s="873"/>
      <c r="F36" s="873"/>
      <c r="G36" s="873"/>
      <c r="H36" s="874"/>
      <c r="I36" s="267"/>
      <c r="J36" s="268"/>
      <c r="K36" s="269">
        <f>VLOOKUP(A36,EQUIPOS!A6:D163,4,FALSE)</f>
        <v>176384.64738900584</v>
      </c>
      <c r="L36" s="270"/>
      <c r="M36" s="271">
        <v>0.158</v>
      </c>
      <c r="N36" s="272">
        <f t="shared" ref="N36:N44" si="0">K36/M36</f>
        <v>1116358.5277785179</v>
      </c>
    </row>
    <row r="37" spans="1:14">
      <c r="A37" s="113" t="s">
        <v>121</v>
      </c>
      <c r="B37" s="872" t="str">
        <f>VLOOKUP(A37,EQUIPOS!A7:D154,3,FALSE)</f>
        <v>Bomba eléctrica para accionar la celda</v>
      </c>
      <c r="C37" s="873"/>
      <c r="D37" s="873"/>
      <c r="E37" s="873"/>
      <c r="F37" s="873"/>
      <c r="G37" s="873"/>
      <c r="H37" s="874"/>
      <c r="I37" s="421"/>
      <c r="J37" s="422"/>
      <c r="K37" s="269">
        <f>VLOOKUP(A37,EQUIPOS!A7:D164,4,FALSE)</f>
        <v>42659.641212603281</v>
      </c>
      <c r="L37" s="335"/>
      <c r="M37" s="336">
        <v>0.158</v>
      </c>
      <c r="N37" s="272">
        <f t="shared" si="0"/>
        <v>269997.72919369163</v>
      </c>
    </row>
    <row r="38" spans="1:14">
      <c r="A38" s="113" t="s">
        <v>217</v>
      </c>
      <c r="B38" s="872" t="str">
        <f>VLOOKUP(A38,EQUIPOS!A8:D154,3,FALSE)</f>
        <v>Equipo de soldadura y de acetileno (incluye soldadura)</v>
      </c>
      <c r="C38" s="873"/>
      <c r="D38" s="873"/>
      <c r="E38" s="873"/>
      <c r="F38" s="873"/>
      <c r="G38" s="873"/>
      <c r="H38" s="874"/>
      <c r="I38" s="421"/>
      <c r="J38" s="422"/>
      <c r="K38" s="438">
        <f>VLOOKUP(A38,EQUIPOS!A8:D165,4,FALSE)</f>
        <v>20880.829580610251</v>
      </c>
      <c r="L38" s="335"/>
      <c r="M38" s="336">
        <v>0.158</v>
      </c>
      <c r="N38" s="272">
        <f t="shared" si="0"/>
        <v>132157.14924436869</v>
      </c>
    </row>
    <row r="39" spans="1:14">
      <c r="A39" s="113" t="s">
        <v>255</v>
      </c>
      <c r="B39" s="872" t="str">
        <f>VLOOKUP(A39,EQUIPOS!A9:D154,3,FALSE)</f>
        <v>Manómetro cable de acero para bajar la celda</v>
      </c>
      <c r="C39" s="873"/>
      <c r="D39" s="873"/>
      <c r="E39" s="873"/>
      <c r="F39" s="873"/>
      <c r="G39" s="873"/>
      <c r="H39" s="874"/>
      <c r="I39" s="421"/>
      <c r="J39" s="422"/>
      <c r="K39" s="438">
        <f>VLOOKUP(A39,EQUIPOS!A9:D166,4,FALSE)</f>
        <v>1729261.248911822</v>
      </c>
      <c r="L39" s="335"/>
      <c r="M39" s="336">
        <v>0.158</v>
      </c>
      <c r="N39" s="272">
        <f t="shared" si="0"/>
        <v>10944691.448809</v>
      </c>
    </row>
    <row r="40" spans="1:14">
      <c r="A40" s="113" t="s">
        <v>1648</v>
      </c>
      <c r="B40" s="872" t="str">
        <f>VLOOKUP(A40,EQUIPOS!A10:D154,3,FALSE)</f>
        <v xml:space="preserve">Retroexcavadora sobre llantas 
</v>
      </c>
      <c r="C40" s="873"/>
      <c r="D40" s="873"/>
      <c r="E40" s="873"/>
      <c r="F40" s="873"/>
      <c r="G40" s="873"/>
      <c r="H40" s="874"/>
      <c r="I40" s="421"/>
      <c r="J40" s="422"/>
      <c r="K40" s="438">
        <f>VLOOKUP(A40,EQUIPOS!A10:D167,4,FALSE)</f>
        <v>14810.613990680074</v>
      </c>
      <c r="L40" s="335"/>
      <c r="M40" s="336">
        <v>0.158</v>
      </c>
      <c r="N40" s="272">
        <f t="shared" si="0"/>
        <v>93738.063232152374</v>
      </c>
    </row>
    <row r="41" spans="1:14">
      <c r="A41" s="113" t="s">
        <v>115</v>
      </c>
      <c r="B41" s="872" t="str">
        <f>VLOOKUP(A41,EQUIPOS!A6:D154,3,FALSE)</f>
        <v>Andamiaje para Aplicar la Carga (Equipos Sustituto de la Tara)</v>
      </c>
      <c r="C41" s="873"/>
      <c r="D41" s="873"/>
      <c r="E41" s="873"/>
      <c r="F41" s="873"/>
      <c r="G41" s="873"/>
      <c r="H41" s="874"/>
      <c r="I41" s="421"/>
      <c r="J41" s="422"/>
      <c r="K41" s="438">
        <f>VLOOKUP(A41,EQUIPOS!A6:D154,4,FALSE)</f>
        <v>42452.532587958376</v>
      </c>
      <c r="L41" s="335"/>
      <c r="M41" s="336">
        <v>0.158</v>
      </c>
      <c r="N41" s="272">
        <f t="shared" si="0"/>
        <v>268686.91511366062</v>
      </c>
    </row>
    <row r="42" spans="1:14">
      <c r="A42" s="113" t="s">
        <v>224</v>
      </c>
      <c r="B42" s="872" t="str">
        <f>VLOOKUP(A42,EQUIPOS!A12:D156,3,FALSE)</f>
        <v>Equipo de Medición (Deformimetros Eléctricos, Mecánicos, Celdas de Carga,  Etc.)</v>
      </c>
      <c r="C42" s="873"/>
      <c r="D42" s="873"/>
      <c r="E42" s="873"/>
      <c r="F42" s="873"/>
      <c r="G42" s="873"/>
      <c r="H42" s="874"/>
      <c r="I42" s="328"/>
      <c r="J42" s="330"/>
      <c r="K42" s="438">
        <f>VLOOKUP(A42,EQUIPOS!A12:D169,4,FALSE)</f>
        <v>116644.04554128382</v>
      </c>
      <c r="L42" s="423"/>
      <c r="M42" s="424">
        <v>0.158</v>
      </c>
      <c r="N42" s="272">
        <f t="shared" si="0"/>
        <v>738253.45279293554</v>
      </c>
    </row>
    <row r="43" spans="1:14">
      <c r="A43" t="s">
        <v>335</v>
      </c>
      <c r="B43" s="872" t="str">
        <f>VLOOKUP(A43,EQUIPOS!A13:D157,3,FALSE)</f>
        <v>Tara (Recebo, Agua, Etc.)</v>
      </c>
      <c r="C43" s="873"/>
      <c r="D43" s="873"/>
      <c r="E43" s="873"/>
      <c r="F43" s="873"/>
      <c r="G43" s="873"/>
      <c r="H43" s="874"/>
      <c r="I43" s="36"/>
      <c r="J43" s="37"/>
      <c r="K43" s="438">
        <f>VLOOKUP(A43,EQUIPOS!A13:D170,4,FALSE)</f>
        <v>198973.2935547895</v>
      </c>
      <c r="L43" s="276"/>
      <c r="M43" s="277">
        <v>2.8000000000000001E-2</v>
      </c>
      <c r="N43" s="272">
        <f t="shared" si="0"/>
        <v>7106189.0555281965</v>
      </c>
    </row>
    <row r="44" spans="1:14">
      <c r="A44" t="s">
        <v>216</v>
      </c>
      <c r="B44" s="872" t="str">
        <f>VLOOKUP(A44,EQUIPOS!A14:D158,3,FALSE)</f>
        <v xml:space="preserve">Equipo de topografía Teodolito electrónico con abertura de anteojo de 42 mm. Aumento del anteojo: 30x.Distancia mínima de enfoque: 1.0 m. Precisión: 5´´. Compensador con rango de trabajo ±3´. </v>
      </c>
      <c r="C44" s="873"/>
      <c r="D44" s="873"/>
      <c r="E44" s="873"/>
      <c r="F44" s="873"/>
      <c r="G44" s="873"/>
      <c r="H44" s="874"/>
      <c r="I44" s="36"/>
      <c r="J44" s="37"/>
      <c r="K44" s="438">
        <f>VLOOKUP(A44,EQUIPOS!A14:D171,4,FALSE)</f>
        <v>5044.0821369508931</v>
      </c>
      <c r="L44" s="276"/>
      <c r="M44" s="277">
        <v>0.158</v>
      </c>
      <c r="N44" s="273">
        <f t="shared" si="0"/>
        <v>31924.570487030967</v>
      </c>
    </row>
    <row r="45" spans="1:14">
      <c r="B45" s="880" t="s">
        <v>952</v>
      </c>
      <c r="C45" s="881"/>
      <c r="D45" s="881"/>
      <c r="E45" s="38"/>
      <c r="F45" s="39"/>
      <c r="G45" s="39"/>
      <c r="H45" s="40"/>
      <c r="I45" s="36"/>
      <c r="J45" s="37"/>
      <c r="K45" s="279"/>
      <c r="L45" s="276"/>
      <c r="M45" s="401">
        <v>0.02</v>
      </c>
      <c r="N45" s="344">
        <f>N79*M45</f>
        <v>7707.987993879492</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20709704.900173433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410</v>
      </c>
      <c r="B52" s="43" t="str">
        <f>VLOOKUP(A52,MATERIALES!A5:D372,3,FALSE)</f>
        <v>Celda especial de carga</v>
      </c>
      <c r="C52" s="281"/>
      <c r="D52" s="281"/>
      <c r="E52" s="281"/>
      <c r="F52" s="281"/>
      <c r="G52" s="281"/>
      <c r="H52" s="281"/>
      <c r="I52" s="268"/>
      <c r="J52" s="224" t="str">
        <f>VLOOKUP(A52,MATERIALES!A6:D642,2,FALSE)</f>
        <v>u</v>
      </c>
      <c r="K52" s="282">
        <v>1</v>
      </c>
      <c r="L52" s="267"/>
      <c r="M52" s="402">
        <f>VLOOKUP(A52,MATERIALES!A5:D394,4,FALSE)</f>
        <v>13051516.289404988</v>
      </c>
      <c r="N52" s="272">
        <f t="shared" ref="N52:N58" si="1">K52*M52</f>
        <v>13051516.289404988</v>
      </c>
    </row>
    <row r="53" spans="1:14">
      <c r="A53" s="161" t="s">
        <v>505</v>
      </c>
      <c r="B53" s="43" t="str">
        <f>VLOOKUP(A53,MATERIALES!A6:D372,3,FALSE)</f>
        <v>Manguera de alta presión</v>
      </c>
      <c r="C53" s="425"/>
      <c r="D53" s="425"/>
      <c r="E53" s="425"/>
      <c r="F53" s="425"/>
      <c r="G53" s="425"/>
      <c r="H53" s="425"/>
      <c r="I53" s="425"/>
      <c r="J53" s="311" t="str">
        <f>VLOOKUP(A53,MATERIALES!A7:D643,2,FALSE)</f>
        <v>m</v>
      </c>
      <c r="K53" s="397">
        <v>30</v>
      </c>
      <c r="L53" s="421"/>
      <c r="M53" s="402">
        <f>VLOOKUP(A53,MATERIALES!A6:D395,4,FALSE)</f>
        <v>7393.0711528410011</v>
      </c>
      <c r="N53" s="272">
        <f t="shared" si="1"/>
        <v>221792.13458523003</v>
      </c>
    </row>
    <row r="54" spans="1:14">
      <c r="A54" s="161" t="s">
        <v>729</v>
      </c>
      <c r="B54" s="43" t="str">
        <f>VLOOKUP(A54,MATERIALES!A6:D372,3,FALSE)</f>
        <v>Tubo Metálico De Alta Resistencia</v>
      </c>
      <c r="C54" s="425"/>
      <c r="D54" s="425"/>
      <c r="E54" s="425"/>
      <c r="F54" s="425"/>
      <c r="G54" s="425"/>
      <c r="H54" s="425"/>
      <c r="I54" s="425"/>
      <c r="J54" s="312" t="str">
        <f>VLOOKUP(A54,MATERIALES!A8:D644,2,FALSE)</f>
        <v>m</v>
      </c>
      <c r="K54" s="397">
        <v>60</v>
      </c>
      <c r="L54" s="421"/>
      <c r="M54" s="402">
        <f>VLOOKUP(A54,MATERIALES!A6:D396,4,FALSE)</f>
        <v>51281.796068666619</v>
      </c>
      <c r="N54" s="272">
        <f t="shared" si="1"/>
        <v>3076907.7641199972</v>
      </c>
    </row>
    <row r="55" spans="1:14">
      <c r="A55" s="161" t="s">
        <v>734</v>
      </c>
      <c r="B55" s="43" t="str">
        <f>VLOOKUP(A55,MATERIALES!A6:D372,3,FALSE)</f>
        <v>Uniones especiales de alta resistencia para tubería</v>
      </c>
      <c r="C55" s="425"/>
      <c r="D55" s="425"/>
      <c r="E55" s="425"/>
      <c r="F55" s="425"/>
      <c r="G55" s="425"/>
      <c r="H55" s="425"/>
      <c r="I55" s="425"/>
      <c r="J55" s="312" t="str">
        <f>VLOOKUP(A55,MATERIALES!A9:D645,2,FALSE)</f>
        <v>u</v>
      </c>
      <c r="K55" s="397">
        <v>12</v>
      </c>
      <c r="L55" s="421"/>
      <c r="M55" s="402">
        <f>VLOOKUP(A55,MATERIALES!A6:D397,4,FALSE)</f>
        <v>32886.680118200886</v>
      </c>
      <c r="N55" s="272">
        <f t="shared" si="1"/>
        <v>394640.1614184106</v>
      </c>
    </row>
    <row r="56" spans="1:14">
      <c r="A56" s="161" t="s">
        <v>698</v>
      </c>
      <c r="B56" s="43" t="str">
        <f>VLOOKUP(A56,MATERIALES!A7:D372,3,FALSE)</f>
        <v>Transductores electrónicos (incluye cables, protección contra el concreto y panel de lectura)</v>
      </c>
      <c r="C56" s="425"/>
      <c r="D56" s="425"/>
      <c r="E56" s="425"/>
      <c r="F56" s="425"/>
      <c r="G56" s="425"/>
      <c r="H56" s="425"/>
      <c r="I56" s="425"/>
      <c r="J56" s="312" t="str">
        <f>VLOOKUP(A56,MATERIALES!A10:D646,2,FALSE)</f>
        <v>u</v>
      </c>
      <c r="K56" s="397">
        <v>2</v>
      </c>
      <c r="L56" s="421"/>
      <c r="M56" s="402">
        <f>VLOOKUP(A56,MATERIALES!A7:D398,4,FALSE)</f>
        <v>1290508.993313753</v>
      </c>
      <c r="N56" s="272">
        <f t="shared" si="1"/>
        <v>2581017.9866275061</v>
      </c>
    </row>
    <row r="57" spans="1:14">
      <c r="A57" s="161" t="s">
        <v>700</v>
      </c>
      <c r="B57" s="43" t="str">
        <f>VLOOKUP(A57,MATERIALES!A8:D372,3,FALSE)</f>
        <v>Transductores mecánicos (incluye cables, protección contra el concreto y panel de lectura)</v>
      </c>
      <c r="C57" s="425"/>
      <c r="D57" s="425"/>
      <c r="E57" s="425"/>
      <c r="F57" s="425"/>
      <c r="G57" s="425"/>
      <c r="H57" s="425"/>
      <c r="I57" s="425"/>
      <c r="J57" s="312" t="str">
        <f>VLOOKUP(A57,MATERIALES!A11:D647,2,FALSE)</f>
        <v>u</v>
      </c>
      <c r="K57" s="397">
        <v>5</v>
      </c>
      <c r="L57" s="421"/>
      <c r="M57" s="402">
        <f>VLOOKUP(A57,MATERIALES!A8:D399,4,FALSE)</f>
        <v>791400.3109438729</v>
      </c>
      <c r="N57" s="272">
        <f t="shared" si="1"/>
        <v>3957001.5547193643</v>
      </c>
    </row>
    <row r="58" spans="1:14" ht="15.75" thickBot="1">
      <c r="A58" s="205" t="s">
        <v>550</v>
      </c>
      <c r="B58" s="43" t="str">
        <f>VLOOKUP(A58,MATERIALES!A9:D372,3,FALSE)</f>
        <v>Material seleccionado para Relleno</v>
      </c>
      <c r="C58" s="310"/>
      <c r="D58" s="310"/>
      <c r="E58" s="310"/>
      <c r="F58" s="310"/>
      <c r="G58" s="310"/>
      <c r="H58" s="310"/>
      <c r="I58" s="310"/>
      <c r="J58" s="435" t="str">
        <f>VLOOKUP(A58,MATERIALES!A12:D648,2,FALSE)</f>
        <v>m3</v>
      </c>
      <c r="K58" s="126">
        <v>70</v>
      </c>
      <c r="L58" s="325"/>
      <c r="M58" s="402">
        <f>VLOOKUP(A58,MATERIALES!A9:D400,4,FALSE)</f>
        <v>11152.083386891143</v>
      </c>
      <c r="N58" s="272">
        <f t="shared" si="1"/>
        <v>780645.83708237996</v>
      </c>
    </row>
    <row r="59" spans="1:14" ht="15.75" thickBot="1">
      <c r="B59" s="823" t="s">
        <v>953</v>
      </c>
      <c r="C59" s="824"/>
      <c r="D59" s="824"/>
      <c r="E59" s="824"/>
      <c r="F59" s="824"/>
      <c r="G59" s="824"/>
      <c r="H59" s="824"/>
      <c r="I59" s="824"/>
      <c r="J59" s="824"/>
      <c r="K59" s="824"/>
      <c r="L59" s="824"/>
      <c r="M59" s="825"/>
      <c r="N59" s="394">
        <f>SUM(N52:N58)</f>
        <v>24063521.727957875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10">
        <f>VLOOKUP(A64,TRANSPORTE!A5:D117,4,FALSE)</f>
        <v>100634.69051824375</v>
      </c>
      <c r="M64" s="911"/>
      <c r="N64" s="287">
        <f>K64*L64</f>
        <v>5031.7345259121876</v>
      </c>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5031.7345259121876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99"/>
      <c r="C78" s="900"/>
      <c r="D78" s="900"/>
      <c r="E78" s="900"/>
      <c r="F78" s="900"/>
      <c r="G78" s="900"/>
      <c r="H78" s="900"/>
      <c r="I78" s="126"/>
      <c r="J78" s="126"/>
      <c r="K78" s="126"/>
      <c r="L78" s="913"/>
      <c r="M78" s="913"/>
      <c r="N78" s="45"/>
    </row>
    <row r="79" spans="1:15" ht="15.75" thickBot="1">
      <c r="B79" s="912" t="s">
        <v>953</v>
      </c>
      <c r="C79" s="866"/>
      <c r="D79" s="866"/>
      <c r="E79" s="866"/>
      <c r="F79" s="866"/>
      <c r="G79" s="866"/>
      <c r="H79" s="866"/>
      <c r="I79" s="866"/>
      <c r="J79" s="866"/>
      <c r="K79" s="866"/>
      <c r="L79" s="866"/>
      <c r="M79" s="867"/>
      <c r="N79" s="301">
        <f>SUM(N75:N78)</f>
        <v>385399.39969397458</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N47+N59+N70+N79</f>
        <v>45163657.762351193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8" t="s">
        <v>969</v>
      </c>
      <c r="C85" s="869"/>
      <c r="D85" s="869"/>
      <c r="E85" s="869"/>
      <c r="F85" s="869"/>
      <c r="G85" s="869"/>
      <c r="H85" s="869"/>
      <c r="I85" s="314"/>
      <c r="J85" s="334"/>
      <c r="K85" s="302" t="s">
        <v>970</v>
      </c>
      <c r="L85" s="870" t="s">
        <v>971</v>
      </c>
      <c r="M85" s="871"/>
      <c r="N85" s="303"/>
    </row>
    <row r="86" spans="1:14">
      <c r="B86" s="856" t="s">
        <v>972</v>
      </c>
      <c r="C86" s="857"/>
      <c r="D86" s="857"/>
      <c r="E86" s="857"/>
      <c r="F86" s="857"/>
      <c r="G86" s="857"/>
      <c r="H86" s="857"/>
      <c r="I86" s="87"/>
      <c r="J86" s="88"/>
      <c r="K86" s="304">
        <v>0.2</v>
      </c>
      <c r="L86" s="858">
        <f>N81*K86</f>
        <v>9032731.5524702389</v>
      </c>
      <c r="M86" s="859"/>
      <c r="N86" s="51"/>
    </row>
    <row r="87" spans="1:14">
      <c r="B87" s="89" t="s">
        <v>973</v>
      </c>
      <c r="C87" s="90"/>
      <c r="D87" s="90"/>
      <c r="E87" s="90"/>
      <c r="F87" s="90"/>
      <c r="G87" s="90"/>
      <c r="H87" s="90"/>
      <c r="I87" s="87"/>
      <c r="J87" s="88"/>
      <c r="K87" s="304">
        <v>0.05</v>
      </c>
      <c r="L87" s="858">
        <f>N81*K87</f>
        <v>2258182.8881175597</v>
      </c>
      <c r="M87" s="859"/>
      <c r="N87" s="51"/>
    </row>
    <row r="88" spans="1:14" ht="15.75" thickBot="1">
      <c r="B88" s="91" t="s">
        <v>974</v>
      </c>
      <c r="C88" s="92"/>
      <c r="D88" s="92"/>
      <c r="E88" s="92"/>
      <c r="F88" s="92"/>
      <c r="G88" s="92"/>
      <c r="H88" s="92"/>
      <c r="I88" s="93"/>
      <c r="J88" s="94"/>
      <c r="K88" s="305">
        <v>0.05</v>
      </c>
      <c r="L88" s="860">
        <f>N81*K88</f>
        <v>2258182.8881175597</v>
      </c>
      <c r="M88" s="861"/>
      <c r="N88" s="51"/>
    </row>
    <row r="89" spans="1:14" ht="15.75" thickBot="1">
      <c r="B89" s="823" t="s">
        <v>953</v>
      </c>
      <c r="C89" s="824"/>
      <c r="D89" s="824"/>
      <c r="E89" s="824"/>
      <c r="F89" s="824"/>
      <c r="G89" s="824"/>
      <c r="H89" s="824"/>
      <c r="I89" s="824"/>
      <c r="J89" s="824"/>
      <c r="K89" s="824"/>
      <c r="L89" s="824"/>
      <c r="M89" s="825"/>
      <c r="N89" s="52">
        <f>L86+L87+L88</f>
        <v>13549097.328705357</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58712755.091056548</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3"/>
      <c r="K121" s="973"/>
      <c r="L121" s="973"/>
      <c r="M121" s="973"/>
      <c r="N121" s="974"/>
    </row>
    <row r="122" spans="2:14" ht="15.75" thickBot="1">
      <c r="B122" s="419" t="s">
        <v>2221</v>
      </c>
      <c r="C122" s="420"/>
      <c r="D122" s="420"/>
      <c r="E122" s="259"/>
      <c r="F122" s="259"/>
      <c r="G122" s="259"/>
      <c r="H122" s="259"/>
      <c r="I122" s="259"/>
      <c r="J122" s="975"/>
      <c r="K122" s="975"/>
      <c r="L122" s="975"/>
      <c r="M122" s="975"/>
      <c r="N122" s="976"/>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25"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140</v>
      </c>
      <c r="B36" s="872" t="str">
        <f>VLOOKUP(A36,EQUIPOS!A6:D154,3,FALSE)</f>
        <v>Camisa para Pilote D=1.20m</v>
      </c>
      <c r="C36" s="873"/>
      <c r="D36" s="873"/>
      <c r="E36" s="873"/>
      <c r="F36" s="873"/>
      <c r="G36" s="873"/>
      <c r="H36" s="874"/>
      <c r="I36" s="267"/>
      <c r="J36" s="268"/>
      <c r="K36" s="269">
        <f>VLOOKUP(A36,EQUIPOS!A6:D163,4,FALSE)</f>
        <v>23978.853877400921</v>
      </c>
      <c r="L36" s="270"/>
      <c r="M36" s="271">
        <v>1</v>
      </c>
      <c r="N36" s="272">
        <f t="shared" ref="N36:N42" si="0">K36/M36</f>
        <v>23978.853877400921</v>
      </c>
    </row>
    <row r="37" spans="1:14">
      <c r="A37" s="113" t="s">
        <v>206</v>
      </c>
      <c r="B37" s="872" t="str">
        <f>VLOOKUP(A37,EQUIPOS!A7:D154,3,FALSE)</f>
        <v>Equipo de Soldadura</v>
      </c>
      <c r="C37" s="873"/>
      <c r="D37" s="873"/>
      <c r="E37" s="873"/>
      <c r="F37" s="873"/>
      <c r="G37" s="873"/>
      <c r="H37" s="874"/>
      <c r="I37" s="421"/>
      <c r="J37" s="422"/>
      <c r="K37" s="269">
        <f>VLOOKUP(A37,EQUIPOS!A7:D164,4,FALSE)</f>
        <v>4539.310778393532</v>
      </c>
      <c r="L37" s="335"/>
      <c r="M37" s="336">
        <v>1</v>
      </c>
      <c r="N37" s="272">
        <f t="shared" si="0"/>
        <v>4539.310778393532</v>
      </c>
    </row>
    <row r="38" spans="1:14">
      <c r="A38" s="113" t="s">
        <v>242</v>
      </c>
      <c r="B38" s="872" t="str">
        <f>VLOOKUP(A38,EQUIPOS!A8:D154,3,FALSE)</f>
        <v>Grúa con torre capacidad 1 ton en la punta.</v>
      </c>
      <c r="C38" s="873"/>
      <c r="D38" s="873"/>
      <c r="E38" s="873"/>
      <c r="F38" s="873"/>
      <c r="G38" s="873"/>
      <c r="H38" s="874"/>
      <c r="I38" s="421"/>
      <c r="J38" s="422"/>
      <c r="K38" s="438">
        <f>VLOOKUP(A38,EQUIPOS!A8:D165,4,FALSE)</f>
        <v>394271.56475189538</v>
      </c>
      <c r="L38" s="335"/>
      <c r="M38" s="336">
        <v>2.5</v>
      </c>
      <c r="N38" s="272">
        <f t="shared" si="0"/>
        <v>157708.62590075814</v>
      </c>
    </row>
    <row r="39" spans="1:14">
      <c r="A39" s="113" t="s">
        <v>267</v>
      </c>
      <c r="B39" s="872" t="str">
        <f>VLOOKUP(A39,EQUIPOS!A9:D154,3,FALSE)</f>
        <v>Motobomba de concreto</v>
      </c>
      <c r="C39" s="873"/>
      <c r="D39" s="873"/>
      <c r="E39" s="873"/>
      <c r="F39" s="873"/>
      <c r="G39" s="873"/>
      <c r="H39" s="874"/>
      <c r="I39" s="421"/>
      <c r="J39" s="422"/>
      <c r="K39" s="438">
        <f>VLOOKUP(A39,EQUIPOS!A9:D166,4,FALSE)</f>
        <v>54093.870115499303</v>
      </c>
      <c r="L39" s="335"/>
      <c r="M39" s="336">
        <v>2.5499800000000001</v>
      </c>
      <c r="N39" s="272">
        <f t="shared" si="0"/>
        <v>21213.448778225436</v>
      </c>
    </row>
    <row r="40" spans="1:14">
      <c r="A40" s="113" t="s">
        <v>277</v>
      </c>
      <c r="B40" s="872" t="str">
        <f>VLOOKUP(A40,EQUIPOS!A10:D154,3,FALSE)</f>
        <v>Pala auxiliar de piloteadora</v>
      </c>
      <c r="C40" s="873"/>
      <c r="D40" s="873"/>
      <c r="E40" s="873"/>
      <c r="F40" s="873"/>
      <c r="G40" s="873"/>
      <c r="H40" s="874"/>
      <c r="I40" s="421"/>
      <c r="J40" s="422"/>
      <c r="K40" s="438">
        <f>VLOOKUP(A40,EQUIPOS!A10:D167,4,FALSE)</f>
        <v>246802.41124116711</v>
      </c>
      <c r="L40" s="335"/>
      <c r="M40" s="336">
        <v>2.5</v>
      </c>
      <c r="N40" s="272">
        <f t="shared" si="0"/>
        <v>98720.964496466841</v>
      </c>
    </row>
    <row r="41" spans="1:14">
      <c r="A41" s="113" t="s">
        <v>282</v>
      </c>
      <c r="B41" s="872" t="str">
        <f>VLOOKUP(A41,EQUIPOS!A6:D154,3,FALSE)</f>
        <v>Piloteadora potencia 250KW, RPM 1800, fuerza elevadora 200KN</v>
      </c>
      <c r="C41" s="873"/>
      <c r="D41" s="873"/>
      <c r="E41" s="873"/>
      <c r="F41" s="873"/>
      <c r="G41" s="873"/>
      <c r="H41" s="874"/>
      <c r="I41" s="421"/>
      <c r="J41" s="422"/>
      <c r="K41" s="438">
        <f>VLOOKUP(A41,EQUIPOS!A6:D154,4,FALSE)</f>
        <v>553732.84778905066</v>
      </c>
      <c r="L41" s="335"/>
      <c r="M41" s="336">
        <v>1</v>
      </c>
      <c r="N41" s="272">
        <f t="shared" si="0"/>
        <v>553732.84778905066</v>
      </c>
    </row>
    <row r="42" spans="1:14">
      <c r="A42" s="113" t="s">
        <v>310</v>
      </c>
      <c r="B42" s="872" t="str">
        <f>VLOOKUP(A42,EQUIPOS!A12:D156,3,FALSE)</f>
        <v>Retroexcavadora A25C</v>
      </c>
      <c r="C42" s="873"/>
      <c r="D42" s="873"/>
      <c r="E42" s="873"/>
      <c r="F42" s="873"/>
      <c r="G42" s="873"/>
      <c r="H42" s="874"/>
      <c r="I42" s="328"/>
      <c r="J42" s="330"/>
      <c r="K42" s="438">
        <f>VLOOKUP(A42,EQUIPOS!A12:D169,4,FALSE)</f>
        <v>115129.75530149095</v>
      </c>
      <c r="L42" s="423"/>
      <c r="M42" s="424">
        <v>2.5</v>
      </c>
      <c r="N42" s="272">
        <f t="shared" si="0"/>
        <v>46051.90212059638</v>
      </c>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N83*M45</f>
        <v>8989.0050753001669</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914934.958816192</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388</v>
      </c>
      <c r="B52" s="43" t="str">
        <f>VLOOKUP(A52,MATERIALES!A5:D372,3,FALSE)</f>
        <v>Bentonita</v>
      </c>
      <c r="C52" s="281"/>
      <c r="D52" s="281"/>
      <c r="E52" s="281"/>
      <c r="F52" s="281"/>
      <c r="G52" s="281"/>
      <c r="H52" s="281"/>
      <c r="I52" s="281"/>
      <c r="J52" s="311" t="str">
        <f>VLOOKUP(A52,MATERIALES!A6:D642,2,FALSE)</f>
        <v>kg</v>
      </c>
      <c r="K52" s="282">
        <v>2.355</v>
      </c>
      <c r="L52" s="267"/>
      <c r="M52" s="402">
        <f>VLOOKUP(A52,MATERIALES!A5:D394,4,FALSE)</f>
        <v>6195.8751046740263</v>
      </c>
      <c r="N52" s="272">
        <f>K52*M52</f>
        <v>14591.285871507333</v>
      </c>
    </row>
    <row r="53" spans="1:14">
      <c r="A53" s="161" t="s">
        <v>745</v>
      </c>
      <c r="B53" s="43" t="str">
        <f>VLOOKUP(A53,MATERIALES!A6:D372,3,FALSE)</f>
        <v>Acero PDR-60</v>
      </c>
      <c r="C53" s="425"/>
      <c r="D53" s="425"/>
      <c r="E53" s="425"/>
      <c r="F53" s="425"/>
      <c r="G53" s="425"/>
      <c r="H53" s="425"/>
      <c r="I53" s="425"/>
      <c r="J53" s="312" t="str">
        <f>VLOOKUP(A53,MATERIALES!A7:D643,2,FALSE)</f>
        <v>kg</v>
      </c>
      <c r="K53" s="397">
        <v>123.70021073509811</v>
      </c>
      <c r="L53" s="421"/>
      <c r="M53" s="402">
        <f>VLOOKUP(A53,MATERIALES!A6:D395,4,FALSE)</f>
        <v>2920.0895591010021</v>
      </c>
      <c r="N53" s="272">
        <f>K53*M53</f>
        <v>361215.6938261537</v>
      </c>
    </row>
    <row r="54" spans="1:14">
      <c r="A54" s="161" t="s">
        <v>829</v>
      </c>
      <c r="B54" s="43" t="str">
        <f>VLOOKUP(A54,MATERIALES!A6:D372,3,FALSE)</f>
        <v>Concreto Resistencia  28 (Mpa)</v>
      </c>
      <c r="C54" s="425"/>
      <c r="D54" s="425"/>
      <c r="E54" s="425"/>
      <c r="F54" s="425"/>
      <c r="G54" s="425"/>
      <c r="H54" s="425"/>
      <c r="I54" s="425"/>
      <c r="J54" s="312" t="str">
        <f>VLOOKUP(A54,MATERIALES!A8:D644,2,FALSE)</f>
        <v>m3</v>
      </c>
      <c r="K54" s="397">
        <v>0.82466807156732069</v>
      </c>
      <c r="L54" s="421"/>
      <c r="M54" s="402">
        <f>VLOOKUP(A54,MATERIALES!A6:D396,4,FALSE)</f>
        <v>374106.75496087398</v>
      </c>
      <c r="N54" s="272">
        <f>K54*M54</f>
        <v>308513.89617389214</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SUM(N52:N58)</f>
        <v>684320.87587155309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0">
        <f>VLOOKUP(A64,TRANSPORTE!A5:D117,4,FALSE)</f>
        <v>1219.3279687179154</v>
      </c>
      <c r="M64" s="911"/>
      <c r="N64" s="287">
        <f>K64*L64</f>
        <v>1585.1263593332901</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0">
        <f>VLOOKUP(A65,TRANSPORTE!A6:D117,4,FALSE)</f>
        <v>54.853273027107633</v>
      </c>
      <c r="M65" s="911"/>
      <c r="N65" s="287">
        <f>K65*L65</f>
        <v>2.7426636513553819</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1587.8690229846454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977"/>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127"/>
    </row>
    <row r="83" spans="1:14" ht="15.75" thickBot="1">
      <c r="B83" s="912" t="s">
        <v>953</v>
      </c>
      <c r="C83" s="866"/>
      <c r="D83" s="866"/>
      <c r="E83" s="866"/>
      <c r="F83" s="866"/>
      <c r="G83" s="866"/>
      <c r="H83" s="866"/>
      <c r="I83" s="866"/>
      <c r="J83" s="866"/>
      <c r="K83" s="866"/>
      <c r="L83" s="866"/>
      <c r="M83" s="867"/>
      <c r="N83" s="460">
        <f>SUM(N76:N82)</f>
        <v>89890.050753001662</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N47+N59+N70+N83</f>
        <v>1690733.7544637315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338146.75089274632</v>
      </c>
      <c r="M90" s="859"/>
      <c r="N90" s="51"/>
    </row>
    <row r="91" spans="1:14">
      <c r="B91" s="89" t="s">
        <v>973</v>
      </c>
      <c r="C91" s="90"/>
      <c r="D91" s="90"/>
      <c r="E91" s="90"/>
      <c r="F91" s="90"/>
      <c r="G91" s="90"/>
      <c r="H91" s="90"/>
      <c r="I91" s="87"/>
      <c r="J91" s="88"/>
      <c r="K91" s="304">
        <v>0.05</v>
      </c>
      <c r="L91" s="858">
        <f>N85*K91</f>
        <v>84536.68772318658</v>
      </c>
      <c r="M91" s="859"/>
      <c r="N91" s="51"/>
    </row>
    <row r="92" spans="1:14" ht="15.75" thickBot="1">
      <c r="B92" s="91" t="s">
        <v>974</v>
      </c>
      <c r="C92" s="92"/>
      <c r="D92" s="92"/>
      <c r="E92" s="92"/>
      <c r="F92" s="92"/>
      <c r="G92" s="92"/>
      <c r="H92" s="92"/>
      <c r="I92" s="93"/>
      <c r="J92" s="94"/>
      <c r="K92" s="305">
        <v>0.05</v>
      </c>
      <c r="L92" s="860">
        <f>N85*K92</f>
        <v>84536.68772318658</v>
      </c>
      <c r="M92" s="861"/>
      <c r="N92" s="51"/>
    </row>
    <row r="93" spans="1:14" ht="15.75" thickBot="1">
      <c r="B93" s="823" t="s">
        <v>953</v>
      </c>
      <c r="C93" s="824"/>
      <c r="D93" s="824"/>
      <c r="E93" s="824"/>
      <c r="F93" s="824"/>
      <c r="G93" s="824"/>
      <c r="H93" s="824"/>
      <c r="I93" s="824"/>
      <c r="J93" s="824"/>
      <c r="K93" s="824"/>
      <c r="L93" s="824"/>
      <c r="M93" s="825"/>
      <c r="N93" s="52">
        <f>L90+L91+L92</f>
        <v>507220.12633911945</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2197953.8808028512</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40"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182</v>
      </c>
      <c r="B36" s="872" t="str">
        <f>VLOOKUP(A36,EQUIPOS!A6:D154,3,FALSE)</f>
        <v xml:space="preserve">Compresor para penetrar roca
</v>
      </c>
      <c r="C36" s="873"/>
      <c r="D36" s="873"/>
      <c r="E36" s="873"/>
      <c r="F36" s="873"/>
      <c r="G36" s="873"/>
      <c r="H36" s="874"/>
      <c r="I36" s="267"/>
      <c r="J36" s="268"/>
      <c r="K36" s="269">
        <f>VLOOKUP(A36,EQUIPOS!A6:D163,4,FALSE)</f>
        <v>71941.315194738869</v>
      </c>
      <c r="L36" s="270"/>
      <c r="M36" s="271">
        <v>0.125</v>
      </c>
      <c r="N36" s="272">
        <f>K36/M36</f>
        <v>575530.52155791095</v>
      </c>
    </row>
    <row r="37" spans="1:14">
      <c r="A37" s="113" t="s">
        <v>242</v>
      </c>
      <c r="B37" s="872" t="str">
        <f>VLOOKUP(A37,EQUIPOS!A7:D154,3,FALSE)</f>
        <v>Grúa con torre capacidad 1 ton en la punta.</v>
      </c>
      <c r="C37" s="873"/>
      <c r="D37" s="873"/>
      <c r="E37" s="873"/>
      <c r="F37" s="873"/>
      <c r="G37" s="873"/>
      <c r="H37" s="874"/>
      <c r="I37" s="421"/>
      <c r="J37" s="422"/>
      <c r="K37" s="269">
        <f>VLOOKUP(A37,EQUIPOS!A7:D164,4,FALSE)</f>
        <v>394271.56475189538</v>
      </c>
      <c r="L37" s="335"/>
      <c r="M37" s="336">
        <v>2.5</v>
      </c>
      <c r="N37" s="272">
        <f>K37/M37</f>
        <v>157708.62590075814</v>
      </c>
    </row>
    <row r="38" spans="1:14">
      <c r="A38" s="113" t="s">
        <v>267</v>
      </c>
      <c r="B38" s="872" t="str">
        <f>VLOOKUP(A38,EQUIPOS!A8:D154,3,FALSE)</f>
        <v>Motobomba de concreto</v>
      </c>
      <c r="C38" s="873"/>
      <c r="D38" s="873"/>
      <c r="E38" s="873"/>
      <c r="F38" s="873"/>
      <c r="G38" s="873"/>
      <c r="H38" s="874"/>
      <c r="I38" s="421"/>
      <c r="J38" s="422"/>
      <c r="K38" s="438">
        <f>VLOOKUP(A38,EQUIPOS!A8:D165,4,FALSE)</f>
        <v>54093.870115499303</v>
      </c>
      <c r="L38" s="335"/>
      <c r="M38" s="336">
        <v>0.65</v>
      </c>
      <c r="N38" s="272">
        <f>K38/M38</f>
        <v>83221.338639229696</v>
      </c>
    </row>
    <row r="39" spans="1:14">
      <c r="A39" s="113" t="s">
        <v>310</v>
      </c>
      <c r="B39" s="872" t="str">
        <f>VLOOKUP(A39,EQUIPOS!A9:D154,3,FALSE)</f>
        <v>Retroexcavadora A25C</v>
      </c>
      <c r="C39" s="873"/>
      <c r="D39" s="873"/>
      <c r="E39" s="873"/>
      <c r="F39" s="873"/>
      <c r="G39" s="873"/>
      <c r="H39" s="874"/>
      <c r="I39" s="421"/>
      <c r="J39" s="422"/>
      <c r="K39" s="438">
        <f>VLOOKUP(A39,EQUIPOS!A9:D166,4,FALSE)</f>
        <v>115129.75530149095</v>
      </c>
      <c r="L39" s="335"/>
      <c r="M39" s="336">
        <v>0.65</v>
      </c>
      <c r="N39" s="272">
        <f>K39/M39</f>
        <v>177122.70046383221</v>
      </c>
    </row>
    <row r="40" spans="1:14">
      <c r="A40" s="113"/>
      <c r="B40" s="872"/>
      <c r="C40" s="873"/>
      <c r="D40" s="873"/>
      <c r="E40" s="873"/>
      <c r="F40" s="873"/>
      <c r="G40" s="873"/>
      <c r="H40" s="874"/>
      <c r="I40" s="421"/>
      <c r="J40" s="422"/>
      <c r="K40" s="438"/>
      <c r="L40" s="335"/>
      <c r="M40" s="336"/>
      <c r="N40" s="272"/>
    </row>
    <row r="41" spans="1:14">
      <c r="A41" s="113"/>
      <c r="B41" s="872"/>
      <c r="C41" s="873"/>
      <c r="D41" s="873"/>
      <c r="E41" s="873"/>
      <c r="F41" s="873"/>
      <c r="G41" s="873"/>
      <c r="H41" s="874"/>
      <c r="I41" s="421"/>
      <c r="J41" s="422"/>
      <c r="K41" s="438"/>
      <c r="L41" s="335"/>
      <c r="M41" s="336"/>
      <c r="N41" s="272"/>
    </row>
    <row r="42" spans="1:14">
      <c r="A42" s="113"/>
      <c r="B42" s="872"/>
      <c r="C42" s="873"/>
      <c r="D42" s="873"/>
      <c r="E42" s="873"/>
      <c r="F42" s="873"/>
      <c r="G42" s="873"/>
      <c r="H42" s="874"/>
      <c r="I42" s="328"/>
      <c r="J42" s="330"/>
      <c r="K42" s="438"/>
      <c r="L42" s="423"/>
      <c r="M42" s="424"/>
      <c r="N42" s="272"/>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N87*M45</f>
        <v>46742.82639156087</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1040326.0129532918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745</v>
      </c>
      <c r="B52" s="43" t="str">
        <f>VLOOKUP(A52,MATERIALES!A5:D372,3,FALSE)</f>
        <v>Acero PDR-60</v>
      </c>
      <c r="C52" s="281"/>
      <c r="D52" s="281"/>
      <c r="E52" s="281"/>
      <c r="F52" s="281"/>
      <c r="G52" s="281"/>
      <c r="H52" s="281"/>
      <c r="I52" s="281"/>
      <c r="J52" s="311" t="str">
        <f>VLOOKUP(A52,MATERIALES!A6:D642,2,FALSE)</f>
        <v>kg</v>
      </c>
      <c r="K52" s="282">
        <v>178.12830345854127</v>
      </c>
      <c r="L52" s="267"/>
      <c r="M52" s="402">
        <f>VLOOKUP(A52,MATERIALES!A5:D394,4,FALSE)</f>
        <v>2920.0895591010021</v>
      </c>
      <c r="N52" s="272">
        <f>K52*M52</f>
        <v>520150.5991096613</v>
      </c>
    </row>
    <row r="53" spans="1:14">
      <c r="A53" s="161" t="s">
        <v>829</v>
      </c>
      <c r="B53" s="43" t="str">
        <f>VLOOKUP(A53,MATERIALES!A6:D372,3,FALSE)</f>
        <v>Concreto Resistencia  28 (Mpa)</v>
      </c>
      <c r="C53" s="425"/>
      <c r="D53" s="425"/>
      <c r="E53" s="425"/>
      <c r="F53" s="425"/>
      <c r="G53" s="425"/>
      <c r="H53" s="425"/>
      <c r="I53" s="425"/>
      <c r="J53" s="312" t="str">
        <f>VLOOKUP(A53,MATERIALES!A7:D643,2,FALSE)</f>
        <v>m3</v>
      </c>
      <c r="K53" s="397">
        <v>1.1875220230569419</v>
      </c>
      <c r="L53" s="421"/>
      <c r="M53" s="402">
        <f>VLOOKUP(A53,MATERIALES!A6:D395,4,FALSE)</f>
        <v>374106.75496087398</v>
      </c>
      <c r="N53" s="272">
        <f t="shared" ref="N53:N59" si="0">K53*M53</f>
        <v>444260.01049040467</v>
      </c>
    </row>
    <row r="54" spans="1:14">
      <c r="A54" s="161" t="s">
        <v>376</v>
      </c>
      <c r="B54" s="43" t="str">
        <f>VLOOKUP(A54,MATERIALES!A6:D372,3,FALSE)</f>
        <v>Anfo</v>
      </c>
      <c r="C54" s="425"/>
      <c r="D54" s="425"/>
      <c r="E54" s="425"/>
      <c r="F54" s="425"/>
      <c r="G54" s="425"/>
      <c r="H54" s="425"/>
      <c r="I54" s="425"/>
      <c r="J54" s="312" t="s">
        <v>377</v>
      </c>
      <c r="K54" s="397">
        <v>0.3</v>
      </c>
      <c r="L54" s="421"/>
      <c r="M54" s="402">
        <f>VLOOKUP(A54,MATERIALES!A6:D396,4,FALSE)</f>
        <v>5141.8289229195589</v>
      </c>
      <c r="N54" s="272">
        <f t="shared" si="0"/>
        <v>1542.5486768758676</v>
      </c>
    </row>
    <row r="55" spans="1:14">
      <c r="A55" s="161" t="s">
        <v>424</v>
      </c>
      <c r="B55" s="43" t="str">
        <f>VLOOKUP(A55,MATERIALES!A6:D372,3,FALSE)</f>
        <v>Cordón detonante</v>
      </c>
      <c r="C55" s="425"/>
      <c r="D55" s="425"/>
      <c r="E55" s="425"/>
      <c r="F55" s="425"/>
      <c r="G55" s="425"/>
      <c r="H55" s="425"/>
      <c r="I55" s="425"/>
      <c r="J55" s="312" t="str">
        <f>VLOOKUP(A55,MATERIALES!A9:D645,2,FALSE)</f>
        <v>m</v>
      </c>
      <c r="K55" s="397">
        <v>3</v>
      </c>
      <c r="L55" s="421"/>
      <c r="M55" s="402">
        <f>VLOOKUP(A55,MATERIALES!A6:D397,4,FALSE)</f>
        <v>967.69400817468124</v>
      </c>
      <c r="N55" s="272">
        <f t="shared" si="0"/>
        <v>2903.0820245240438</v>
      </c>
    </row>
    <row r="56" spans="1:14">
      <c r="A56" s="161" t="s">
        <v>453</v>
      </c>
      <c r="B56" s="43" t="str">
        <f>VLOOKUP(A56,MATERIALES!A7:D372,3,FALSE)</f>
        <v>Explosivos  75% (INDUGEL)</v>
      </c>
      <c r="C56" s="425"/>
      <c r="D56" s="425"/>
      <c r="E56" s="425"/>
      <c r="F56" s="425"/>
      <c r="G56" s="425"/>
      <c r="H56" s="425"/>
      <c r="I56" s="425"/>
      <c r="J56" s="312" t="str">
        <f>VLOOKUP(A56,MATERIALES!A10:D646,2,FALSE)</f>
        <v>lb</v>
      </c>
      <c r="K56" s="397">
        <v>0.25</v>
      </c>
      <c r="L56" s="421"/>
      <c r="M56" s="402">
        <f>VLOOKUP(A56,MATERIALES!A7:D398,4,FALSE)</f>
        <v>18232.792077136481</v>
      </c>
      <c r="N56" s="272">
        <f t="shared" si="0"/>
        <v>4558.1980192841202</v>
      </c>
    </row>
    <row r="57" spans="1:14">
      <c r="A57" s="161" t="s">
        <v>458</v>
      </c>
      <c r="B57" s="43" t="str">
        <f>VLOOKUP(A57,MATERIALES!A8:D372,3,FALSE)</f>
        <v>Fulminantes</v>
      </c>
      <c r="C57" s="425"/>
      <c r="D57" s="425"/>
      <c r="E57" s="425"/>
      <c r="F57" s="425"/>
      <c r="G57" s="425"/>
      <c r="H57" s="425"/>
      <c r="I57" s="425"/>
      <c r="J57" s="312" t="str">
        <f>VLOOKUP(A57,MATERIALES!A11:D647,2,FALSE)</f>
        <v>u</v>
      </c>
      <c r="K57" s="397">
        <v>1</v>
      </c>
      <c r="L57" s="421"/>
      <c r="M57" s="402">
        <f>VLOOKUP(A57,MATERIALES!A8:D399,4,FALSE)</f>
        <v>7700.6229127991865</v>
      </c>
      <c r="N57" s="272">
        <f t="shared" si="0"/>
        <v>7700.6229127991865</v>
      </c>
    </row>
    <row r="58" spans="1:14">
      <c r="A58" s="161" t="s">
        <v>552</v>
      </c>
      <c r="B58" s="43" t="str">
        <f>VLOOKUP(A58,MATERIALES!A9:D372,3,FALSE)</f>
        <v>Mecha Lenta</v>
      </c>
      <c r="C58" s="425"/>
      <c r="D58" s="425"/>
      <c r="E58" s="425"/>
      <c r="F58" s="425"/>
      <c r="G58" s="425"/>
      <c r="H58" s="425"/>
      <c r="I58" s="425"/>
      <c r="J58" s="312" t="str">
        <f>VLOOKUP(A58,MATERIALES!A11:D648,2,FALSE)</f>
        <v>m</v>
      </c>
      <c r="K58" s="397">
        <v>1</v>
      </c>
      <c r="L58" s="421"/>
      <c r="M58" s="402">
        <f>VLOOKUP(A58,MATERIALES!A9:D400,4,FALSE)</f>
        <v>929.34028224092867</v>
      </c>
      <c r="N58" s="272">
        <f t="shared" si="0"/>
        <v>929.34028224092867</v>
      </c>
    </row>
    <row r="59" spans="1:14">
      <c r="A59" s="161" t="s">
        <v>845</v>
      </c>
      <c r="B59" s="43" t="str">
        <f>VLOOKUP(A59,MATERIALES!A10:D372,3,FALSE)</f>
        <v>Escolta y transporte (una tarifa por cada m3 escoltado y transportado)</v>
      </c>
      <c r="C59" s="425"/>
      <c r="D59" s="425"/>
      <c r="E59" s="425"/>
      <c r="F59" s="425"/>
      <c r="G59" s="425"/>
      <c r="H59" s="425"/>
      <c r="I59" s="425"/>
      <c r="J59" s="312" t="str">
        <f>VLOOKUP(A59,MATERIALES!A12:D649,2,FALSE)</f>
        <v>kg</v>
      </c>
      <c r="K59" s="397">
        <v>0.45800000000000002</v>
      </c>
      <c r="L59" s="421"/>
      <c r="M59" s="402">
        <f>VLOOKUP(A59,MATERIALES!A10:D401,4,FALSE)</f>
        <v>5396.5992076152079</v>
      </c>
      <c r="N59" s="272">
        <f t="shared" si="0"/>
        <v>2471.6424370877653</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3" t="s">
        <v>953</v>
      </c>
      <c r="C63" s="824"/>
      <c r="D63" s="824"/>
      <c r="E63" s="824"/>
      <c r="F63" s="824"/>
      <c r="G63" s="824"/>
      <c r="H63" s="824"/>
      <c r="I63" s="824"/>
      <c r="J63" s="824"/>
      <c r="K63" s="824"/>
      <c r="L63" s="824"/>
      <c r="M63" s="825"/>
      <c r="N63" s="394">
        <f>SUM(N52:N62)</f>
        <v>984516.04395287787</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9" t="s">
        <v>961</v>
      </c>
      <c r="M67" s="888"/>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0">
        <f>VLOOKUP(A68,TRANSPORTE!A5:D117,4,FALSE)</f>
        <v>1219.3279687179154</v>
      </c>
      <c r="M68" s="911"/>
      <c r="N68" s="287">
        <f>K68*L68</f>
        <v>1585.1263593332901</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0">
        <f>VLOOKUP(A69,TRANSPORTE!A6:D117,4,FALSE)</f>
        <v>54.853273027107633</v>
      </c>
      <c r="M69" s="911"/>
      <c r="N69" s="287">
        <f>K69*L69</f>
        <v>2.7426636513553819</v>
      </c>
    </row>
    <row r="70" spans="1:15">
      <c r="B70" s="46"/>
      <c r="C70" s="47"/>
      <c r="D70" s="47"/>
      <c r="E70" s="47"/>
      <c r="F70" s="47"/>
      <c r="G70" s="47"/>
      <c r="H70" s="311"/>
      <c r="I70" s="279"/>
      <c r="J70" s="286"/>
      <c r="K70" s="279"/>
      <c r="L70" s="910"/>
      <c r="M70" s="911"/>
      <c r="N70" s="287"/>
    </row>
    <row r="71" spans="1:15">
      <c r="B71" s="46"/>
      <c r="C71" s="47"/>
      <c r="D71" s="47"/>
      <c r="E71" s="47"/>
      <c r="F71" s="47"/>
      <c r="G71" s="47"/>
      <c r="H71" s="311"/>
      <c r="I71" s="279"/>
      <c r="J71" s="286"/>
      <c r="K71" s="279"/>
      <c r="L71" s="910"/>
      <c r="M71" s="911"/>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1"/>
      <c r="M73" s="902"/>
      <c r="N73" s="127"/>
    </row>
    <row r="74" spans="1:15" ht="15.75" thickBot="1">
      <c r="B74" s="912" t="s">
        <v>953</v>
      </c>
      <c r="C74" s="866"/>
      <c r="D74" s="866"/>
      <c r="E74" s="866"/>
      <c r="F74" s="866"/>
      <c r="G74" s="866"/>
      <c r="H74" s="866"/>
      <c r="I74" s="866"/>
      <c r="J74" s="866"/>
      <c r="K74" s="866"/>
      <c r="L74" s="866"/>
      <c r="M74" s="867"/>
      <c r="N74" s="104">
        <f>N68+N69+N70+N71+N72</f>
        <v>1587.8690229846454</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2" t="s">
        <v>963</v>
      </c>
      <c r="C78" s="863"/>
      <c r="D78" s="863"/>
      <c r="E78" s="863"/>
      <c r="F78" s="863"/>
      <c r="G78" s="863"/>
      <c r="H78" s="863"/>
      <c r="I78" s="73" t="s">
        <v>964</v>
      </c>
      <c r="J78" s="75" t="s">
        <v>1410</v>
      </c>
      <c r="K78" s="74" t="s">
        <v>966</v>
      </c>
      <c r="L78" s="864" t="s">
        <v>950</v>
      </c>
      <c r="M78" s="977"/>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9"/>
      <c r="C86" s="900"/>
      <c r="D86" s="900"/>
      <c r="E86" s="900"/>
      <c r="F86" s="900"/>
      <c r="G86" s="900"/>
      <c r="H86" s="900"/>
      <c r="I86" s="126"/>
      <c r="J86" s="126"/>
      <c r="K86" s="126"/>
      <c r="L86" s="913"/>
      <c r="M86" s="913"/>
      <c r="N86" s="45"/>
    </row>
    <row r="87" spans="1:14" ht="15.75" thickBot="1">
      <c r="B87" s="912" t="s">
        <v>953</v>
      </c>
      <c r="C87" s="866"/>
      <c r="D87" s="866"/>
      <c r="E87" s="866"/>
      <c r="F87" s="866"/>
      <c r="G87" s="866"/>
      <c r="H87" s="866"/>
      <c r="I87" s="866"/>
      <c r="J87" s="866"/>
      <c r="K87" s="866"/>
      <c r="L87" s="866"/>
      <c r="M87" s="867"/>
      <c r="N87" s="301">
        <f>SUM(N80:N86)</f>
        <v>467428.26391560864</v>
      </c>
    </row>
    <row r="88" spans="1:14" ht="15.75" thickBot="1">
      <c r="B88" s="33"/>
      <c r="C88" s="34"/>
      <c r="D88" s="34"/>
      <c r="E88" s="34"/>
      <c r="F88" s="34"/>
      <c r="G88" s="34"/>
      <c r="H88" s="34"/>
      <c r="I88" s="34"/>
      <c r="J88" s="34"/>
      <c r="K88" s="34"/>
      <c r="L88" s="34"/>
      <c r="M88" s="34"/>
      <c r="N88" s="35"/>
    </row>
    <row r="89" spans="1:14" ht="15.75" thickBot="1">
      <c r="B89" s="823" t="s">
        <v>967</v>
      </c>
      <c r="C89" s="824"/>
      <c r="D89" s="824"/>
      <c r="E89" s="824"/>
      <c r="F89" s="824"/>
      <c r="G89" s="824"/>
      <c r="H89" s="824"/>
      <c r="I89" s="824"/>
      <c r="J89" s="824"/>
      <c r="K89" s="824"/>
      <c r="L89" s="824"/>
      <c r="M89" s="825"/>
      <c r="N89" s="99">
        <f>N47+N63+N74+N87</f>
        <v>2493858.1898447629</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8" t="s">
        <v>969</v>
      </c>
      <c r="C93" s="869"/>
      <c r="D93" s="869"/>
      <c r="E93" s="869"/>
      <c r="F93" s="869"/>
      <c r="G93" s="869"/>
      <c r="H93" s="869"/>
      <c r="I93" s="314"/>
      <c r="J93" s="334"/>
      <c r="K93" s="302" t="s">
        <v>970</v>
      </c>
      <c r="L93" s="870" t="s">
        <v>971</v>
      </c>
      <c r="M93" s="871"/>
      <c r="N93" s="303"/>
    </row>
    <row r="94" spans="1:14">
      <c r="B94" s="856" t="s">
        <v>972</v>
      </c>
      <c r="C94" s="857"/>
      <c r="D94" s="857"/>
      <c r="E94" s="857"/>
      <c r="F94" s="857"/>
      <c r="G94" s="857"/>
      <c r="H94" s="857"/>
      <c r="I94" s="87"/>
      <c r="J94" s="88"/>
      <c r="K94" s="304">
        <v>0.2</v>
      </c>
      <c r="L94" s="858">
        <f>N89*K94</f>
        <v>498771.63796895259</v>
      </c>
      <c r="M94" s="859"/>
      <c r="N94" s="51"/>
    </row>
    <row r="95" spans="1:14">
      <c r="B95" s="89" t="s">
        <v>973</v>
      </c>
      <c r="C95" s="90"/>
      <c r="D95" s="90"/>
      <c r="E95" s="90"/>
      <c r="F95" s="90"/>
      <c r="G95" s="90"/>
      <c r="H95" s="90"/>
      <c r="I95" s="87"/>
      <c r="J95" s="88"/>
      <c r="K95" s="304">
        <v>0.05</v>
      </c>
      <c r="L95" s="858">
        <f>N89*K95</f>
        <v>124692.90949223815</v>
      </c>
      <c r="M95" s="859"/>
      <c r="N95" s="51"/>
    </row>
    <row r="96" spans="1:14" ht="15.75" thickBot="1">
      <c r="B96" s="91" t="s">
        <v>974</v>
      </c>
      <c r="C96" s="92"/>
      <c r="D96" s="92"/>
      <c r="E96" s="92"/>
      <c r="F96" s="92"/>
      <c r="G96" s="92"/>
      <c r="H96" s="92"/>
      <c r="I96" s="93"/>
      <c r="J96" s="94"/>
      <c r="K96" s="305">
        <v>0.05</v>
      </c>
      <c r="L96" s="860">
        <f>N89*K96</f>
        <v>124692.90949223815</v>
      </c>
      <c r="M96" s="861"/>
      <c r="N96" s="51"/>
    </row>
    <row r="97" spans="1:14" ht="15.75" thickBot="1">
      <c r="B97" s="823" t="s">
        <v>953</v>
      </c>
      <c r="C97" s="824"/>
      <c r="D97" s="824"/>
      <c r="E97" s="824"/>
      <c r="F97" s="824"/>
      <c r="G97" s="824"/>
      <c r="H97" s="824"/>
      <c r="I97" s="824"/>
      <c r="J97" s="824"/>
      <c r="K97" s="824"/>
      <c r="L97" s="824"/>
      <c r="M97" s="825"/>
      <c r="N97" s="52">
        <f>L94+L95+L96</f>
        <v>748157.45695342892</v>
      </c>
    </row>
    <row r="98" spans="1:14" ht="15.75" thickBot="1">
      <c r="B98" s="33"/>
      <c r="C98" s="34"/>
      <c r="D98" s="34"/>
      <c r="E98" s="34"/>
      <c r="F98" s="34"/>
      <c r="G98" s="34"/>
      <c r="H98" s="34"/>
      <c r="I98" s="34"/>
      <c r="J98" s="34"/>
      <c r="K98" s="34"/>
      <c r="L98" s="34"/>
      <c r="M98" s="34"/>
      <c r="N98" s="35"/>
    </row>
    <row r="99" spans="1:14" ht="15.75" thickBot="1">
      <c r="A99" t="s">
        <v>2016</v>
      </c>
      <c r="B99" s="823" t="s">
        <v>975</v>
      </c>
      <c r="C99" s="824"/>
      <c r="D99" s="824"/>
      <c r="E99" s="824"/>
      <c r="F99" s="824"/>
      <c r="G99" s="824"/>
      <c r="H99" s="824"/>
      <c r="I99" s="824"/>
      <c r="J99" s="824"/>
      <c r="K99" s="824"/>
      <c r="L99" s="824"/>
      <c r="M99" s="825"/>
      <c r="N99" s="188">
        <f>N89+N97</f>
        <v>3242015.6467981916</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3"/>
      <c r="K129" s="973"/>
      <c r="L129" s="973"/>
      <c r="M129" s="973"/>
      <c r="N129" s="974"/>
    </row>
    <row r="130" spans="2:14" ht="15.75" thickBot="1">
      <c r="B130" s="419" t="s">
        <v>2221</v>
      </c>
      <c r="C130" s="420"/>
      <c r="D130" s="420"/>
      <c r="E130" s="259"/>
      <c r="F130" s="259"/>
      <c r="G130" s="259"/>
      <c r="H130" s="259"/>
      <c r="I130" s="259"/>
      <c r="J130" s="975"/>
      <c r="K130" s="975"/>
      <c r="L130" s="975"/>
      <c r="M130" s="975"/>
      <c r="N130" s="976"/>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40.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2"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71941.315194738869</v>
      </c>
      <c r="L36" s="270"/>
      <c r="M36" s="271">
        <v>0.16</v>
      </c>
      <c r="N36" s="272">
        <f>K36/M36</f>
        <v>449633.21996711794</v>
      </c>
    </row>
    <row r="37" spans="1:14">
      <c r="A37" s="113" t="s">
        <v>261</v>
      </c>
      <c r="B37" s="872" t="str">
        <f>VLOOKUP(A37,EQUIPOS!A7:D154,3,FALSE)</f>
        <v xml:space="preserve">Motobomba 3 PULGADAS (incluye operario)
</v>
      </c>
      <c r="C37" s="873"/>
      <c r="D37" s="873"/>
      <c r="E37" s="873"/>
      <c r="F37" s="873"/>
      <c r="G37" s="873"/>
      <c r="H37" s="874"/>
      <c r="I37" s="421"/>
      <c r="J37" s="422"/>
      <c r="K37" s="269">
        <f>VLOOKUP(A37,EQUIPOS!A7:D164,4,FALSE)</f>
        <v>7004.7296569248292</v>
      </c>
      <c r="L37" s="335"/>
      <c r="M37" s="336">
        <v>0.16</v>
      </c>
      <c r="N37" s="272">
        <f>K37/M37</f>
        <v>43779.560355780181</v>
      </c>
    </row>
    <row r="38" spans="1:14">
      <c r="A38" s="113"/>
      <c r="B38" s="872"/>
      <c r="C38" s="873"/>
      <c r="D38" s="873"/>
      <c r="E38" s="873"/>
      <c r="F38" s="873"/>
      <c r="G38" s="873"/>
      <c r="H38" s="874"/>
      <c r="I38" s="421"/>
      <c r="J38" s="422"/>
      <c r="K38" s="438"/>
      <c r="L38" s="335"/>
      <c r="M38" s="336"/>
      <c r="N38" s="272"/>
    </row>
    <row r="39" spans="1:14">
      <c r="A39" s="113"/>
      <c r="B39" s="872"/>
      <c r="C39" s="873"/>
      <c r="D39" s="873"/>
      <c r="E39" s="873"/>
      <c r="F39" s="873"/>
      <c r="G39" s="873"/>
      <c r="H39" s="874"/>
      <c r="I39" s="421"/>
      <c r="J39" s="422"/>
      <c r="K39" s="438"/>
      <c r="L39" s="335"/>
      <c r="M39" s="336"/>
      <c r="N39" s="272"/>
    </row>
    <row r="40" spans="1:14">
      <c r="A40" s="113"/>
      <c r="B40" s="872"/>
      <c r="C40" s="873"/>
      <c r="D40" s="873"/>
      <c r="E40" s="873"/>
      <c r="F40" s="873"/>
      <c r="G40" s="873"/>
      <c r="H40" s="874"/>
      <c r="I40" s="328"/>
      <c r="J40" s="330"/>
      <c r="K40" s="438"/>
      <c r="L40" s="423"/>
      <c r="M40" s="424"/>
      <c r="N40" s="272"/>
    </row>
    <row r="41" spans="1:14">
      <c r="B41" s="872"/>
      <c r="C41" s="873"/>
      <c r="D41" s="873"/>
      <c r="E41" s="873"/>
      <c r="F41" s="873"/>
      <c r="G41" s="873"/>
      <c r="H41" s="874"/>
      <c r="I41" s="36"/>
      <c r="J41" s="37"/>
      <c r="K41" s="438"/>
      <c r="L41" s="276"/>
      <c r="M41" s="277"/>
      <c r="N41" s="272"/>
    </row>
    <row r="42" spans="1:14">
      <c r="B42" s="320"/>
      <c r="C42" s="321"/>
      <c r="D42" s="321"/>
      <c r="E42" s="321"/>
      <c r="F42" s="323"/>
      <c r="G42" s="323"/>
      <c r="H42" s="125"/>
      <c r="I42" s="36"/>
      <c r="J42" s="37"/>
      <c r="K42" s="438"/>
      <c r="L42" s="276"/>
      <c r="M42" s="277"/>
      <c r="N42" s="273"/>
    </row>
    <row r="43" spans="1:14">
      <c r="B43" s="880" t="s">
        <v>952</v>
      </c>
      <c r="C43" s="881"/>
      <c r="D43" s="881"/>
      <c r="E43" s="38"/>
      <c r="F43" s="39"/>
      <c r="G43" s="39"/>
      <c r="H43" s="40"/>
      <c r="I43" s="36"/>
      <c r="J43" s="37"/>
      <c r="K43" s="279"/>
      <c r="L43" s="276"/>
      <c r="M43" s="401">
        <v>0.05</v>
      </c>
      <c r="N43" s="344">
        <f>N77*M43</f>
        <v>12625.400141187813</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506038.18046408595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453</v>
      </c>
      <c r="B50" s="43" t="str">
        <f>VLOOKUP(A50,MATERIALES!A5:D372,3,FALSE)</f>
        <v>Explosivos  75% (INDUGEL)</v>
      </c>
      <c r="C50" s="281"/>
      <c r="D50" s="281"/>
      <c r="E50" s="281"/>
      <c r="F50" s="281"/>
      <c r="G50" s="281"/>
      <c r="H50" s="281"/>
      <c r="I50" s="281"/>
      <c r="J50" s="311" t="str">
        <f>VLOOKUP(A50,MATERIALES!A6:D640,2,FALSE)</f>
        <v>lb</v>
      </c>
      <c r="K50" s="282">
        <v>0.2</v>
      </c>
      <c r="L50" s="267"/>
      <c r="M50" s="402">
        <f>VLOOKUP(A50,MATERIALES!A5:D394,4,FALSE)</f>
        <v>18232.792077136481</v>
      </c>
      <c r="N50" s="272">
        <f>K50*M50</f>
        <v>3646.5584154272965</v>
      </c>
    </row>
    <row r="51" spans="1:14">
      <c r="A51" s="161" t="s">
        <v>458</v>
      </c>
      <c r="B51" s="43" t="str">
        <f>VLOOKUP(A51,MATERIALES!A6:D372,3,FALSE)</f>
        <v>Fulminantes</v>
      </c>
      <c r="C51" s="425"/>
      <c r="D51" s="425"/>
      <c r="E51" s="425"/>
      <c r="F51" s="425"/>
      <c r="G51" s="425"/>
      <c r="H51" s="425"/>
      <c r="I51" s="425"/>
      <c r="J51" s="312" t="str">
        <f>VLOOKUP(A51,MATERIALES!A6:D641,2,FALSE)</f>
        <v>u</v>
      </c>
      <c r="K51" s="397">
        <v>1</v>
      </c>
      <c r="L51" s="421"/>
      <c r="M51" s="402">
        <f>VLOOKUP(A51,MATERIALES!A6:D395,4,FALSE)</f>
        <v>7700.6229127991865</v>
      </c>
      <c r="N51" s="272">
        <f>K51*M51</f>
        <v>7700.6229127991865</v>
      </c>
    </row>
    <row r="52" spans="1:14">
      <c r="A52" s="161" t="s">
        <v>552</v>
      </c>
      <c r="B52" s="43" t="str">
        <f>VLOOKUP(A52,MATERIALES!A6:D372,3,FALSE)</f>
        <v>Mecha Lenta</v>
      </c>
      <c r="C52" s="425"/>
      <c r="D52" s="425"/>
      <c r="E52" s="425"/>
      <c r="F52" s="425"/>
      <c r="G52" s="425"/>
      <c r="H52" s="425"/>
      <c r="I52" s="425"/>
      <c r="J52" s="312" t="str">
        <f>VLOOKUP(A52,MATERIALES!A6:D642,2,FALSE)</f>
        <v>m</v>
      </c>
      <c r="K52" s="397">
        <v>0.5</v>
      </c>
      <c r="L52" s="421"/>
      <c r="M52" s="402">
        <f>VLOOKUP(A52,MATERIALES!A6:D396,4,FALSE)</f>
        <v>929.34028224092867</v>
      </c>
      <c r="N52" s="272">
        <f>K52*M52</f>
        <v>464.67014112046434</v>
      </c>
    </row>
    <row r="53" spans="1:14">
      <c r="A53" s="161" t="s">
        <v>747</v>
      </c>
      <c r="B53" s="43" t="str">
        <f>VLOOKUP(A53,MATERIALES!A6:D372,3,FALSE)</f>
        <v>Acero A-37</v>
      </c>
      <c r="C53" s="425"/>
      <c r="D53" s="425"/>
      <c r="E53" s="425"/>
      <c r="F53" s="425"/>
      <c r="G53" s="425"/>
      <c r="H53" s="425"/>
      <c r="I53" s="425"/>
      <c r="J53" s="312" t="str">
        <f>VLOOKUP(A53,MATERIALES!A7:D643,2,FALSE)</f>
        <v>kg</v>
      </c>
      <c r="K53" s="397">
        <v>150</v>
      </c>
      <c r="L53" s="421"/>
      <c r="M53" s="402">
        <f>VLOOKUP(A53,MATERIALES!A6:D397,4,FALSE)</f>
        <v>2418.1073754553317</v>
      </c>
      <c r="N53" s="272">
        <f>K53*M53</f>
        <v>362716.10631829978</v>
      </c>
    </row>
    <row r="54" spans="1:14">
      <c r="A54" s="161" t="s">
        <v>831</v>
      </c>
      <c r="B54" s="43" t="str">
        <f>VLOOKUP(A54,MATERIALES!A7:D372,3,FALSE)</f>
        <v>Concreto Resistencia  32 (Mpa)</v>
      </c>
      <c r="C54" s="425"/>
      <c r="D54" s="425"/>
      <c r="E54" s="425"/>
      <c r="F54" s="425"/>
      <c r="G54" s="425"/>
      <c r="H54" s="425"/>
      <c r="I54" s="425"/>
      <c r="J54" s="312" t="str">
        <f>VLOOKUP(A54,MATERIALES!A8:D644,2,FALSE)</f>
        <v>m3</v>
      </c>
      <c r="K54" s="397">
        <v>1</v>
      </c>
      <c r="L54" s="421"/>
      <c r="M54" s="402">
        <f>VLOOKUP(A54,MATERIALES!A7:D398,4,FALSE)</f>
        <v>381867.74420864508</v>
      </c>
      <c r="N54" s="272">
        <f>K54*M54</f>
        <v>381867.74420864508</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756395.70199629175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0">
        <f>VLOOKUP(A63,TRANSPORTE!A5:D117,4,FALSE)</f>
        <v>1219.3279687179154</v>
      </c>
      <c r="M63" s="911"/>
      <c r="N63" s="287">
        <f>K63*L63</f>
        <v>1219.3279687179154</v>
      </c>
    </row>
    <row r="64" spans="1:14">
      <c r="B64" s="46"/>
      <c r="C64" s="47"/>
      <c r="D64" s="47"/>
      <c r="E64" s="47"/>
      <c r="F64" s="47"/>
      <c r="G64" s="4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1219.3279687179154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SUM(N73:N76)</f>
        <v>252508.00282375625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N45+N58+N68+N77</f>
        <v>1516161.213252852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303232.24265057041</v>
      </c>
      <c r="M84" s="859"/>
      <c r="N84" s="51"/>
    </row>
    <row r="85" spans="1:14">
      <c r="B85" s="89" t="s">
        <v>973</v>
      </c>
      <c r="C85" s="90"/>
      <c r="D85" s="90"/>
      <c r="E85" s="90"/>
      <c r="F85" s="90"/>
      <c r="G85" s="90"/>
      <c r="H85" s="90"/>
      <c r="I85" s="87"/>
      <c r="J85" s="88"/>
      <c r="K85" s="304">
        <v>0.05</v>
      </c>
      <c r="L85" s="858">
        <f>N79*K85</f>
        <v>75808.060662642602</v>
      </c>
      <c r="M85" s="859"/>
      <c r="N85" s="51"/>
    </row>
    <row r="86" spans="1:14" ht="15.75" thickBot="1">
      <c r="B86" s="91" t="s">
        <v>974</v>
      </c>
      <c r="C86" s="92"/>
      <c r="D86" s="92"/>
      <c r="E86" s="92"/>
      <c r="F86" s="92"/>
      <c r="G86" s="92"/>
      <c r="H86" s="92"/>
      <c r="I86" s="93"/>
      <c r="J86" s="94"/>
      <c r="K86" s="305">
        <v>0.05</v>
      </c>
      <c r="L86" s="860">
        <f>N79*K86</f>
        <v>75808.060662642602</v>
      </c>
      <c r="M86" s="861"/>
      <c r="N86" s="51"/>
    </row>
    <row r="87" spans="1:14" ht="15.75" thickBot="1">
      <c r="B87" s="823" t="s">
        <v>953</v>
      </c>
      <c r="C87" s="824"/>
      <c r="D87" s="824"/>
      <c r="E87" s="824"/>
      <c r="F87" s="824"/>
      <c r="G87" s="824"/>
      <c r="H87" s="824"/>
      <c r="I87" s="824"/>
      <c r="J87" s="824"/>
      <c r="K87" s="824"/>
      <c r="L87" s="824"/>
      <c r="M87" s="825"/>
      <c r="N87" s="52">
        <f>L84+L85+L86</f>
        <v>454848.36397585558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1971009.5772287075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7"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38.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452"/>
      <c r="L30" s="799" t="s">
        <v>945</v>
      </c>
      <c r="M30" s="800"/>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121</v>
      </c>
      <c r="B36" s="872" t="str">
        <f>VLOOKUP(A36,EQUIPOS!A6:D154,3,FALSE)</f>
        <v>Bomba eléctrica para accionar la celda</v>
      </c>
      <c r="C36" s="873"/>
      <c r="D36" s="873"/>
      <c r="E36" s="873"/>
      <c r="F36" s="873"/>
      <c r="G36" s="873"/>
      <c r="H36" s="874"/>
      <c r="I36" s="267"/>
      <c r="J36" s="268"/>
      <c r="K36" s="269">
        <f>VLOOKUP(A36,EQUIPOS!A6:D163,4,FALSE)</f>
        <v>42659.641212603281</v>
      </c>
      <c r="L36" s="270"/>
      <c r="M36" s="271">
        <v>0.01</v>
      </c>
      <c r="N36" s="272">
        <f t="shared" ref="N36:N41" si="0">K36/M36</f>
        <v>4265964.1212603282</v>
      </c>
    </row>
    <row r="37" spans="1:14">
      <c r="A37" s="113" t="s">
        <v>192</v>
      </c>
      <c r="B37" s="872" t="str">
        <f>VLOOKUP(A37,EQUIPOS!A7:D154,3,FALSE)</f>
        <v>Equipo de acarreo interno</v>
      </c>
      <c r="C37" s="873"/>
      <c r="D37" s="873"/>
      <c r="E37" s="873"/>
      <c r="F37" s="873"/>
      <c r="G37" s="873"/>
      <c r="H37" s="874"/>
      <c r="I37" s="421"/>
      <c r="J37" s="422"/>
      <c r="K37" s="269">
        <f>VLOOKUP(A37,EQUIPOS!A7:D164,4,FALSE)</f>
        <v>40688.499974395811</v>
      </c>
      <c r="L37" s="335"/>
      <c r="M37" s="336">
        <v>0.05</v>
      </c>
      <c r="N37" s="272">
        <f t="shared" si="0"/>
        <v>813769.99948791612</v>
      </c>
    </row>
    <row r="38" spans="1:14">
      <c r="A38" s="113" t="s">
        <v>217</v>
      </c>
      <c r="B38" s="872" t="str">
        <f>VLOOKUP(A38,EQUIPOS!A8:D154,3,FALSE)</f>
        <v>Equipo de soldadura y de acetileno (incluye soldadura)</v>
      </c>
      <c r="C38" s="873"/>
      <c r="D38" s="873"/>
      <c r="E38" s="873"/>
      <c r="F38" s="873"/>
      <c r="G38" s="873"/>
      <c r="H38" s="874"/>
      <c r="I38" s="421"/>
      <c r="J38" s="422"/>
      <c r="K38" s="269">
        <f>VLOOKUP(A38,EQUIPOS!A8:D165,4,FALSE)</f>
        <v>20880.829580610251</v>
      </c>
      <c r="L38" s="335"/>
      <c r="M38" s="336">
        <v>0.01</v>
      </c>
      <c r="N38" s="272">
        <f t="shared" si="0"/>
        <v>2088082.958061025</v>
      </c>
    </row>
    <row r="39" spans="1:14">
      <c r="A39" s="113" t="s">
        <v>242</v>
      </c>
      <c r="B39" s="872" t="str">
        <f>VLOOKUP(A39,EQUIPOS!A9:D154,3,FALSE)</f>
        <v>Grúa con torre capacidad 1 ton en la punta.</v>
      </c>
      <c r="C39" s="873"/>
      <c r="D39" s="873"/>
      <c r="E39" s="873"/>
      <c r="F39" s="873"/>
      <c r="G39" s="873"/>
      <c r="H39" s="874"/>
      <c r="I39" s="421"/>
      <c r="J39" s="422"/>
      <c r="K39" s="269">
        <f>VLOOKUP(A39,EQUIPOS!A9:D166,4,FALSE)</f>
        <v>394271.56475189538</v>
      </c>
      <c r="L39" s="335"/>
      <c r="M39" s="336">
        <v>0.04</v>
      </c>
      <c r="N39" s="272">
        <f t="shared" si="0"/>
        <v>9856789.1187973842</v>
      </c>
    </row>
    <row r="40" spans="1:14">
      <c r="A40" s="113" t="s">
        <v>255</v>
      </c>
      <c r="B40" s="872" t="str">
        <f>VLOOKUP(A40,EQUIPOS!A10:D154,3,FALSE)</f>
        <v>Manómetro cable de acero para bajar la celda</v>
      </c>
      <c r="C40" s="873"/>
      <c r="D40" s="873"/>
      <c r="E40" s="873"/>
      <c r="F40" s="873"/>
      <c r="G40" s="873"/>
      <c r="H40" s="874"/>
      <c r="I40" s="328"/>
      <c r="J40" s="330"/>
      <c r="K40" s="269">
        <f>VLOOKUP(A40,EQUIPOS!A10:D167,4,FALSE)</f>
        <v>1729261.248911822</v>
      </c>
      <c r="L40" s="423"/>
      <c r="M40" s="424">
        <v>1</v>
      </c>
      <c r="N40" s="272">
        <f t="shared" si="0"/>
        <v>1729261.248911822</v>
      </c>
    </row>
    <row r="41" spans="1:14">
      <c r="A41" t="s">
        <v>320</v>
      </c>
      <c r="B41" s="872" t="str">
        <f>VLOOKUP(A41,EQUIPOS!A11:D155,3,FALSE)</f>
        <v>Retroexcavadora sobre llantas, motor 62HP, Profundidad de excavación de 5.41 metros.</v>
      </c>
      <c r="C41" s="873"/>
      <c r="D41" s="873"/>
      <c r="E41" s="873"/>
      <c r="F41" s="873"/>
      <c r="G41" s="873"/>
      <c r="H41" s="874"/>
      <c r="I41" s="36"/>
      <c r="J41" s="37"/>
      <c r="K41" s="269">
        <f>VLOOKUP(A41,EQUIPOS!A11:D168,4,FALSE)</f>
        <v>169264.15989348656</v>
      </c>
      <c r="L41" s="276"/>
      <c r="M41" s="277">
        <v>0.2</v>
      </c>
      <c r="N41" s="272">
        <f t="shared" si="0"/>
        <v>846320.79946743278</v>
      </c>
    </row>
    <row r="42" spans="1:14">
      <c r="B42" s="320"/>
      <c r="C42" s="321"/>
      <c r="D42" s="321"/>
      <c r="E42" s="321"/>
      <c r="F42" s="323"/>
      <c r="G42" s="323"/>
      <c r="H42" s="125"/>
      <c r="I42" s="36"/>
      <c r="J42" s="37"/>
      <c r="K42" s="438"/>
      <c r="L42" s="276"/>
      <c r="M42" s="277"/>
      <c r="N42" s="273"/>
    </row>
    <row r="43" spans="1:14">
      <c r="B43" s="880" t="s">
        <v>952</v>
      </c>
      <c r="C43" s="881"/>
      <c r="D43" s="881"/>
      <c r="E43" s="38"/>
      <c r="F43" s="39"/>
      <c r="G43" s="39"/>
      <c r="H43" s="40"/>
      <c r="I43" s="36"/>
      <c r="J43" s="37"/>
      <c r="K43" s="279"/>
      <c r="L43" s="276"/>
      <c r="M43" s="401">
        <v>0.01</v>
      </c>
      <c r="N43" s="344">
        <f>N81*M43</f>
        <v>6913.9567913614801</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19607102.202777267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410</v>
      </c>
      <c r="B50" s="43" t="str">
        <f>VLOOKUP(A50,MATERIALES!A5:D372,3,FALSE)</f>
        <v>Celda especial de carga</v>
      </c>
      <c r="C50" s="281"/>
      <c r="D50" s="281"/>
      <c r="E50" s="281"/>
      <c r="F50" s="281"/>
      <c r="G50" s="281"/>
      <c r="H50" s="281"/>
      <c r="I50" s="281"/>
      <c r="J50" s="311" t="str">
        <f>VLOOKUP(A50,MATERIALES!A6:D640,2,FALSE)</f>
        <v>u</v>
      </c>
      <c r="K50" s="282">
        <v>1</v>
      </c>
      <c r="L50" s="267"/>
      <c r="M50" s="402">
        <f>VLOOKUP(A50,MATERIALES!A5:D394,4,FALSE)</f>
        <v>13051516.289404988</v>
      </c>
      <c r="N50" s="272">
        <f t="shared" ref="N50:N55" si="1">K50*M50</f>
        <v>13051516.289404988</v>
      </c>
    </row>
    <row r="51" spans="1:14">
      <c r="A51" s="161" t="s">
        <v>505</v>
      </c>
      <c r="B51" s="43" t="str">
        <f>VLOOKUP(A51,MATERIALES!A6:D372,3,FALSE)</f>
        <v>Manguera de alta presión</v>
      </c>
      <c r="C51" s="425"/>
      <c r="D51" s="425"/>
      <c r="E51" s="425"/>
      <c r="F51" s="425"/>
      <c r="G51" s="425"/>
      <c r="H51" s="425"/>
      <c r="I51" s="425"/>
      <c r="J51" s="312" t="str">
        <f>VLOOKUP(A51,MATERIALES!A6:D641,2,FALSE)</f>
        <v>m</v>
      </c>
      <c r="K51" s="397">
        <v>30</v>
      </c>
      <c r="L51" s="421"/>
      <c r="M51" s="402">
        <f>VLOOKUP(A51,MATERIALES!A6:D395,4,FALSE)</f>
        <v>7393.0711528410011</v>
      </c>
      <c r="N51" s="272">
        <f t="shared" si="1"/>
        <v>221792.13458523003</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VLOOKUP(A52,MATERIALES!A6:D642,2,FALSE)</f>
        <v>u</v>
      </c>
      <c r="K52" s="397">
        <v>2</v>
      </c>
      <c r="L52" s="421"/>
      <c r="M52" s="402">
        <f>VLOOKUP(A52,MATERIALES!A6:D396,4,FALSE)</f>
        <v>1290508.993313753</v>
      </c>
      <c r="N52" s="272">
        <f t="shared" si="1"/>
        <v>2581017.9866275061</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VLOOKUP(A53,MATERIALES!A7:D643,2,FALSE)</f>
        <v>u</v>
      </c>
      <c r="K53" s="397">
        <v>5</v>
      </c>
      <c r="L53" s="421"/>
      <c r="M53" s="402">
        <f>VLOOKUP(A53,MATERIALES!A6:D397,4,FALSE)</f>
        <v>791400.3109438729</v>
      </c>
      <c r="N53" s="272">
        <f t="shared" si="1"/>
        <v>3957001.5547193643</v>
      </c>
    </row>
    <row r="54" spans="1:14">
      <c r="A54" s="161" t="s">
        <v>729</v>
      </c>
      <c r="B54" s="43" t="str">
        <f>VLOOKUP(A54,MATERIALES!A7:D372,3,FALSE)</f>
        <v>Tubo Metálico De Alta Resistencia</v>
      </c>
      <c r="C54" s="425"/>
      <c r="D54" s="425"/>
      <c r="E54" s="425"/>
      <c r="F54" s="425"/>
      <c r="G54" s="425"/>
      <c r="H54" s="425"/>
      <c r="I54" s="425"/>
      <c r="J54" s="312" t="str">
        <f>VLOOKUP(A54,MATERIALES!A8:D644,2,FALSE)</f>
        <v>m</v>
      </c>
      <c r="K54" s="397">
        <v>60</v>
      </c>
      <c r="L54" s="421"/>
      <c r="M54" s="402">
        <f>VLOOKUP(A54,MATERIALES!A7:D398,4,FALSE)</f>
        <v>51281.796068666619</v>
      </c>
      <c r="N54" s="272">
        <f t="shared" si="1"/>
        <v>3076907.7641199972</v>
      </c>
    </row>
    <row r="55" spans="1:14">
      <c r="A55" s="161" t="s">
        <v>734</v>
      </c>
      <c r="B55" s="43" t="str">
        <f>VLOOKUP(A55,MATERIALES!A7:D372,3,FALSE)</f>
        <v>Uniones especiales de alta resistencia para tubería</v>
      </c>
      <c r="C55" s="425"/>
      <c r="D55" s="425"/>
      <c r="E55" s="425"/>
      <c r="F55" s="425"/>
      <c r="G55" s="425"/>
      <c r="H55" s="425"/>
      <c r="I55" s="425"/>
      <c r="J55" s="312" t="str">
        <f>VLOOKUP(A55,MATERIALES!A9:D645,2,FALSE)</f>
        <v>u</v>
      </c>
      <c r="K55" s="397">
        <v>12</v>
      </c>
      <c r="L55" s="421"/>
      <c r="M55" s="402">
        <f>VLOOKUP(A55,MATERIALES!A8:D399,4,FALSE)</f>
        <v>32886.680118200886</v>
      </c>
      <c r="N55" s="272">
        <f t="shared" si="1"/>
        <v>394640.1614184106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23282875.8908755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0">
        <f>VLOOKUP(A63,TRANSPORTE!A5:D117,4,FALSE)</f>
        <v>799878.74134876532</v>
      </c>
      <c r="M63" s="911"/>
      <c r="N63" s="287">
        <f>K63*L63</f>
        <v>799878.74134876532</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0">
        <f>VLOOKUP(A64,TRANSPORTE!A6:D117,4,FALSE)</f>
        <v>104718.83480422146</v>
      </c>
      <c r="M64" s="911"/>
      <c r="N64" s="287">
        <f>K64*L64</f>
        <v>837750.67843377171</v>
      </c>
    </row>
    <row r="65" spans="1:15">
      <c r="A65" t="s">
        <v>1399</v>
      </c>
      <c r="B65" s="46" t="str">
        <f>VLOOKUP(A65,TRANSPORTE!A6:D117,3,FALSE)</f>
        <v>Pasajes aéreos</v>
      </c>
      <c r="C65" s="47"/>
      <c r="D65" s="47"/>
      <c r="E65" s="47"/>
      <c r="F65" s="47"/>
      <c r="G65" s="47"/>
      <c r="H65" s="311" t="s">
        <v>945</v>
      </c>
      <c r="I65" s="279">
        <v>3</v>
      </c>
      <c r="J65" s="286">
        <v>1</v>
      </c>
      <c r="K65" s="279">
        <f>I65*J65</f>
        <v>3</v>
      </c>
      <c r="L65" s="910">
        <f>VLOOKUP(A65,TRANSPORTE!A6:D117,4,FALSE)</f>
        <v>234456.55471675258</v>
      </c>
      <c r="M65" s="911"/>
      <c r="N65" s="287">
        <f>K65*L65</f>
        <v>703369.66415025771</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2340999.0839327946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SUM(N73:N80)</f>
        <v>691395.67913614796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45922372.856721714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9184474.5713443439</v>
      </c>
      <c r="M88" s="859"/>
      <c r="N88" s="51"/>
    </row>
    <row r="89" spans="1:14">
      <c r="B89" s="89" t="s">
        <v>973</v>
      </c>
      <c r="C89" s="90"/>
      <c r="D89" s="90"/>
      <c r="E89" s="90"/>
      <c r="F89" s="90"/>
      <c r="G89" s="90"/>
      <c r="H89" s="90"/>
      <c r="I89" s="87"/>
      <c r="J89" s="88"/>
      <c r="K89" s="304">
        <v>0.05</v>
      </c>
      <c r="L89" s="858">
        <f>N83*K89</f>
        <v>2296118.642836086</v>
      </c>
      <c r="M89" s="859"/>
      <c r="N89" s="51"/>
    </row>
    <row r="90" spans="1:14" ht="15.75" thickBot="1">
      <c r="B90" s="91" t="s">
        <v>974</v>
      </c>
      <c r="C90" s="92"/>
      <c r="D90" s="92"/>
      <c r="E90" s="92"/>
      <c r="F90" s="92"/>
      <c r="G90" s="92"/>
      <c r="H90" s="92"/>
      <c r="I90" s="93"/>
      <c r="J90" s="94"/>
      <c r="K90" s="305">
        <v>0.05</v>
      </c>
      <c r="L90" s="860">
        <f>N83*K90</f>
        <v>2296118.642836086</v>
      </c>
      <c r="M90" s="861"/>
      <c r="N90" s="51"/>
    </row>
    <row r="91" spans="1:14" ht="15.75" thickBot="1">
      <c r="B91" s="823" t="s">
        <v>953</v>
      </c>
      <c r="C91" s="824"/>
      <c r="D91" s="824"/>
      <c r="E91" s="824"/>
      <c r="F91" s="824"/>
      <c r="G91" s="824"/>
      <c r="H91" s="824"/>
      <c r="I91" s="824"/>
      <c r="J91" s="824"/>
      <c r="K91" s="824"/>
      <c r="L91" s="824"/>
      <c r="M91" s="825"/>
      <c r="N91" s="52">
        <f>L88+L89+L90</f>
        <v>13776711.857016517</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59699084.713738233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55"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t="s">
        <v>121</v>
      </c>
      <c r="B36" s="872" t="str">
        <f>VLOOKUP(A36,EQUIPOS!A6:D154,3,FALSE)</f>
        <v>Bomba eléctrica para accionar la celda</v>
      </c>
      <c r="C36" s="873"/>
      <c r="D36" s="873"/>
      <c r="E36" s="873"/>
      <c r="F36" s="873"/>
      <c r="G36" s="873"/>
      <c r="H36" s="874"/>
      <c r="I36" s="267"/>
      <c r="J36" s="268"/>
      <c r="K36" s="269">
        <f>VLOOKUP(A36,EQUIPOS!A6:D163,4,FALSE)</f>
        <v>42659.641212603281</v>
      </c>
      <c r="L36" s="270"/>
      <c r="M36" s="271">
        <v>0.01</v>
      </c>
      <c r="N36" s="272">
        <f>K36/M36</f>
        <v>4265964.1212603282</v>
      </c>
    </row>
    <row r="37" spans="1:16">
      <c r="A37" s="113" t="s">
        <v>217</v>
      </c>
      <c r="B37" s="872" t="str">
        <f>VLOOKUP(A37,EQUIPOS!A7:D154,3,FALSE)</f>
        <v>Equipo de soldadura y de acetileno (incluye soldadura)</v>
      </c>
      <c r="C37" s="873"/>
      <c r="D37" s="873"/>
      <c r="E37" s="873"/>
      <c r="F37" s="873"/>
      <c r="G37" s="873"/>
      <c r="H37" s="874"/>
      <c r="I37" s="421"/>
      <c r="J37" s="422"/>
      <c r="K37" s="269">
        <f>VLOOKUP(A37,EQUIPOS!A7:D164,4,FALSE)</f>
        <v>20880.829580610251</v>
      </c>
      <c r="L37" s="335"/>
      <c r="M37" s="336">
        <v>0.01</v>
      </c>
      <c r="N37" s="272">
        <f>K37/M37</f>
        <v>2088082.958061025</v>
      </c>
    </row>
    <row r="38" spans="1:16">
      <c r="A38" s="113" t="s">
        <v>255</v>
      </c>
      <c r="B38" s="872" t="str">
        <f>VLOOKUP(A38,EQUIPOS!A8:D154,3,FALSE)</f>
        <v>Manómetro cable de acero para bajar la celda</v>
      </c>
      <c r="C38" s="873"/>
      <c r="D38" s="873"/>
      <c r="E38" s="873"/>
      <c r="F38" s="873"/>
      <c r="G38" s="873"/>
      <c r="H38" s="874"/>
      <c r="I38" s="421"/>
      <c r="J38" s="422"/>
      <c r="K38" s="269">
        <f>VLOOKUP(A38,EQUIPOS!A8:D165,4,FALSE)</f>
        <v>1729261.248911822</v>
      </c>
      <c r="L38" s="335"/>
      <c r="M38" s="336">
        <v>1</v>
      </c>
      <c r="N38" s="272">
        <f>K38/M38</f>
        <v>1729261.248911822</v>
      </c>
    </row>
    <row r="39" spans="1:16">
      <c r="A39" s="113"/>
      <c r="B39" s="872"/>
      <c r="C39" s="873"/>
      <c r="D39" s="873"/>
      <c r="E39" s="873"/>
      <c r="F39" s="873"/>
      <c r="G39" s="873"/>
      <c r="H39" s="874"/>
      <c r="I39" s="421"/>
      <c r="J39" s="422"/>
      <c r="K39" s="269"/>
      <c r="L39" s="335"/>
      <c r="M39" s="336"/>
      <c r="N39" s="272"/>
    </row>
    <row r="40" spans="1:16">
      <c r="A40" s="113"/>
      <c r="B40" s="872"/>
      <c r="C40" s="873"/>
      <c r="D40" s="873"/>
      <c r="E40" s="873"/>
      <c r="F40" s="873"/>
      <c r="G40" s="873"/>
      <c r="H40" s="874"/>
      <c r="I40" s="328"/>
      <c r="J40" s="330"/>
      <c r="K40" s="269"/>
      <c r="L40" s="423"/>
      <c r="M40" s="424"/>
      <c r="N40" s="272"/>
    </row>
    <row r="41" spans="1:16">
      <c r="B41" s="872"/>
      <c r="C41" s="873"/>
      <c r="D41" s="873"/>
      <c r="E41" s="873"/>
      <c r="F41" s="873"/>
      <c r="G41" s="873"/>
      <c r="H41" s="874"/>
      <c r="I41" s="36"/>
      <c r="J41" s="37"/>
      <c r="K41" s="269"/>
      <c r="L41" s="276"/>
      <c r="M41" s="277"/>
      <c r="N41" s="272"/>
    </row>
    <row r="42" spans="1:16">
      <c r="B42" s="320"/>
      <c r="C42" s="321"/>
      <c r="D42" s="321"/>
      <c r="E42" s="321"/>
      <c r="F42" s="323"/>
      <c r="G42" s="323"/>
      <c r="H42" s="125"/>
      <c r="I42" s="36"/>
      <c r="J42" s="37"/>
      <c r="K42" s="438"/>
      <c r="L42" s="276"/>
      <c r="M42" s="277"/>
      <c r="N42" s="273"/>
    </row>
    <row r="43" spans="1:16">
      <c r="B43" s="880" t="s">
        <v>952</v>
      </c>
      <c r="C43" s="881"/>
      <c r="D43" s="881"/>
      <c r="E43" s="38"/>
      <c r="F43" s="39"/>
      <c r="G43" s="39"/>
      <c r="H43" s="40"/>
      <c r="I43" s="36"/>
      <c r="J43" s="37"/>
      <c r="K43" s="279"/>
      <c r="L43" s="276"/>
      <c r="M43" s="401">
        <v>0.01</v>
      </c>
      <c r="N43" s="344">
        <f>N81*M43</f>
        <v>6913.9567913614801</v>
      </c>
    </row>
    <row r="44" spans="1:16" ht="15.75" thickBot="1">
      <c r="B44" s="872"/>
      <c r="C44" s="873"/>
      <c r="D44" s="873"/>
      <c r="E44" s="873"/>
      <c r="F44" s="873"/>
      <c r="G44" s="873"/>
      <c r="H44" s="874"/>
      <c r="I44" s="882"/>
      <c r="J44" s="883"/>
      <c r="K44" s="41"/>
      <c r="L44" s="884"/>
      <c r="M44" s="885"/>
      <c r="N44" s="105"/>
    </row>
    <row r="45" spans="1:16" ht="15.75" thickBot="1">
      <c r="B45" s="823" t="s">
        <v>953</v>
      </c>
      <c r="C45" s="824"/>
      <c r="D45" s="824"/>
      <c r="E45" s="824"/>
      <c r="F45" s="824"/>
      <c r="G45" s="824"/>
      <c r="H45" s="824"/>
      <c r="I45" s="824"/>
      <c r="J45" s="824"/>
      <c r="K45" s="824"/>
      <c r="L45" s="824"/>
      <c r="M45" s="825"/>
      <c r="N45" s="394">
        <f>SUM(N36:N44)</f>
        <v>8090222.2850245368</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410</v>
      </c>
      <c r="B50" s="43" t="str">
        <f>VLOOKUP(A50,MATERIALES!A5:D372,3,FALSE)</f>
        <v>Celda especial de carga</v>
      </c>
      <c r="C50" s="281"/>
      <c r="D50" s="281"/>
      <c r="E50" s="281"/>
      <c r="F50" s="281"/>
      <c r="G50" s="281"/>
      <c r="H50" s="281"/>
      <c r="I50" s="281"/>
      <c r="J50" s="311" t="str">
        <f>VLOOKUP(A50,MATERIALES!A6:D640,2,FALSE)</f>
        <v>u</v>
      </c>
      <c r="K50" s="282">
        <v>1</v>
      </c>
      <c r="L50" s="267"/>
      <c r="M50" s="402">
        <f>VLOOKUP(A50,MATERIALES!A5:D394,4,FALSE)</f>
        <v>13051516.289404988</v>
      </c>
      <c r="N50" s="272">
        <f t="shared" ref="N50:N55" si="0">K50*M50</f>
        <v>13051516.289404988</v>
      </c>
    </row>
    <row r="51" spans="1:14">
      <c r="A51" s="161" t="s">
        <v>505</v>
      </c>
      <c r="B51" s="43" t="str">
        <f>VLOOKUP(A51,MATERIALES!A6:D372,3,FALSE)</f>
        <v>Manguera de alta presión</v>
      </c>
      <c r="C51" s="425"/>
      <c r="D51" s="425"/>
      <c r="E51" s="425"/>
      <c r="F51" s="425"/>
      <c r="G51" s="425"/>
      <c r="H51" s="425"/>
      <c r="I51" s="425"/>
      <c r="J51" s="312" t="str">
        <f>VLOOKUP(A51,MATERIALES!A6:D641,2,FALSE)</f>
        <v>m</v>
      </c>
      <c r="K51" s="397">
        <v>30</v>
      </c>
      <c r="L51" s="421"/>
      <c r="M51" s="402">
        <f>VLOOKUP(A51,MATERIALES!A6:D395,4,FALSE)</f>
        <v>7393.0711528410011</v>
      </c>
      <c r="N51" s="272">
        <f t="shared" si="0"/>
        <v>221792.13458523003</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VLOOKUP(A52,MATERIALES!A6:D642,2,FALSE)</f>
        <v>u</v>
      </c>
      <c r="K52" s="397">
        <v>2</v>
      </c>
      <c r="L52" s="421"/>
      <c r="M52" s="402">
        <f>VLOOKUP(A52,MATERIALES!A6:D396,4,FALSE)</f>
        <v>1290508.993313753</v>
      </c>
      <c r="N52" s="272">
        <f t="shared" si="0"/>
        <v>2581017.9866275061</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VLOOKUP(A53,MATERIALES!A7:D643,2,FALSE)</f>
        <v>u</v>
      </c>
      <c r="K53" s="397">
        <v>5</v>
      </c>
      <c r="L53" s="421"/>
      <c r="M53" s="402">
        <f>VLOOKUP(A53,MATERIALES!A6:D397,4,FALSE)</f>
        <v>791400.3109438729</v>
      </c>
      <c r="N53" s="272">
        <f t="shared" si="0"/>
        <v>3957001.5547193643</v>
      </c>
    </row>
    <row r="54" spans="1:14">
      <c r="A54" s="161" t="s">
        <v>729</v>
      </c>
      <c r="B54" s="43" t="str">
        <f>VLOOKUP(A54,MATERIALES!A7:D372,3,FALSE)</f>
        <v>Tubo Metálico De Alta Resistencia</v>
      </c>
      <c r="C54" s="425"/>
      <c r="D54" s="425"/>
      <c r="E54" s="425"/>
      <c r="F54" s="425"/>
      <c r="G54" s="425"/>
      <c r="H54" s="425"/>
      <c r="I54" s="425"/>
      <c r="J54" s="312" t="str">
        <f>VLOOKUP(A54,MATERIALES!A8:D644,2,FALSE)</f>
        <v>m</v>
      </c>
      <c r="K54" s="397">
        <v>60</v>
      </c>
      <c r="L54" s="421"/>
      <c r="M54" s="402">
        <f>VLOOKUP(A54,MATERIALES!A7:D398,4,FALSE)</f>
        <v>51281.796068666619</v>
      </c>
      <c r="N54" s="272">
        <f t="shared" si="0"/>
        <v>3076907.7641199972</v>
      </c>
    </row>
    <row r="55" spans="1:14">
      <c r="A55" s="161" t="s">
        <v>734</v>
      </c>
      <c r="B55" s="43" t="str">
        <f>VLOOKUP(A55,MATERIALES!A8:D372,3,FALSE)</f>
        <v>Uniones especiales de alta resistencia para tubería</v>
      </c>
      <c r="C55" s="425"/>
      <c r="D55" s="425"/>
      <c r="E55" s="425"/>
      <c r="F55" s="425"/>
      <c r="G55" s="425"/>
      <c r="H55" s="425"/>
      <c r="I55" s="425"/>
      <c r="J55" s="312" t="str">
        <f>VLOOKUP(A55,MATERIALES!A9:D645,2,FALSE)</f>
        <v>u</v>
      </c>
      <c r="K55" s="397">
        <v>12</v>
      </c>
      <c r="L55" s="421"/>
      <c r="M55" s="402">
        <f>VLOOKUP(A55,MATERIALES!A8:D399,4,FALSE)</f>
        <v>32886.680118200886</v>
      </c>
      <c r="N55" s="272">
        <f t="shared" si="0"/>
        <v>394640.1614184106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23282875.8908755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0">
        <f>VLOOKUP(A63,TRANSPORTE!A5:D117,4,FALSE)</f>
        <v>234456.55471675258</v>
      </c>
      <c r="M63" s="911"/>
      <c r="N63" s="287">
        <f>K63*L63</f>
        <v>703369.66415025771</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0">
        <f>VLOOKUP(A64,TRANSPORTE!A6:D117,4,FALSE)</f>
        <v>799878.74134876532</v>
      </c>
      <c r="M64" s="911"/>
      <c r="N64" s="287">
        <f>K64*L64</f>
        <v>799878.74134876532</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0">
        <f>VLOOKUP(A65,TRANSPORTE!A6:D118,4,FALSE)</f>
        <v>104718.83480422146</v>
      </c>
      <c r="M65" s="911"/>
      <c r="N65" s="287">
        <f>K65*L65</f>
        <v>837750.67843377171</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2340999.0839327946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9"/>
      <c r="C80" s="900"/>
      <c r="D80" s="900"/>
      <c r="E80" s="900"/>
      <c r="F80" s="900"/>
      <c r="G80" s="900"/>
      <c r="H80" s="900"/>
      <c r="I80" s="44"/>
      <c r="J80" s="44"/>
      <c r="K80" s="44"/>
      <c r="L80" s="978"/>
      <c r="M80" s="979"/>
      <c r="N80" s="45"/>
    </row>
    <row r="81" spans="1:14" ht="15.75" thickBot="1">
      <c r="B81" s="823" t="s">
        <v>953</v>
      </c>
      <c r="C81" s="824"/>
      <c r="D81" s="824"/>
      <c r="E81" s="824"/>
      <c r="F81" s="824"/>
      <c r="G81" s="824"/>
      <c r="H81" s="824"/>
      <c r="I81" s="866"/>
      <c r="J81" s="866"/>
      <c r="K81" s="866"/>
      <c r="L81" s="866"/>
      <c r="M81" s="867"/>
      <c r="N81" s="301">
        <f>SUM(N73:N80)</f>
        <v>691395.67913614796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34405492.938968979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6881098.5877937963</v>
      </c>
      <c r="M88" s="859"/>
      <c r="N88" s="51"/>
    </row>
    <row r="89" spans="1:14">
      <c r="B89" s="89" t="s">
        <v>973</v>
      </c>
      <c r="C89" s="90"/>
      <c r="D89" s="90"/>
      <c r="E89" s="90"/>
      <c r="F89" s="90"/>
      <c r="G89" s="90"/>
      <c r="H89" s="90"/>
      <c r="I89" s="87"/>
      <c r="J89" s="88"/>
      <c r="K89" s="304">
        <v>0.05</v>
      </c>
      <c r="L89" s="858">
        <f>N83*K89</f>
        <v>1720274.6469484491</v>
      </c>
      <c r="M89" s="859"/>
      <c r="N89" s="51"/>
    </row>
    <row r="90" spans="1:14" ht="15.75" thickBot="1">
      <c r="B90" s="91" t="s">
        <v>974</v>
      </c>
      <c r="C90" s="92"/>
      <c r="D90" s="92"/>
      <c r="E90" s="92"/>
      <c r="F90" s="92"/>
      <c r="G90" s="92"/>
      <c r="H90" s="92"/>
      <c r="I90" s="93"/>
      <c r="J90" s="94"/>
      <c r="K90" s="305">
        <v>0.05</v>
      </c>
      <c r="L90" s="860">
        <f>N83*K90</f>
        <v>1720274.6469484491</v>
      </c>
      <c r="M90" s="861"/>
      <c r="N90" s="51"/>
    </row>
    <row r="91" spans="1:14" ht="15.75" thickBot="1">
      <c r="B91" s="823" t="s">
        <v>953</v>
      </c>
      <c r="C91" s="824"/>
      <c r="D91" s="824"/>
      <c r="E91" s="824"/>
      <c r="F91" s="824"/>
      <c r="G91" s="824"/>
      <c r="H91" s="824"/>
      <c r="I91" s="824"/>
      <c r="J91" s="824"/>
      <c r="K91" s="824"/>
      <c r="L91" s="824"/>
      <c r="M91" s="825"/>
      <c r="N91" s="52">
        <f>L88+L89+L90</f>
        <v>10321647.881690694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44727140.820659675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topLeftCell="A22"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259</v>
      </c>
      <c r="B36" s="872" t="str">
        <f>VLOOKUP(A36,EQUIPOS!A6:D154,3,FALSE)</f>
        <v>Montacargas</v>
      </c>
      <c r="C36" s="873"/>
      <c r="D36" s="873"/>
      <c r="E36" s="873"/>
      <c r="F36" s="873"/>
      <c r="G36" s="873"/>
      <c r="H36" s="874"/>
      <c r="I36" s="267"/>
      <c r="J36" s="268"/>
      <c r="K36" s="269">
        <f>VLOOKUP(A36,EQUIPOS!A6:D163,4,FALSE)</f>
        <v>44503.046846995414</v>
      </c>
      <c r="L36" s="270"/>
      <c r="M36" s="336">
        <v>1.5</v>
      </c>
      <c r="N36" s="272">
        <f>K36/M36</f>
        <v>29668.697897996943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2693.4186967867336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32362.116594783678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404</v>
      </c>
      <c r="B48" s="43" t="str">
        <f>VLOOKUP(A48,MATERIALES!A5:D372,3,FALSE)</f>
        <v>Camisa metálica en acero A-37</v>
      </c>
      <c r="C48" s="281"/>
      <c r="D48" s="281"/>
      <c r="E48" s="281"/>
      <c r="F48" s="281"/>
      <c r="G48" s="281"/>
      <c r="H48" s="281"/>
      <c r="I48" s="268"/>
      <c r="J48" s="224" t="str">
        <f>VLOOKUP(A48,MATERIALES!A4:D638,2,FALSE)</f>
        <v>kg</v>
      </c>
      <c r="K48" s="282">
        <v>313.2010795996344</v>
      </c>
      <c r="L48" s="267"/>
      <c r="M48" s="402">
        <f>VLOOKUP(A48,MATERIALES!A5:D394,4,FALSE)</f>
        <v>11802.305323769255</v>
      </c>
      <c r="N48" s="272">
        <f>K48*M48</f>
        <v>3696494.7691690433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3696494.7691690433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53868.373935734664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3782725.2596995616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756545.05193991237</v>
      </c>
      <c r="M84" s="859"/>
      <c r="N84" s="51"/>
    </row>
    <row r="85" spans="1:14">
      <c r="B85" s="89" t="s">
        <v>973</v>
      </c>
      <c r="C85" s="90"/>
      <c r="D85" s="90"/>
      <c r="E85" s="90"/>
      <c r="F85" s="90"/>
      <c r="G85" s="90"/>
      <c r="H85" s="90"/>
      <c r="I85" s="87"/>
      <c r="J85" s="88"/>
      <c r="K85" s="304">
        <v>0.05</v>
      </c>
      <c r="L85" s="858">
        <f>N79*K85</f>
        <v>189136.26298497809</v>
      </c>
      <c r="M85" s="859"/>
      <c r="N85" s="51"/>
    </row>
    <row r="86" spans="1:14" ht="15.75" thickBot="1">
      <c r="B86" s="91" t="s">
        <v>974</v>
      </c>
      <c r="C86" s="92"/>
      <c r="D86" s="92"/>
      <c r="E86" s="92"/>
      <c r="F86" s="92"/>
      <c r="G86" s="92"/>
      <c r="H86" s="92"/>
      <c r="I86" s="93"/>
      <c r="J86" s="94"/>
      <c r="K86" s="305">
        <v>0.05</v>
      </c>
      <c r="L86" s="860">
        <f>N79*K86</f>
        <v>189136.26298497809</v>
      </c>
      <c r="M86" s="861"/>
      <c r="N86" s="51"/>
    </row>
    <row r="87" spans="1:14" ht="15.75" thickBot="1">
      <c r="B87" s="823" t="s">
        <v>953</v>
      </c>
      <c r="C87" s="824"/>
      <c r="D87" s="824"/>
      <c r="E87" s="824"/>
      <c r="F87" s="824"/>
      <c r="G87" s="824"/>
      <c r="H87" s="824"/>
      <c r="I87" s="824"/>
      <c r="J87" s="824"/>
      <c r="K87" s="824"/>
      <c r="L87" s="824"/>
      <c r="M87" s="825"/>
      <c r="N87" s="52">
        <f>L84+L85+L86</f>
        <v>1134817.5779098684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4917542.8376094298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267</v>
      </c>
      <c r="B36" s="872" t="str">
        <f>VLOOKUP(A36,EQUIPOS!A6:D154,3,FALSE)</f>
        <v>Motobomba de concreto</v>
      </c>
      <c r="C36" s="873"/>
      <c r="D36" s="873"/>
      <c r="E36" s="873"/>
      <c r="F36" s="873"/>
      <c r="G36" s="873"/>
      <c r="H36" s="874"/>
      <c r="I36" s="267"/>
      <c r="J36" s="268"/>
      <c r="K36" s="269">
        <f>VLOOKUP(A36,EQUIPOS!A6:D163,4,FALSE)</f>
        <v>54093.870115499303</v>
      </c>
      <c r="L36" s="270"/>
      <c r="M36" s="336">
        <v>2.5</v>
      </c>
      <c r="N36" s="272">
        <f>K36/M36</f>
        <v>21637.548046199721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21637.548046199721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VLOOKUP(A48,MATERIALES!A5:D372,3,FALSE)</f>
        <v>Acero PDR-60</v>
      </c>
      <c r="C48" s="281"/>
      <c r="D48" s="281"/>
      <c r="E48" s="281"/>
      <c r="F48" s="281"/>
      <c r="G48" s="281"/>
      <c r="H48" s="281"/>
      <c r="I48" s="268"/>
      <c r="J48" s="224" t="str">
        <f>VLOOKUP(A48,MATERIALES!A4:D638,2,FALSE)</f>
        <v>kg</v>
      </c>
      <c r="K48" s="282">
        <v>46.758679657867084</v>
      </c>
      <c r="L48" s="267"/>
      <c r="M48" s="402">
        <f>VLOOKUP(A48,MATERIALES!A5:D394,4,FALSE)</f>
        <v>2920.0895591010021</v>
      </c>
      <c r="N48" s="272">
        <f>K48*M48</f>
        <v>136539.53226628609</v>
      </c>
    </row>
    <row r="49" spans="1:14">
      <c r="A49" s="161" t="s">
        <v>832</v>
      </c>
      <c r="B49" s="43" t="str">
        <f>VLOOKUP(A49,MATERIALES!A6:D372,3,FALSE)</f>
        <v>Concreto Resistencia  21 (Mpa)</v>
      </c>
      <c r="C49" s="425"/>
      <c r="D49" s="425"/>
      <c r="E49" s="425"/>
      <c r="F49" s="425"/>
      <c r="G49" s="425"/>
      <c r="H49" s="425"/>
      <c r="I49" s="422"/>
      <c r="J49" s="224" t="str">
        <f>VLOOKUP(A49,MATERIALES!A5:D639,2,FALSE)</f>
        <v>m3</v>
      </c>
      <c r="K49" s="282">
        <v>0.66798113796952974</v>
      </c>
      <c r="L49" s="421"/>
      <c r="M49" s="402">
        <f>VLOOKUP(A49,MATERIALES!A6:D395,4,FALSE)</f>
        <v>345180.0624783496</v>
      </c>
      <c r="N49" s="272">
        <f>K49*M49</f>
        <v>230573.77093868135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367113.30320496741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0">
        <f>VLOOKUP(A60,TRANSPORTE!A2:D117,4,FALSE)</f>
        <v>1219.3279687179154</v>
      </c>
      <c r="M60" s="911"/>
      <c r="N60" s="287">
        <f>K60*L60</f>
        <v>1058.8345093329488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1058.8345093329488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389809.68576050008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77961.937152100014</v>
      </c>
      <c r="M84" s="859"/>
      <c r="N84" s="51"/>
    </row>
    <row r="85" spans="1:14">
      <c r="B85" s="89" t="s">
        <v>973</v>
      </c>
      <c r="C85" s="90"/>
      <c r="D85" s="90"/>
      <c r="E85" s="90"/>
      <c r="F85" s="90"/>
      <c r="G85" s="90"/>
      <c r="H85" s="90"/>
      <c r="I85" s="87"/>
      <c r="J85" s="88"/>
      <c r="K85" s="304">
        <v>0.05</v>
      </c>
      <c r="L85" s="858">
        <f>N79*K85</f>
        <v>19490.484288025003</v>
      </c>
      <c r="M85" s="859"/>
      <c r="N85" s="51"/>
    </row>
    <row r="86" spans="1:14" ht="15.75" thickBot="1">
      <c r="B86" s="91" t="s">
        <v>974</v>
      </c>
      <c r="C86" s="92"/>
      <c r="D86" s="92"/>
      <c r="E86" s="92"/>
      <c r="F86" s="92"/>
      <c r="G86" s="92"/>
      <c r="H86" s="92"/>
      <c r="I86" s="93"/>
      <c r="J86" s="94"/>
      <c r="K86" s="305">
        <v>0.05</v>
      </c>
      <c r="L86" s="860">
        <f>N79*K86</f>
        <v>19490.484288025003</v>
      </c>
      <c r="M86" s="861"/>
      <c r="N86" s="51"/>
    </row>
    <row r="87" spans="1:14" ht="15.75" thickBot="1">
      <c r="B87" s="823" t="s">
        <v>953</v>
      </c>
      <c r="C87" s="824"/>
      <c r="D87" s="824"/>
      <c r="E87" s="824"/>
      <c r="F87" s="824"/>
      <c r="G87" s="824"/>
      <c r="H87" s="824"/>
      <c r="I87" s="824"/>
      <c r="J87" s="824"/>
      <c r="K87" s="824"/>
      <c r="L87" s="824"/>
      <c r="M87" s="825"/>
      <c r="N87" s="52">
        <f>L84+L85+L86</f>
        <v>116942.90572815003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506752.59148865013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59"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121</v>
      </c>
      <c r="B36" s="872" t="str">
        <f>VLOOKUP(A36,EQUIPOS!A6:D154,3,FALSE)</f>
        <v>Bomba eléctrica para accionar la celda</v>
      </c>
      <c r="C36" s="873"/>
      <c r="D36" s="873"/>
      <c r="E36" s="873"/>
      <c r="F36" s="873"/>
      <c r="G36" s="873"/>
      <c r="H36" s="874"/>
      <c r="I36" s="267"/>
      <c r="J36" s="268"/>
      <c r="K36" s="269">
        <f>VLOOKUP(A36,EQUIPOS!A6:D163,4,FALSE)</f>
        <v>42659.641212603281</v>
      </c>
      <c r="L36" s="270"/>
      <c r="M36" s="271">
        <v>0.01</v>
      </c>
      <c r="N36" s="272">
        <f t="shared" ref="N36:N41" si="0">K36/M36</f>
        <v>4265964.1212603282</v>
      </c>
    </row>
    <row r="37" spans="1:14">
      <c r="A37" s="113" t="s">
        <v>192</v>
      </c>
      <c r="B37" s="872" t="str">
        <f>VLOOKUP(A37,EQUIPOS!A7:D154,3,FALSE)</f>
        <v>Equipo de acarreo interno</v>
      </c>
      <c r="C37" s="873"/>
      <c r="D37" s="873"/>
      <c r="E37" s="873"/>
      <c r="F37" s="873"/>
      <c r="G37" s="873"/>
      <c r="H37" s="874"/>
      <c r="I37" s="421"/>
      <c r="J37" s="422"/>
      <c r="K37" s="269">
        <f>VLOOKUP(A37,EQUIPOS!A7:D164,4,FALSE)</f>
        <v>40688.499974395811</v>
      </c>
      <c r="L37" s="335"/>
      <c r="M37" s="336">
        <v>0.05</v>
      </c>
      <c r="N37" s="272">
        <f t="shared" si="0"/>
        <v>813769.99948791612</v>
      </c>
    </row>
    <row r="38" spans="1:14">
      <c r="A38" s="113" t="s">
        <v>214</v>
      </c>
      <c r="B38" s="872" t="str">
        <f>VLOOKUP(A38,EQUIPOS!A8:D154,3,FALSE)</f>
        <v>Equipo de oxigeno y soldadura</v>
      </c>
      <c r="C38" s="873"/>
      <c r="D38" s="873"/>
      <c r="E38" s="873"/>
      <c r="F38" s="873"/>
      <c r="G38" s="873"/>
      <c r="H38" s="874"/>
      <c r="I38" s="421"/>
      <c r="J38" s="422"/>
      <c r="K38" s="438">
        <f>VLOOKUP(A38,EQUIPOS!A8:D165,4,FALSE)</f>
        <v>4539.310778393532</v>
      </c>
      <c r="L38" s="335"/>
      <c r="M38" s="336">
        <v>0.01</v>
      </c>
      <c r="N38" s="272">
        <f t="shared" si="0"/>
        <v>453931.07783935318</v>
      </c>
    </row>
    <row r="39" spans="1:14">
      <c r="A39" s="113" t="s">
        <v>248</v>
      </c>
      <c r="B39" s="872" t="str">
        <f>VLOOKUP(A39,EQUIPOS!A9:D154,3,FALSE)</f>
        <v>Grúa telescópica de 50 Ton.</v>
      </c>
      <c r="C39" s="873"/>
      <c r="D39" s="873"/>
      <c r="E39" s="873"/>
      <c r="F39" s="873"/>
      <c r="G39" s="873"/>
      <c r="H39" s="874"/>
      <c r="I39" s="421"/>
      <c r="J39" s="422"/>
      <c r="K39" s="438">
        <f>VLOOKUP(A39,EQUIPOS!A9:D166,4,FALSE)</f>
        <v>219107.57236212143</v>
      </c>
      <c r="L39" s="335"/>
      <c r="M39" s="336">
        <v>0.04</v>
      </c>
      <c r="N39" s="272">
        <f t="shared" si="0"/>
        <v>5477689.3090530355</v>
      </c>
    </row>
    <row r="40" spans="1:14">
      <c r="A40" s="113" t="s">
        <v>255</v>
      </c>
      <c r="B40" s="872" t="str">
        <f>VLOOKUP(A40,EQUIPOS!A10:D154,3,FALSE)</f>
        <v>Manómetro cable de acero para bajar la celda</v>
      </c>
      <c r="C40" s="873"/>
      <c r="D40" s="873"/>
      <c r="E40" s="873"/>
      <c r="F40" s="873"/>
      <c r="G40" s="873"/>
      <c r="H40" s="874"/>
      <c r="I40" s="421"/>
      <c r="J40" s="422"/>
      <c r="K40" s="438">
        <f>VLOOKUP(A40,EQUIPOS!A10:D167,4,FALSE)</f>
        <v>1729261.248911822</v>
      </c>
      <c r="L40" s="335"/>
      <c r="M40" s="336">
        <v>1</v>
      </c>
      <c r="N40" s="272">
        <f t="shared" si="0"/>
        <v>1729261.248911822</v>
      </c>
    </row>
    <row r="41" spans="1:14">
      <c r="A41" s="113" t="s">
        <v>322</v>
      </c>
      <c r="B41" s="872" t="str">
        <f>VLOOKUP(A41,EQUIPOS!A11:D155,3,FALSE)</f>
        <v xml:space="preserve">Retroexcavadora sobre llantas JD 410
</v>
      </c>
      <c r="C41" s="873"/>
      <c r="D41" s="873"/>
      <c r="E41" s="873"/>
      <c r="F41" s="873"/>
      <c r="G41" s="873"/>
      <c r="H41" s="874"/>
      <c r="I41" s="421"/>
      <c r="J41" s="422"/>
      <c r="K41" s="438">
        <f>VLOOKUP(A41,EQUIPOS!A11:D168,4,FALSE)</f>
        <v>148106.13990680073</v>
      </c>
      <c r="L41" s="335"/>
      <c r="M41" s="336">
        <v>0.2</v>
      </c>
      <c r="N41" s="272">
        <f t="shared" si="0"/>
        <v>740530.69953400362</v>
      </c>
    </row>
    <row r="42" spans="1:14">
      <c r="A42" s="113"/>
      <c r="B42" s="872"/>
      <c r="C42" s="873"/>
      <c r="D42" s="873"/>
      <c r="E42" s="873"/>
      <c r="F42" s="873"/>
      <c r="G42" s="873"/>
      <c r="H42" s="874"/>
      <c r="I42" s="328"/>
      <c r="J42" s="330"/>
      <c r="K42" s="438"/>
      <c r="L42" s="423"/>
      <c r="M42" s="424"/>
      <c r="N42" s="272"/>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N86*M45</f>
        <v>69139.567913614796</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411">
        <f>SUM(N36:N45)</f>
        <v>13550286.024000075</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8" t="s">
        <v>944</v>
      </c>
      <c r="C51" s="869"/>
      <c r="D51" s="869"/>
      <c r="E51" s="869"/>
      <c r="F51" s="869"/>
      <c r="G51" s="869"/>
      <c r="H51" s="869"/>
      <c r="I51" s="903"/>
      <c r="J51" s="315" t="s">
        <v>945</v>
      </c>
      <c r="K51" s="85" t="s">
        <v>946</v>
      </c>
      <c r="L51" s="904" t="s">
        <v>955</v>
      </c>
      <c r="M51" s="903"/>
      <c r="N51" s="86" t="s">
        <v>951</v>
      </c>
    </row>
    <row r="52" spans="1:17">
      <c r="A52" s="161" t="s">
        <v>410</v>
      </c>
      <c r="B52" s="43" t="str">
        <f>VLOOKUP(A52,MATERIALES!A5:D372,3,FALSE)</f>
        <v>Celda especial de carga</v>
      </c>
      <c r="C52" s="281"/>
      <c r="D52" s="281"/>
      <c r="E52" s="281"/>
      <c r="F52" s="281"/>
      <c r="G52" s="281"/>
      <c r="H52" s="281"/>
      <c r="I52" s="281"/>
      <c r="J52" s="311" t="str">
        <f>VLOOKUP(A52,MATERIALES!A6:D642,2,FALSE)</f>
        <v>u</v>
      </c>
      <c r="K52" s="282">
        <v>1</v>
      </c>
      <c r="L52" s="267"/>
      <c r="M52" s="402">
        <f>VLOOKUP(A52,MATERIALES!A5:D394,4,FALSE)</f>
        <v>13051516.289404988</v>
      </c>
      <c r="N52" s="272">
        <f t="shared" ref="N52:N57" si="1">K52*M52</f>
        <v>13051516.289404988</v>
      </c>
    </row>
    <row r="53" spans="1:17">
      <c r="A53" s="161" t="s">
        <v>505</v>
      </c>
      <c r="B53" s="43" t="str">
        <f>VLOOKUP(A53,MATERIALES!A6:D372,3,FALSE)</f>
        <v>Manguera de alta presión</v>
      </c>
      <c r="C53" s="425"/>
      <c r="D53" s="425"/>
      <c r="E53" s="425"/>
      <c r="F53" s="425"/>
      <c r="G53" s="425"/>
      <c r="H53" s="425"/>
      <c r="I53" s="425"/>
      <c r="J53" s="312" t="str">
        <f>VLOOKUP(A53,MATERIALES!A7:D643,2,FALSE)</f>
        <v>m</v>
      </c>
      <c r="K53" s="397">
        <v>30</v>
      </c>
      <c r="L53" s="421"/>
      <c r="M53" s="402">
        <f>VLOOKUP(A53,MATERIALES!A6:D395,4,FALSE)</f>
        <v>7393.0711528410011</v>
      </c>
      <c r="N53" s="272">
        <f t="shared" si="1"/>
        <v>221792.13458523003</v>
      </c>
    </row>
    <row r="54" spans="1:17">
      <c r="A54" s="161" t="s">
        <v>698</v>
      </c>
      <c r="B54" s="43" t="str">
        <f>VLOOKUP(A54,MATERIALES!A6:D372,3,FALSE)</f>
        <v>Transductores electrónicos (incluye cables, protección contra el concreto y panel de lectura)</v>
      </c>
      <c r="C54" s="425"/>
      <c r="D54" s="425"/>
      <c r="E54" s="425"/>
      <c r="F54" s="425"/>
      <c r="G54" s="425"/>
      <c r="H54" s="425"/>
      <c r="I54" s="425"/>
      <c r="J54" s="312" t="str">
        <f>VLOOKUP(A54,MATERIALES!A8:D644,2,FALSE)</f>
        <v>u</v>
      </c>
      <c r="K54" s="397">
        <v>2</v>
      </c>
      <c r="L54" s="421"/>
      <c r="M54" s="402">
        <f>VLOOKUP(A54,MATERIALES!A6:D396,4,FALSE)</f>
        <v>1290508.993313753</v>
      </c>
      <c r="N54" s="272">
        <f t="shared" si="1"/>
        <v>2581017.9866275061</v>
      </c>
      <c r="Q54" s="106"/>
    </row>
    <row r="55" spans="1:17">
      <c r="A55" s="161" t="s">
        <v>700</v>
      </c>
      <c r="B55" s="43" t="str">
        <f>VLOOKUP(A55,MATERIALES!A6:D372,3,FALSE)</f>
        <v>Transductores mecánicos (incluye cables, protección contra el concreto y panel de lectura)</v>
      </c>
      <c r="C55" s="425"/>
      <c r="D55" s="425"/>
      <c r="E55" s="425"/>
      <c r="F55" s="425"/>
      <c r="G55" s="425"/>
      <c r="H55" s="425"/>
      <c r="I55" s="425"/>
      <c r="J55" s="312" t="str">
        <f>VLOOKUP(A55,MATERIALES!A9:D645,2,FALSE)</f>
        <v>u</v>
      </c>
      <c r="K55" s="397">
        <v>5</v>
      </c>
      <c r="L55" s="421"/>
      <c r="M55" s="402">
        <f>VLOOKUP(A55,MATERIALES!A6:D397,4,FALSE)</f>
        <v>791400.3109438729</v>
      </c>
      <c r="N55" s="272">
        <f t="shared" si="1"/>
        <v>3957001.5547193643</v>
      </c>
    </row>
    <row r="56" spans="1:17">
      <c r="A56" s="161" t="s">
        <v>727</v>
      </c>
      <c r="B56" s="43" t="str">
        <f>VLOOKUP(A56,MATERIALES!A7:D372,3,FALSE)</f>
        <v>Tubo metálico de alta resistencia</v>
      </c>
      <c r="C56" s="425"/>
      <c r="D56" s="425"/>
      <c r="E56" s="425"/>
      <c r="F56" s="425"/>
      <c r="G56" s="425"/>
      <c r="H56" s="425"/>
      <c r="I56" s="425"/>
      <c r="J56" s="312" t="str">
        <f>VLOOKUP(A56,MATERIALES!A10:D646,2,FALSE)</f>
        <v>m</v>
      </c>
      <c r="K56" s="397">
        <v>60</v>
      </c>
      <c r="L56" s="421"/>
      <c r="M56" s="402">
        <f>VLOOKUP(A56,MATERIALES!A7:D398,4,FALSE)</f>
        <v>53027.949224102027</v>
      </c>
      <c r="N56" s="272">
        <f t="shared" si="1"/>
        <v>3181676.9534461214</v>
      </c>
    </row>
    <row r="57" spans="1:17">
      <c r="A57" s="161" t="s">
        <v>734</v>
      </c>
      <c r="B57" s="43" t="str">
        <f>VLOOKUP(A57,MATERIALES!A8:D372,3,FALSE)</f>
        <v>Uniones especiales de alta resistencia para tubería</v>
      </c>
      <c r="C57" s="425"/>
      <c r="D57" s="425"/>
      <c r="E57" s="425"/>
      <c r="F57" s="425"/>
      <c r="G57" s="425"/>
      <c r="H57" s="425"/>
      <c r="I57" s="425"/>
      <c r="J57" s="312" t="str">
        <f>VLOOKUP(A57,MATERIALES!A11:D647,2,FALSE)</f>
        <v>u</v>
      </c>
      <c r="K57" s="397">
        <v>12</v>
      </c>
      <c r="L57" s="421"/>
      <c r="M57" s="402">
        <f>VLOOKUP(A57,MATERIALES!A8:D399,4,FALSE)</f>
        <v>32886.680118200886</v>
      </c>
      <c r="N57" s="272">
        <f t="shared" si="1"/>
        <v>394640.1614184106</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3" t="s">
        <v>953</v>
      </c>
      <c r="C63" s="824"/>
      <c r="D63" s="824"/>
      <c r="E63" s="824"/>
      <c r="F63" s="824"/>
      <c r="G63" s="824"/>
      <c r="H63" s="824"/>
      <c r="I63" s="824"/>
      <c r="J63" s="824"/>
      <c r="K63" s="824"/>
      <c r="L63" s="824"/>
      <c r="M63" s="825"/>
      <c r="N63" s="394">
        <f>SUM(N52:N62)</f>
        <v>23387645.080201622</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9" t="s">
        <v>961</v>
      </c>
      <c r="M67" s="888"/>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0">
        <f>VLOOKUP(A68,TRANSPORTE!A5:D117,4,FALSE)</f>
        <v>799878.74134876532</v>
      </c>
      <c r="M68" s="911"/>
      <c r="N68" s="287">
        <f>K68*L68</f>
        <v>799878.74134876532</v>
      </c>
    </row>
    <row r="69" spans="1:15">
      <c r="A69" t="s">
        <v>1399</v>
      </c>
      <c r="B69" s="46" t="str">
        <f>VLOOKUP(A69,TRANSPORTE!A5:D117,3,FALSE)</f>
        <v>Pasajes aéreos</v>
      </c>
      <c r="C69" s="47"/>
      <c r="D69" s="47"/>
      <c r="E69" s="47"/>
      <c r="F69" s="47"/>
      <c r="G69" s="47"/>
      <c r="H69" s="311" t="s">
        <v>945</v>
      </c>
      <c r="I69" s="279">
        <v>3</v>
      </c>
      <c r="J69" s="286">
        <v>1</v>
      </c>
      <c r="K69" s="279">
        <f>I69*J69</f>
        <v>3</v>
      </c>
      <c r="L69" s="910">
        <f>VLOOKUP(A69,TRANSPORTE!A5:D117,4,FALSE)</f>
        <v>234456.55471675258</v>
      </c>
      <c r="M69" s="911"/>
      <c r="N69" s="287">
        <f>K69*L69</f>
        <v>703369.66415025771</v>
      </c>
    </row>
    <row r="70" spans="1:15">
      <c r="B70" s="46"/>
      <c r="C70" s="47"/>
      <c r="D70" s="47"/>
      <c r="E70" s="47"/>
      <c r="F70" s="47"/>
      <c r="G70" s="47"/>
      <c r="H70" s="311"/>
      <c r="I70" s="279"/>
      <c r="J70" s="286"/>
      <c r="K70" s="279"/>
      <c r="L70" s="910"/>
      <c r="M70" s="911"/>
      <c r="N70" s="287"/>
    </row>
    <row r="71" spans="1:15">
      <c r="B71" s="46"/>
      <c r="C71" s="47"/>
      <c r="D71" s="47"/>
      <c r="E71" s="47"/>
      <c r="F71" s="47"/>
      <c r="G71" s="47"/>
      <c r="H71" s="311"/>
      <c r="I71" s="279"/>
      <c r="J71" s="286"/>
      <c r="K71" s="279"/>
      <c r="L71" s="910"/>
      <c r="M71" s="911"/>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1"/>
      <c r="M73" s="902"/>
      <c r="N73" s="127"/>
    </row>
    <row r="74" spans="1:15" ht="15.75" thickBot="1">
      <c r="B74" s="912" t="s">
        <v>953</v>
      </c>
      <c r="C74" s="866"/>
      <c r="D74" s="866"/>
      <c r="E74" s="866"/>
      <c r="F74" s="866"/>
      <c r="G74" s="866"/>
      <c r="H74" s="866"/>
      <c r="I74" s="866"/>
      <c r="J74" s="866"/>
      <c r="K74" s="866"/>
      <c r="L74" s="866"/>
      <c r="M74" s="867"/>
      <c r="N74" s="104">
        <f>N68+N69+N70+N71+N72</f>
        <v>1503248.4054990229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2" t="s">
        <v>963</v>
      </c>
      <c r="C78" s="863"/>
      <c r="D78" s="863"/>
      <c r="E78" s="863"/>
      <c r="F78" s="863"/>
      <c r="G78" s="863"/>
      <c r="H78" s="863"/>
      <c r="I78" s="73" t="s">
        <v>964</v>
      </c>
      <c r="J78" s="75" t="s">
        <v>1410</v>
      </c>
      <c r="K78" s="74" t="s">
        <v>966</v>
      </c>
      <c r="L78" s="864" t="s">
        <v>950</v>
      </c>
      <c r="M78" s="865"/>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9"/>
      <c r="C85" s="900" t="e">
        <f>VLOOKUP(B85,'MANO DE OBRA'!B12:E73,3,FALSE)</f>
        <v>#N/A</v>
      </c>
      <c r="D85" s="900" t="e">
        <f>VLOOKUP(C85,'MANO DE OBRA'!C12:F73,3,FALSE)</f>
        <v>#N/A</v>
      </c>
      <c r="E85" s="900" t="e">
        <f>VLOOKUP(D85,'MANO DE OBRA'!D12:G73,3,FALSE)</f>
        <v>#N/A</v>
      </c>
      <c r="F85" s="900" t="e">
        <f>VLOOKUP(E85,'MANO DE OBRA'!E12:H73,3,FALSE)</f>
        <v>#N/A</v>
      </c>
      <c r="G85" s="900" t="e">
        <f>VLOOKUP(F85,'MANO DE OBRA'!F12:I73,3,FALSE)</f>
        <v>#N/A</v>
      </c>
      <c r="H85" s="900" t="e">
        <f>VLOOKUP(G85,'MANO DE OBRA'!G12:J73,3,FALSE)</f>
        <v>#N/A</v>
      </c>
      <c r="I85" s="470"/>
      <c r="J85" s="471"/>
      <c r="K85" s="472"/>
      <c r="L85" s="980"/>
      <c r="M85" s="980"/>
      <c r="N85" s="473"/>
    </row>
    <row r="86" spans="1:14" ht="15.75" thickBot="1">
      <c r="B86" s="912" t="s">
        <v>953</v>
      </c>
      <c r="C86" s="866"/>
      <c r="D86" s="866"/>
      <c r="E86" s="866"/>
      <c r="F86" s="866"/>
      <c r="G86" s="866"/>
      <c r="H86" s="866"/>
      <c r="I86" s="866"/>
      <c r="J86" s="866"/>
      <c r="K86" s="866"/>
      <c r="L86" s="866"/>
      <c r="M86" s="867"/>
      <c r="N86" s="460">
        <f>SUM(N79:N85)</f>
        <v>691395.67913614796</v>
      </c>
    </row>
    <row r="87" spans="1:14" ht="15.75" thickBot="1">
      <c r="B87" s="33"/>
      <c r="C87" s="34"/>
      <c r="D87" s="34"/>
      <c r="E87" s="34"/>
      <c r="F87" s="34"/>
      <c r="G87" s="34"/>
      <c r="H87" s="34"/>
      <c r="I87" s="34"/>
      <c r="J87" s="34"/>
      <c r="K87" s="34"/>
      <c r="L87" s="34"/>
      <c r="M87" s="34"/>
      <c r="N87" s="35"/>
    </row>
    <row r="88" spans="1:14" ht="15.75" thickBot="1">
      <c r="B88" s="823" t="s">
        <v>967</v>
      </c>
      <c r="C88" s="824"/>
      <c r="D88" s="824"/>
      <c r="E88" s="824"/>
      <c r="F88" s="824"/>
      <c r="G88" s="824"/>
      <c r="H88" s="824"/>
      <c r="I88" s="824"/>
      <c r="J88" s="824"/>
      <c r="K88" s="824"/>
      <c r="L88" s="824"/>
      <c r="M88" s="825"/>
      <c r="N88" s="99">
        <f>N86+N74+N63+N47</f>
        <v>39132575.188836873</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8" t="s">
        <v>969</v>
      </c>
      <c r="C92" s="869"/>
      <c r="D92" s="869"/>
      <c r="E92" s="869"/>
      <c r="F92" s="869"/>
      <c r="G92" s="869"/>
      <c r="H92" s="869"/>
      <c r="I92" s="314"/>
      <c r="J92" s="334"/>
      <c r="K92" s="302" t="s">
        <v>970</v>
      </c>
      <c r="L92" s="870" t="s">
        <v>971</v>
      </c>
      <c r="M92" s="871"/>
      <c r="N92" s="303"/>
    </row>
    <row r="93" spans="1:14">
      <c r="B93" s="856" t="s">
        <v>972</v>
      </c>
      <c r="C93" s="857"/>
      <c r="D93" s="857"/>
      <c r="E93" s="857"/>
      <c r="F93" s="857"/>
      <c r="G93" s="857"/>
      <c r="H93" s="857"/>
      <c r="I93" s="87"/>
      <c r="J93" s="88"/>
      <c r="K93" s="304">
        <v>0.2</v>
      </c>
      <c r="L93" s="858">
        <f>N88*K93</f>
        <v>7826515.0377673749</v>
      </c>
      <c r="M93" s="859"/>
      <c r="N93" s="51"/>
    </row>
    <row r="94" spans="1:14">
      <c r="B94" s="89" t="s">
        <v>973</v>
      </c>
      <c r="C94" s="90"/>
      <c r="D94" s="90"/>
      <c r="E94" s="90"/>
      <c r="F94" s="90"/>
      <c r="G94" s="90"/>
      <c r="H94" s="90"/>
      <c r="I94" s="87"/>
      <c r="J94" s="88"/>
      <c r="K94" s="304">
        <v>0.05</v>
      </c>
      <c r="L94" s="858">
        <f>N88*K94</f>
        <v>1956628.7594418437</v>
      </c>
      <c r="M94" s="859"/>
      <c r="N94" s="51"/>
    </row>
    <row r="95" spans="1:14" ht="15.75" thickBot="1">
      <c r="B95" s="91" t="s">
        <v>974</v>
      </c>
      <c r="C95" s="92"/>
      <c r="D95" s="92"/>
      <c r="E95" s="92"/>
      <c r="F95" s="92"/>
      <c r="G95" s="92"/>
      <c r="H95" s="92"/>
      <c r="I95" s="93"/>
      <c r="J95" s="94"/>
      <c r="K95" s="305">
        <v>0.05</v>
      </c>
      <c r="L95" s="860">
        <f>N88*K95</f>
        <v>1956628.7594418437</v>
      </c>
      <c r="M95" s="861"/>
      <c r="N95" s="51"/>
    </row>
    <row r="96" spans="1:14" ht="15.75" thickBot="1">
      <c r="B96" s="823" t="s">
        <v>953</v>
      </c>
      <c r="C96" s="824"/>
      <c r="D96" s="824"/>
      <c r="E96" s="824"/>
      <c r="F96" s="824"/>
      <c r="G96" s="824"/>
      <c r="H96" s="824"/>
      <c r="I96" s="824"/>
      <c r="J96" s="824"/>
      <c r="K96" s="824"/>
      <c r="L96" s="824"/>
      <c r="M96" s="825"/>
      <c r="N96" s="52">
        <f>L93+L94+L95</f>
        <v>11739772.556651061</v>
      </c>
    </row>
    <row r="97" spans="1:14" ht="15.75" thickBot="1">
      <c r="B97" s="33"/>
      <c r="C97" s="34"/>
      <c r="D97" s="34"/>
      <c r="E97" s="34"/>
      <c r="F97" s="34"/>
      <c r="G97" s="34"/>
      <c r="H97" s="34"/>
      <c r="I97" s="34"/>
      <c r="J97" s="34"/>
      <c r="K97" s="34"/>
      <c r="L97" s="34"/>
      <c r="M97" s="34"/>
      <c r="N97" s="35"/>
    </row>
    <row r="98" spans="1:14" ht="15.75" thickBot="1">
      <c r="A98" t="s">
        <v>2016</v>
      </c>
      <c r="B98" s="823" t="s">
        <v>975</v>
      </c>
      <c r="C98" s="824"/>
      <c r="D98" s="824"/>
      <c r="E98" s="824"/>
      <c r="F98" s="824"/>
      <c r="G98" s="824"/>
      <c r="H98" s="824"/>
      <c r="I98" s="824"/>
      <c r="J98" s="824"/>
      <c r="K98" s="824"/>
      <c r="L98" s="824"/>
      <c r="M98" s="825"/>
      <c r="N98" s="188">
        <f>N88+N96</f>
        <v>50872347.745487936</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3"/>
      <c r="K128" s="973"/>
      <c r="L128" s="973"/>
      <c r="M128" s="973"/>
      <c r="N128" s="974"/>
    </row>
    <row r="129" spans="2:14" ht="15.75" thickBot="1">
      <c r="B129" s="419" t="s">
        <v>2221</v>
      </c>
      <c r="C129" s="420"/>
      <c r="D129" s="420"/>
      <c r="E129" s="259"/>
      <c r="F129" s="259"/>
      <c r="G129" s="259"/>
      <c r="H129" s="259"/>
      <c r="I129" s="259"/>
      <c r="J129" s="975"/>
      <c r="K129" s="975"/>
      <c r="L129" s="975"/>
      <c r="M129" s="975"/>
      <c r="N129" s="976"/>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326</v>
      </c>
      <c r="B36" s="872" t="str">
        <f>VLOOKUP(A36,EQUIPOS!A6:D154,3,FALSE)</f>
        <v>Sensor de Impacto para prueba de integridad tipo</v>
      </c>
      <c r="C36" s="873"/>
      <c r="D36" s="873"/>
      <c r="E36" s="873"/>
      <c r="F36" s="873"/>
      <c r="G36" s="873"/>
      <c r="H36" s="874"/>
      <c r="I36" s="267"/>
      <c r="J36" s="268"/>
      <c r="K36" s="269">
        <f>VLOOKUP(A36,EQUIPOS!A6:D163,4,FALSE)</f>
        <v>73908.937550573115</v>
      </c>
      <c r="L36" s="270"/>
      <c r="M36" s="336">
        <v>1</v>
      </c>
      <c r="N36" s="272">
        <f>K36/M36</f>
        <v>73908.937550573115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73908.937550573115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400073.41755476414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473982.35510533722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94796.471021067453</v>
      </c>
      <c r="M84" s="859"/>
      <c r="N84" s="51"/>
    </row>
    <row r="85" spans="1:14">
      <c r="B85" s="89" t="s">
        <v>973</v>
      </c>
      <c r="C85" s="90"/>
      <c r="D85" s="90"/>
      <c r="E85" s="90"/>
      <c r="F85" s="90"/>
      <c r="G85" s="90"/>
      <c r="H85" s="90"/>
      <c r="I85" s="87"/>
      <c r="J85" s="88"/>
      <c r="K85" s="304">
        <v>0.05</v>
      </c>
      <c r="L85" s="858">
        <f>N79*K85</f>
        <v>23699.117755266863</v>
      </c>
      <c r="M85" s="859"/>
      <c r="N85" s="51"/>
    </row>
    <row r="86" spans="1:14" ht="15.75" thickBot="1">
      <c r="B86" s="91" t="s">
        <v>974</v>
      </c>
      <c r="C86" s="92"/>
      <c r="D86" s="92"/>
      <c r="E86" s="92"/>
      <c r="F86" s="92"/>
      <c r="G86" s="92"/>
      <c r="H86" s="92"/>
      <c r="I86" s="93"/>
      <c r="J86" s="94"/>
      <c r="K86" s="305">
        <v>0.05</v>
      </c>
      <c r="L86" s="860">
        <f>N79*K86</f>
        <v>23699.117755266863</v>
      </c>
      <c r="M86" s="861"/>
      <c r="N86" s="51"/>
    </row>
    <row r="87" spans="1:14" ht="15.75" thickBot="1">
      <c r="B87" s="823" t="s">
        <v>953</v>
      </c>
      <c r="C87" s="824"/>
      <c r="D87" s="824"/>
      <c r="E87" s="824"/>
      <c r="F87" s="824"/>
      <c r="G87" s="824"/>
      <c r="H87" s="824"/>
      <c r="I87" s="824"/>
      <c r="J87" s="824"/>
      <c r="K87" s="824"/>
      <c r="L87" s="824"/>
      <c r="M87" s="825"/>
      <c r="N87" s="52">
        <f>L84+L85+L86</f>
        <v>142194.70653160117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616177.06163693836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320</v>
      </c>
      <c r="B36" s="872" t="str">
        <f>VLOOKUP(A36,EQUIPOS!A6:D154,3,FALSE)</f>
        <v>Retroexcavadora sobre llantas, motor 62HP, Profundidad de excavación de 5.41 metros.</v>
      </c>
      <c r="C36" s="873"/>
      <c r="D36" s="873"/>
      <c r="E36" s="873"/>
      <c r="F36" s="873"/>
      <c r="G36" s="873"/>
      <c r="H36" s="874"/>
      <c r="I36" s="267"/>
      <c r="J36" s="268"/>
      <c r="K36" s="269">
        <f>VLOOKUP(A36,EQUIPOS!A6:D163,4,FALSE)</f>
        <v>169264.15989348656</v>
      </c>
      <c r="L36" s="270"/>
      <c r="M36" s="336">
        <v>10</v>
      </c>
      <c r="N36" s="272">
        <f>K36/M36</f>
        <v>16926.415989348658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336.34905451801001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17262.765043866668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593</v>
      </c>
      <c r="B48" s="43" t="str">
        <f>VLOOKUP(A48,MATERIALES!A5:D372,3,FALSE)</f>
        <v>Paral en madera rolliza de 5´´ y 4,5m de longitud (tablestacados)</v>
      </c>
      <c r="C48" s="281"/>
      <c r="D48" s="281"/>
      <c r="E48" s="281"/>
      <c r="F48" s="281"/>
      <c r="G48" s="281"/>
      <c r="H48" s="281"/>
      <c r="I48" s="268"/>
      <c r="J48" s="224" t="str">
        <f>VLOOKUP(A48,MATERIALES!A4:D638,2,FALSE)</f>
        <v>u</v>
      </c>
      <c r="K48" s="282">
        <v>0.48888888888888893</v>
      </c>
      <c r="L48" s="267"/>
      <c r="M48" s="402">
        <f>VLOOKUP(A48,MATERIALES!A5:D394,4,FALSE)</f>
        <v>41651.105086428171</v>
      </c>
      <c r="N48" s="272">
        <f>K48*M48</f>
        <v>20362.762486698219</v>
      </c>
    </row>
    <row r="49" spans="1:14">
      <c r="A49" s="161" t="s">
        <v>670</v>
      </c>
      <c r="B49" s="43" t="str">
        <f>VLOOKUP(A49,MATERIALES!A6:D372,3,FALSE)</f>
        <v>Tablestaca en madera aserrada (0,25*0,05*3)</v>
      </c>
      <c r="C49" s="425"/>
      <c r="D49" s="425"/>
      <c r="E49" s="425"/>
      <c r="F49" s="425"/>
      <c r="G49" s="425"/>
      <c r="H49" s="425"/>
      <c r="I49" s="425"/>
      <c r="J49" s="311" t="str">
        <f>VLOOKUP(A49,MATERIALES!A5:D639,2,FALSE)</f>
        <v>u</v>
      </c>
      <c r="K49" s="397">
        <v>1.3333333333333333</v>
      </c>
      <c r="L49" s="421"/>
      <c r="M49" s="402">
        <f>VLOOKUP(A49,MATERIALES!A6:D395,4,FALSE)</f>
        <v>40609.827459267464</v>
      </c>
      <c r="N49" s="272">
        <f>K49*M49</f>
        <v>54146.436612356614</v>
      </c>
    </row>
    <row r="50" spans="1:14">
      <c r="A50" s="161" t="s">
        <v>898</v>
      </c>
      <c r="B50" s="43" t="str">
        <f>VLOOKUP(A50,MATERIALES!A6:D372,3,FALSE)</f>
        <v>Alambre Negro Para Amarre</v>
      </c>
      <c r="C50" s="425"/>
      <c r="D50" s="425"/>
      <c r="E50" s="425"/>
      <c r="F50" s="425"/>
      <c r="G50" s="425"/>
      <c r="H50" s="425"/>
      <c r="I50" s="425"/>
      <c r="J50" s="311" t="str">
        <f>VLOOKUP(A50,MATERIALES!A6:D640,2,FALSE)</f>
        <v>kg</v>
      </c>
      <c r="K50" s="397">
        <v>1.5</v>
      </c>
      <c r="L50" s="421"/>
      <c r="M50" s="402">
        <f>VLOOKUP(A50,MATERIALES!A6:D396,4,FALSE)</f>
        <v>4053.1731637230423</v>
      </c>
      <c r="N50" s="272">
        <f>K50*M50</f>
        <v>6079.7597455845635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80588.958844639405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3363.4905451800996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101215.21443368617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20243.042886737236</v>
      </c>
      <c r="M84" s="859"/>
      <c r="N84" s="51"/>
    </row>
    <row r="85" spans="1:14">
      <c r="B85" s="89" t="s">
        <v>973</v>
      </c>
      <c r="C85" s="90"/>
      <c r="D85" s="90"/>
      <c r="E85" s="90"/>
      <c r="F85" s="90"/>
      <c r="G85" s="90"/>
      <c r="H85" s="90"/>
      <c r="I85" s="87"/>
      <c r="J85" s="88"/>
      <c r="K85" s="304">
        <v>0.05</v>
      </c>
      <c r="L85" s="858">
        <f>N79*K85</f>
        <v>5060.7607216843089</v>
      </c>
      <c r="M85" s="859"/>
      <c r="N85" s="51"/>
    </row>
    <row r="86" spans="1:14" ht="15.75" thickBot="1">
      <c r="B86" s="91" t="s">
        <v>974</v>
      </c>
      <c r="C86" s="92"/>
      <c r="D86" s="92"/>
      <c r="E86" s="92"/>
      <c r="F86" s="92"/>
      <c r="G86" s="92"/>
      <c r="H86" s="92"/>
      <c r="I86" s="93"/>
      <c r="J86" s="94"/>
      <c r="K86" s="305">
        <v>0.05</v>
      </c>
      <c r="L86" s="860">
        <f>N79*K86</f>
        <v>5060.7607216843089</v>
      </c>
      <c r="M86" s="861"/>
      <c r="N86" s="51"/>
    </row>
    <row r="87" spans="1:14" ht="15.75" thickBot="1">
      <c r="B87" s="823" t="s">
        <v>953</v>
      </c>
      <c r="C87" s="824"/>
      <c r="D87" s="824"/>
      <c r="E87" s="824"/>
      <c r="F87" s="824"/>
      <c r="G87" s="824"/>
      <c r="H87" s="824"/>
      <c r="I87" s="824"/>
      <c r="J87" s="824"/>
      <c r="K87" s="824"/>
      <c r="L87" s="824"/>
      <c r="M87" s="825"/>
      <c r="N87" s="52">
        <f>L84+L85+L86</f>
        <v>30364.564330105855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131579.77876379201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204</v>
      </c>
      <c r="B36" s="872" t="str">
        <f>VLOOKUP(A36,EQUIPOS!A6:D154,3,FALSE)</f>
        <v xml:space="preserve">Equipo de soldadura 250 AMP
</v>
      </c>
      <c r="C36" s="873"/>
      <c r="D36" s="873"/>
      <c r="E36" s="873"/>
      <c r="F36" s="873"/>
      <c r="G36" s="873"/>
      <c r="H36" s="874"/>
      <c r="I36" s="267"/>
      <c r="J36" s="268"/>
      <c r="K36" s="269">
        <f>VLOOKUP(A36,EQUIPOS!A6:D163,4,FALSE)</f>
        <v>24209.657484765507</v>
      </c>
      <c r="L36" s="270"/>
      <c r="M36" s="336">
        <v>10</v>
      </c>
      <c r="N36" s="272">
        <f>K36/M36</f>
        <v>2420.9657484765507</v>
      </c>
    </row>
    <row r="37" spans="1:14">
      <c r="A37" s="113" t="s">
        <v>320</v>
      </c>
      <c r="B37" s="872" t="str">
        <f>VLOOKUP(A37,EQUIPOS!A7:D154,3,FALSE)</f>
        <v>Retroexcavadora sobre llantas, motor 62HP, Profundidad de excavación de 5.41 metros.</v>
      </c>
      <c r="C37" s="873"/>
      <c r="D37" s="873"/>
      <c r="E37" s="873"/>
      <c r="F37" s="873"/>
      <c r="G37" s="873"/>
      <c r="H37" s="874"/>
      <c r="I37" s="421"/>
      <c r="J37" s="422"/>
      <c r="K37" s="269">
        <f>VLOOKUP(A37,EQUIPOS!A7:D164,4,FALSE)</f>
        <v>169264.15989348656</v>
      </c>
      <c r="L37" s="335"/>
      <c r="M37" s="336">
        <v>10</v>
      </c>
      <c r="N37" s="272">
        <f>K37/M37</f>
        <v>16926.415989348658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402.04310903601998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19749.424846861231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662</v>
      </c>
      <c r="B48" s="43" t="str">
        <f>VLOOKUP(A48,MATERIALES!A5:D372,3,FALSE)</f>
        <v>Soldadura 7018</v>
      </c>
      <c r="C48" s="281"/>
      <c r="D48" s="281"/>
      <c r="E48" s="281"/>
      <c r="F48" s="281"/>
      <c r="G48" s="281"/>
      <c r="H48" s="281"/>
      <c r="I48" s="281"/>
      <c r="J48" s="311" t="str">
        <f>VLOOKUP(A48,MATERIALES!A4:D638,2,FALSE)</f>
        <v>kg</v>
      </c>
      <c r="K48" s="282">
        <v>3.3000000000000002E-2</v>
      </c>
      <c r="L48" s="267"/>
      <c r="M48" s="402">
        <f>VLOOKUP(A48,MATERIALES!A5:D394,4,FALSE)</f>
        <v>11245.798373335607</v>
      </c>
      <c r="N48" s="272">
        <f>K48*M48</f>
        <v>371.11134632007503</v>
      </c>
    </row>
    <row r="49" spans="1:14">
      <c r="A49" s="161" t="s">
        <v>680</v>
      </c>
      <c r="B49" s="43" t="str">
        <f>VLOOKUP(A49,MATERIALES!A6:D372,3,FALSE)</f>
        <v>Tablestaca metálica (riel de 70 lb/yarda)</v>
      </c>
      <c r="C49" s="425"/>
      <c r="D49" s="425"/>
      <c r="E49" s="425"/>
      <c r="F49" s="425"/>
      <c r="G49" s="425"/>
      <c r="H49" s="425"/>
      <c r="I49" s="425"/>
      <c r="J49" s="312" t="str">
        <f>VLOOKUP(A49,MATERIALES!A5:D639,2,FALSE)</f>
        <v>u</v>
      </c>
      <c r="K49" s="397">
        <v>3</v>
      </c>
      <c r="L49" s="421"/>
      <c r="M49" s="402">
        <f>VLOOKUP(A49,MATERIALES!A6:D395,4,FALSE)</f>
        <v>136928.00797163264</v>
      </c>
      <c r="N49" s="272">
        <f>K49*M49</f>
        <v>410784.02391489793</v>
      </c>
    </row>
    <row r="50" spans="1:14">
      <c r="A50" s="161" t="s">
        <v>690</v>
      </c>
      <c r="B50" s="43" t="str">
        <f>VLOOKUP(A50,MATERIALES!A6:D372,3,FALSE)</f>
        <v>Tornillos de Unión de D= 12 mm</v>
      </c>
      <c r="C50" s="425"/>
      <c r="D50" s="425"/>
      <c r="E50" s="425"/>
      <c r="F50" s="425"/>
      <c r="G50" s="425"/>
      <c r="H50" s="425"/>
      <c r="I50" s="425"/>
      <c r="J50" s="312" t="str">
        <f>VLOOKUP(A50,MATERIALES!A6:D640,2,FALSE)</f>
        <v>u</v>
      </c>
      <c r="K50" s="397">
        <v>10</v>
      </c>
      <c r="L50" s="421"/>
      <c r="M50" s="402">
        <f>VLOOKUP(A50,MATERIALES!A6:D396,4,FALSE)</f>
        <v>3422.8772830447233</v>
      </c>
      <c r="N50" s="272">
        <f>K50*M50</f>
        <v>34228.772830447233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445383.90809166525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4020.4310903601995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469153.76402888668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93830.752805777345</v>
      </c>
      <c r="M84" s="859"/>
      <c r="N84" s="51"/>
    </row>
    <row r="85" spans="1:14">
      <c r="B85" s="89" t="s">
        <v>973</v>
      </c>
      <c r="C85" s="90"/>
      <c r="D85" s="90"/>
      <c r="E85" s="90"/>
      <c r="F85" s="90"/>
      <c r="G85" s="90"/>
      <c r="H85" s="90"/>
      <c r="I85" s="87"/>
      <c r="J85" s="88"/>
      <c r="K85" s="304">
        <v>0.05</v>
      </c>
      <c r="L85" s="858">
        <f>N79*K85</f>
        <v>23457.688201444336</v>
      </c>
      <c r="M85" s="859"/>
      <c r="N85" s="51"/>
    </row>
    <row r="86" spans="1:14" ht="15.75" thickBot="1">
      <c r="B86" s="91" t="s">
        <v>974</v>
      </c>
      <c r="C86" s="92"/>
      <c r="D86" s="92"/>
      <c r="E86" s="92"/>
      <c r="F86" s="92"/>
      <c r="G86" s="92"/>
      <c r="H86" s="92"/>
      <c r="I86" s="93"/>
      <c r="J86" s="94"/>
      <c r="K86" s="305">
        <v>0.05</v>
      </c>
      <c r="L86" s="860">
        <f>N79*K86</f>
        <v>23457.688201444336</v>
      </c>
      <c r="M86" s="861"/>
      <c r="N86" s="51"/>
    </row>
    <row r="87" spans="1:14" ht="15.75" thickBot="1">
      <c r="B87" s="823" t="s">
        <v>953</v>
      </c>
      <c r="C87" s="824"/>
      <c r="D87" s="824"/>
      <c r="E87" s="824"/>
      <c r="F87" s="824"/>
      <c r="G87" s="824"/>
      <c r="H87" s="824"/>
      <c r="I87" s="824"/>
      <c r="J87" s="824"/>
      <c r="K87" s="824"/>
      <c r="L87" s="824"/>
      <c r="M87" s="825"/>
      <c r="N87" s="52">
        <f>L84+L85+L86</f>
        <v>140746.12920866601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609899.89323755272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282</v>
      </c>
      <c r="B36" s="872" t="str">
        <f>VLOOKUP(A36,EQUIPOS!A6:D154,3,FALSE)</f>
        <v>Piloteadora potencia 250KW, RPM 1800, fuerza elevadora 200KN</v>
      </c>
      <c r="C36" s="873"/>
      <c r="D36" s="873"/>
      <c r="E36" s="873"/>
      <c r="F36" s="873"/>
      <c r="G36" s="873"/>
      <c r="H36" s="874"/>
      <c r="I36" s="267"/>
      <c r="J36" s="268"/>
      <c r="K36" s="269">
        <f>VLOOKUP(A36,EQUIPOS!A6:D163,4,FALSE)</f>
        <v>553732.84778905066</v>
      </c>
      <c r="L36" s="270"/>
      <c r="M36" s="336">
        <v>2</v>
      </c>
      <c r="N36" s="272">
        <f>K36/M36</f>
        <v>276866.42389452533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4716.7655451800993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281583.18943970546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VLOOKUP(A48,MATERIALES!A5:D372,3,FALSE)</f>
        <v>Acero PDR-60</v>
      </c>
      <c r="C48" s="281"/>
      <c r="D48" s="281"/>
      <c r="E48" s="281"/>
      <c r="F48" s="281"/>
      <c r="G48" s="281"/>
      <c r="H48" s="281"/>
      <c r="I48" s="268"/>
      <c r="J48" s="224" t="str">
        <f>VLOOKUP(A48,MATERIALES!A4:D638,2,FALSE)</f>
        <v>kg</v>
      </c>
      <c r="K48" s="282">
        <v>28</v>
      </c>
      <c r="L48" s="267"/>
      <c r="M48" s="402">
        <f>VLOOKUP(A48,MATERIALES!A5:D394,4,FALSE)</f>
        <v>2920.0895591010021</v>
      </c>
      <c r="N48" s="272">
        <f>K48*M48</f>
        <v>81762.507654828063</v>
      </c>
    </row>
    <row r="49" spans="1:14">
      <c r="A49" s="161" t="s">
        <v>829</v>
      </c>
      <c r="B49" s="43" t="str">
        <f>VLOOKUP(A49,MATERIALES!A6:D372,3,FALSE)</f>
        <v>Concreto Resistencia  28 (Mpa)</v>
      </c>
      <c r="C49" s="425"/>
      <c r="D49" s="425"/>
      <c r="E49" s="425"/>
      <c r="F49" s="425"/>
      <c r="G49" s="425"/>
      <c r="H49" s="425"/>
      <c r="I49" s="425"/>
      <c r="J49" s="311" t="str">
        <f>VLOOKUP(A49,MATERIALES!A5:D639,2,FALSE)</f>
        <v>m3</v>
      </c>
      <c r="K49" s="397">
        <v>0.35</v>
      </c>
      <c r="L49" s="421"/>
      <c r="M49" s="402">
        <f>VLOOKUP(A49,MATERIALES!A6:D395,4,FALSE)</f>
        <v>374106.75496087398</v>
      </c>
      <c r="N49" s="272">
        <f>K49*M49</f>
        <v>130937.36423630589</v>
      </c>
    </row>
    <row r="50" spans="1:14">
      <c r="A50" s="161" t="s">
        <v>868</v>
      </c>
      <c r="B50" s="43" t="str">
        <f>VLOOKUP(A50,MATERIALES!A6:D372,3,FALSE)</f>
        <v>Formaleta concreto clase A,B y C</v>
      </c>
      <c r="C50" s="425"/>
      <c r="D50" s="425"/>
      <c r="E50" s="425"/>
      <c r="F50" s="425"/>
      <c r="G50" s="425"/>
      <c r="H50" s="425"/>
      <c r="I50" s="425"/>
      <c r="J50" s="312" t="str">
        <f>VLOOKUP(A50,MATERIALES!A6:D640,2,FALSE)</f>
        <v>m2</v>
      </c>
      <c r="K50" s="397">
        <v>3</v>
      </c>
      <c r="L50" s="421"/>
      <c r="M50" s="402">
        <f>VLOOKUP(A50,MATERIALES!A6:D396,4,FALSE)</f>
        <v>7823.7195041022242</v>
      </c>
      <c r="N50" s="272">
        <f>K50*M50</f>
        <v>23471.158512306672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236171.03040344061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0">
        <f>VLOOKUP(A60,TRANSPORTE!A2:D117,4,FALSE)</f>
        <v>1219.3279687179154</v>
      </c>
      <c r="M60" s="911"/>
      <c r="N60" s="287">
        <f>K60*L60</f>
        <v>426.76478905127038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426.76478905127038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47167.655451800994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565348.64008399833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113069.72801679967</v>
      </c>
      <c r="M84" s="859"/>
      <c r="N84" s="51"/>
    </row>
    <row r="85" spans="1:14">
      <c r="B85" s="89" t="s">
        <v>973</v>
      </c>
      <c r="C85" s="90"/>
      <c r="D85" s="90"/>
      <c r="E85" s="90"/>
      <c r="F85" s="90"/>
      <c r="G85" s="90"/>
      <c r="H85" s="90"/>
      <c r="I85" s="87"/>
      <c r="J85" s="88"/>
      <c r="K85" s="304">
        <v>0.05</v>
      </c>
      <c r="L85" s="858">
        <f>N79*K85</f>
        <v>28267.432004199916</v>
      </c>
      <c r="M85" s="859"/>
      <c r="N85" s="51"/>
    </row>
    <row r="86" spans="1:14" ht="15.75" thickBot="1">
      <c r="B86" s="91" t="s">
        <v>974</v>
      </c>
      <c r="C86" s="92"/>
      <c r="D86" s="92"/>
      <c r="E86" s="92"/>
      <c r="F86" s="92"/>
      <c r="G86" s="92"/>
      <c r="H86" s="92"/>
      <c r="I86" s="93"/>
      <c r="J86" s="94"/>
      <c r="K86" s="305">
        <v>0.05</v>
      </c>
      <c r="L86" s="860">
        <f>N79*K86</f>
        <v>28267.432004199916</v>
      </c>
      <c r="M86" s="861"/>
      <c r="N86" s="51"/>
    </row>
    <row r="87" spans="1:14" ht="15.75" thickBot="1">
      <c r="B87" s="823" t="s">
        <v>953</v>
      </c>
      <c r="C87" s="824"/>
      <c r="D87" s="824"/>
      <c r="E87" s="824"/>
      <c r="F87" s="824"/>
      <c r="G87" s="824"/>
      <c r="H87" s="824"/>
      <c r="I87" s="824"/>
      <c r="J87" s="824"/>
      <c r="K87" s="824"/>
      <c r="L87" s="824"/>
      <c r="M87" s="825"/>
      <c r="N87" s="52">
        <f>L84+L85+L86</f>
        <v>169604.5920251995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734953.23210919788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282</v>
      </c>
      <c r="B36" s="872" t="str">
        <f>VLOOKUP(A36,EQUIPOS!A6:D154,3,FALSE)</f>
        <v>Piloteadora potencia 250KW, RPM 1800, fuerza elevadora 200KN</v>
      </c>
      <c r="C36" s="873"/>
      <c r="D36" s="873"/>
      <c r="E36" s="873"/>
      <c r="F36" s="873"/>
      <c r="G36" s="873"/>
      <c r="H36" s="874"/>
      <c r="I36" s="267"/>
      <c r="J36" s="268"/>
      <c r="K36" s="269">
        <f>VLOOKUP(A36,EQUIPOS!A6:D163,4,FALSE)</f>
        <v>553732.84778905066</v>
      </c>
      <c r="L36" s="270"/>
      <c r="M36" s="336">
        <v>2</v>
      </c>
      <c r="N36" s="272">
        <f>K36/M36</f>
        <v>276866.42389452533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4716.7655451800993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281583.18943970546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VLOOKUP(A48,MATERIALES!A5:D372,3,FALSE)</f>
        <v>Acero PDR-60</v>
      </c>
      <c r="C48" s="281"/>
      <c r="D48" s="281"/>
      <c r="E48" s="281"/>
      <c r="F48" s="281"/>
      <c r="G48" s="281"/>
      <c r="H48" s="281"/>
      <c r="I48" s="268"/>
      <c r="J48" s="224" t="str">
        <f>VLOOKUP(A48,MATERIALES!A4:D638,2,FALSE)</f>
        <v>kg</v>
      </c>
      <c r="K48" s="282">
        <v>28</v>
      </c>
      <c r="L48" s="267"/>
      <c r="M48" s="402">
        <f>VLOOKUP(A48,MATERIALES!A5:D394,4,FALSE)</f>
        <v>2920.0895591010021</v>
      </c>
      <c r="N48" s="272">
        <f>K48*M48</f>
        <v>81762.507654828063</v>
      </c>
    </row>
    <row r="49" spans="1:14">
      <c r="A49" s="161" t="s">
        <v>830</v>
      </c>
      <c r="B49" s="43" t="str">
        <f>VLOOKUP(A49,MATERIALES!A6:D372,3,FALSE)</f>
        <v>Concreto Resistencia  35 (Mpa)</v>
      </c>
      <c r="C49" s="425"/>
      <c r="D49" s="425"/>
      <c r="E49" s="425"/>
      <c r="F49" s="425"/>
      <c r="G49" s="425"/>
      <c r="H49" s="425"/>
      <c r="I49" s="425"/>
      <c r="J49" s="311" t="str">
        <f>VLOOKUP(A49,MATERIALES!A5:D639,2,FALSE)</f>
        <v>m3</v>
      </c>
      <c r="K49" s="397">
        <v>0.35</v>
      </c>
      <c r="L49" s="421"/>
      <c r="M49" s="402">
        <f>VLOOKUP(A49,MATERIALES!A6:D395,4,FALSE)</f>
        <v>416205.6094269813</v>
      </c>
      <c r="N49" s="272">
        <f>K49*M49</f>
        <v>145671.96329944345</v>
      </c>
    </row>
    <row r="50" spans="1:14">
      <c r="A50" s="161" t="s">
        <v>868</v>
      </c>
      <c r="B50" s="43" t="str">
        <f>VLOOKUP(A50,MATERIALES!A6:D372,3,FALSE)</f>
        <v>Formaleta concreto clase A,B y C</v>
      </c>
      <c r="C50" s="425"/>
      <c r="D50" s="425"/>
      <c r="E50" s="425"/>
      <c r="F50" s="425"/>
      <c r="G50" s="425"/>
      <c r="H50" s="425"/>
      <c r="I50" s="425"/>
      <c r="J50" s="312" t="str">
        <f>VLOOKUP(A50,MATERIALES!A6:D640,2,FALSE)</f>
        <v>m2</v>
      </c>
      <c r="K50" s="397">
        <v>2</v>
      </c>
      <c r="L50" s="421"/>
      <c r="M50" s="402">
        <f>VLOOKUP(A50,MATERIALES!A6:D396,4,FALSE)</f>
        <v>7823.7195041022242</v>
      </c>
      <c r="N50" s="272">
        <f>K50*M50</f>
        <v>15647.439008204448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243081.90996247594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0">
        <f>VLOOKUP(A60,TRANSPORTE!A2:D117,4,FALSE)</f>
        <v>1219.3279687179154</v>
      </c>
      <c r="M60" s="911"/>
      <c r="N60" s="287">
        <f>K60*L60</f>
        <v>426.76478905127038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426.76478905127038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47167.655451800994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572259.51964303362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114451.90392860673</v>
      </c>
      <c r="M84" s="859"/>
      <c r="N84" s="51"/>
    </row>
    <row r="85" spans="1:14">
      <c r="B85" s="89" t="s">
        <v>973</v>
      </c>
      <c r="C85" s="90"/>
      <c r="D85" s="90"/>
      <c r="E85" s="90"/>
      <c r="F85" s="90"/>
      <c r="G85" s="90"/>
      <c r="H85" s="90"/>
      <c r="I85" s="87"/>
      <c r="J85" s="88"/>
      <c r="K85" s="304">
        <v>0.05</v>
      </c>
      <c r="L85" s="858">
        <f>N79*K85</f>
        <v>28612.975982151682</v>
      </c>
      <c r="M85" s="859"/>
      <c r="N85" s="51"/>
    </row>
    <row r="86" spans="1:14" ht="15.75" thickBot="1">
      <c r="B86" s="91" t="s">
        <v>974</v>
      </c>
      <c r="C86" s="92"/>
      <c r="D86" s="92"/>
      <c r="E86" s="92"/>
      <c r="F86" s="92"/>
      <c r="G86" s="92"/>
      <c r="H86" s="92"/>
      <c r="I86" s="93"/>
      <c r="J86" s="94"/>
      <c r="K86" s="305">
        <v>0.05</v>
      </c>
      <c r="L86" s="860">
        <f>N79*K86</f>
        <v>28612.975982151682</v>
      </c>
      <c r="M86" s="861"/>
      <c r="N86" s="51"/>
    </row>
    <row r="87" spans="1:14" ht="15.75" thickBot="1">
      <c r="B87" s="823" t="s">
        <v>953</v>
      </c>
      <c r="C87" s="824"/>
      <c r="D87" s="824"/>
      <c r="E87" s="824"/>
      <c r="F87" s="824"/>
      <c r="G87" s="824"/>
      <c r="H87" s="824"/>
      <c r="I87" s="824"/>
      <c r="J87" s="824"/>
      <c r="K87" s="824"/>
      <c r="L87" s="824"/>
      <c r="M87" s="825"/>
      <c r="N87" s="52">
        <f>L84+L85+L86</f>
        <v>171677.8558929101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743937.37553594378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195</v>
      </c>
      <c r="B36" s="872" t="str">
        <f>VLOOKUP(A36,EQUIPOS!A6:D154,3,FALSE)</f>
        <v xml:space="preserve">Equipo de oxicorte, Capacidad de corte: hasta 6´´ (152mm) </v>
      </c>
      <c r="C36" s="873"/>
      <c r="D36" s="873"/>
      <c r="E36" s="873"/>
      <c r="F36" s="873"/>
      <c r="G36" s="873"/>
      <c r="H36" s="874"/>
      <c r="I36" s="267"/>
      <c r="J36" s="268"/>
      <c r="K36" s="269">
        <f>VLOOKUP(A36,EQUIPOS!A6:D163,4,FALSE)</f>
        <v>3782.7589819946102</v>
      </c>
      <c r="L36" s="270"/>
      <c r="M36" s="336">
        <v>1.1299999999999999</v>
      </c>
      <c r="N36" s="272">
        <f>K36/M36</f>
        <v>3347.5743203492129</v>
      </c>
    </row>
    <row r="37" spans="1:14">
      <c r="A37" s="113" t="s">
        <v>332</v>
      </c>
      <c r="B37" s="872" t="str">
        <f>VLOOKUP(A37,EQUIPOS!A7:D154,3,FALSE)</f>
        <v xml:space="preserve">Taladro de 1/2´´, pulidora, lijadora y circular
</v>
      </c>
      <c r="C37" s="873"/>
      <c r="D37" s="873"/>
      <c r="E37" s="873"/>
      <c r="F37" s="873"/>
      <c r="G37" s="873"/>
      <c r="H37" s="874"/>
      <c r="I37" s="421"/>
      <c r="J37" s="422"/>
      <c r="K37" s="269">
        <f>VLOOKUP(A37,EQUIPOS!A7:D164,4,FALSE)</f>
        <v>2308.5073515678273</v>
      </c>
      <c r="L37" s="335"/>
      <c r="M37" s="336">
        <v>0.53</v>
      </c>
      <c r="N37" s="272">
        <f>K37/M37</f>
        <v>4355.6742482411837</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2680.2873935734665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10383.535962163864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394</v>
      </c>
      <c r="B48" s="43" t="str">
        <f>VLOOKUP(A48,MATERIALES!A5:D372,3,FALSE)</f>
        <v>Botella de gas propano (40 lb) (5% de oxígeno)</v>
      </c>
      <c r="C48" s="281"/>
      <c r="D48" s="281"/>
      <c r="E48" s="281"/>
      <c r="F48" s="281"/>
      <c r="G48" s="281"/>
      <c r="H48" s="281"/>
      <c r="I48" s="281"/>
      <c r="J48" s="311" t="str">
        <f>VLOOKUP(A48,MATERIALES!A4:D638,2,FALSE)</f>
        <v>u</v>
      </c>
      <c r="K48" s="282">
        <v>0.02</v>
      </c>
      <c r="L48" s="267"/>
      <c r="M48" s="402">
        <f>VLOOKUP(A48,MATERIALES!A5:D394,4,FALSE)</f>
        <v>65360.329453812999</v>
      </c>
      <c r="N48" s="272">
        <f>K48*M48</f>
        <v>1307.2065890762601</v>
      </c>
    </row>
    <row r="49" spans="1:14">
      <c r="A49" s="161" t="s">
        <v>476</v>
      </c>
      <c r="B49" s="43" t="str">
        <f>VLOOKUP(A49,MATERIALES!A6:D372,3,FALSE)</f>
        <v>Grata de limpieza</v>
      </c>
      <c r="C49" s="425"/>
      <c r="D49" s="425"/>
      <c r="E49" s="425"/>
      <c r="F49" s="425"/>
      <c r="G49" s="425"/>
      <c r="H49" s="425"/>
      <c r="I49" s="425"/>
      <c r="J49" s="312" t="str">
        <f>VLOOKUP(A49,MATERIALES!A5:D639,2,FALSE)</f>
        <v>u</v>
      </c>
      <c r="K49" s="397">
        <v>0.5</v>
      </c>
      <c r="L49" s="421"/>
      <c r="M49" s="402">
        <f>VLOOKUP(A49,MATERIALES!A6:D395,4,FALSE)</f>
        <v>6493.1313741108534</v>
      </c>
      <c r="N49" s="272">
        <f>K49*M49</f>
        <v>3246.5656870554267</v>
      </c>
    </row>
    <row r="50" spans="1:14">
      <c r="A50" s="161" t="s">
        <v>396</v>
      </c>
      <c r="B50" s="43" t="str">
        <f>VLOOKUP(A50,MATERIALES!A6:D372,3,FALSE)</f>
        <v>Botella de oxígeno (1800 lb)</v>
      </c>
      <c r="C50" s="425"/>
      <c r="D50" s="425"/>
      <c r="E50" s="425"/>
      <c r="F50" s="425"/>
      <c r="G50" s="425"/>
      <c r="H50" s="425"/>
      <c r="I50" s="425"/>
      <c r="J50" s="312" t="str">
        <f>VLOOKUP(A50,MATERIALES!A6:D640,2,FALSE)</f>
        <v>u</v>
      </c>
      <c r="K50" s="397">
        <v>0.08</v>
      </c>
      <c r="L50" s="421"/>
      <c r="M50" s="402">
        <f>VLOOKUP(A50,MATERIALES!A6:D396,4,FALSE)</f>
        <v>780958.22037052817</v>
      </c>
      <c r="N50" s="272">
        <f>K50*M50</f>
        <v>62476.657629642257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67030.429905773941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26802.873935734664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104216.83980367247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20843.367960734497</v>
      </c>
      <c r="M84" s="859"/>
      <c r="N84" s="51"/>
    </row>
    <row r="85" spans="1:14">
      <c r="B85" s="89" t="s">
        <v>973</v>
      </c>
      <c r="C85" s="90"/>
      <c r="D85" s="90"/>
      <c r="E85" s="90"/>
      <c r="F85" s="90"/>
      <c r="G85" s="90"/>
      <c r="H85" s="90"/>
      <c r="I85" s="87"/>
      <c r="J85" s="88"/>
      <c r="K85" s="304">
        <v>0.05</v>
      </c>
      <c r="L85" s="858">
        <f>N79*K85</f>
        <v>5210.8419901836241</v>
      </c>
      <c r="M85" s="859"/>
      <c r="N85" s="51"/>
    </row>
    <row r="86" spans="1:14" ht="15.75" thickBot="1">
      <c r="B86" s="91" t="s">
        <v>974</v>
      </c>
      <c r="C86" s="92"/>
      <c r="D86" s="92"/>
      <c r="E86" s="92"/>
      <c r="F86" s="92"/>
      <c r="G86" s="92"/>
      <c r="H86" s="92"/>
      <c r="I86" s="93"/>
      <c r="J86" s="94"/>
      <c r="K86" s="305">
        <v>0.05</v>
      </c>
      <c r="L86" s="860">
        <f>N79*K86</f>
        <v>5210.8419901836241</v>
      </c>
      <c r="M86" s="861"/>
      <c r="N86" s="51"/>
    </row>
    <row r="87" spans="1:14" ht="15.75" thickBot="1">
      <c r="B87" s="823" t="s">
        <v>953</v>
      </c>
      <c r="C87" s="824"/>
      <c r="D87" s="824"/>
      <c r="E87" s="824"/>
      <c r="F87" s="824"/>
      <c r="G87" s="824"/>
      <c r="H87" s="824"/>
      <c r="I87" s="824"/>
      <c r="J87" s="824"/>
      <c r="K87" s="824"/>
      <c r="L87" s="824"/>
      <c r="M87" s="825"/>
      <c r="N87" s="52">
        <f>L84+L85+L86</f>
        <v>31265.051941101745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135481.89174477421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topLeftCell="A37"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VLOOKUP(A36,EQUIPOS!A6:D163,4,FALSE)</f>
        <v>15077.613933755909</v>
      </c>
      <c r="L36" s="270"/>
      <c r="M36" s="336">
        <v>12</v>
      </c>
      <c r="N36" s="272">
        <f t="shared" ref="N36:N42" si="0">K36/M36</f>
        <v>1256.4678278129925</v>
      </c>
    </row>
    <row r="37" spans="1:14">
      <c r="A37" s="113" t="s">
        <v>288</v>
      </c>
      <c r="B37" s="872" t="str">
        <f>VLOOKUP(A37,EQUIPOS!A7:D154,3,FALSE)</f>
        <v xml:space="preserve">Planta eléctrica </v>
      </c>
      <c r="C37" s="873"/>
      <c r="D37" s="873"/>
      <c r="E37" s="873"/>
      <c r="F37" s="873"/>
      <c r="G37" s="873"/>
      <c r="H37" s="874"/>
      <c r="I37" s="267"/>
      <c r="J37" s="268"/>
      <c r="K37" s="269">
        <f>VLOOKUP(A37,EQUIPOS!A7:D164,4,FALSE)</f>
        <v>15541.087001626656</v>
      </c>
      <c r="L37" s="270"/>
      <c r="M37" s="336">
        <v>1.3</v>
      </c>
      <c r="N37" s="272">
        <f t="shared" si="0"/>
        <v>11954.682308943582</v>
      </c>
    </row>
    <row r="38" spans="1:14">
      <c r="A38" s="113" t="s">
        <v>125</v>
      </c>
      <c r="B38" s="872" t="str">
        <f>VLOOKUP(A38,EQUIPOS!A8:D154,3,FALSE)</f>
        <v>Bomba para gato de tensionamiento</v>
      </c>
      <c r="C38" s="873"/>
      <c r="D38" s="873"/>
      <c r="E38" s="873"/>
      <c r="F38" s="873"/>
      <c r="G38" s="873"/>
      <c r="H38" s="874"/>
      <c r="I38" s="267"/>
      <c r="J38" s="268"/>
      <c r="K38" s="269">
        <f>VLOOKUP(A38,EQUIPOS!A8:D165,4,FALSE)</f>
        <v>34804.246304306282</v>
      </c>
      <c r="L38" s="270"/>
      <c r="M38" s="336">
        <v>12</v>
      </c>
      <c r="N38" s="272">
        <f t="shared" si="0"/>
        <v>2900.35385869219</v>
      </c>
    </row>
    <row r="39" spans="1:14">
      <c r="A39" s="113" t="s">
        <v>180</v>
      </c>
      <c r="B39" s="872" t="str">
        <f>VLOOKUP(A39,EQUIPOS!A9:D154,3,FALSE)</f>
        <v>Compresor 120 HP, con martillo.</v>
      </c>
      <c r="C39" s="873"/>
      <c r="D39" s="873"/>
      <c r="E39" s="873"/>
      <c r="F39" s="873"/>
      <c r="G39" s="873"/>
      <c r="H39" s="874"/>
      <c r="I39" s="267"/>
      <c r="J39" s="268"/>
      <c r="K39" s="269">
        <f>VLOOKUP(A39,EQUIPOS!A9:D166,4,FALSE)</f>
        <v>71941.315194738869</v>
      </c>
      <c r="L39" s="270"/>
      <c r="M39" s="336">
        <v>1.3</v>
      </c>
      <c r="N39" s="272">
        <f t="shared" si="0"/>
        <v>55339.473226722206</v>
      </c>
    </row>
    <row r="40" spans="1:14">
      <c r="A40" s="113" t="s">
        <v>197</v>
      </c>
      <c r="B40" s="872" t="str">
        <f>VLOOKUP(A40,EQUIPOS!A10:D154,3,FALSE)</f>
        <v>Equipo de perforación (TRACKDRILL), potencia 40 HP, 2100 golpes / minuto</v>
      </c>
      <c r="C40" s="873"/>
      <c r="D40" s="873"/>
      <c r="E40" s="873"/>
      <c r="F40" s="873"/>
      <c r="G40" s="873"/>
      <c r="H40" s="874"/>
      <c r="I40" s="267"/>
      <c r="J40" s="268"/>
      <c r="K40" s="269">
        <f>VLOOKUP(A40,EQUIPOS!A10:D167,4,FALSE)</f>
        <v>65568.225848864648</v>
      </c>
      <c r="L40" s="270"/>
      <c r="M40" s="336">
        <v>1.3</v>
      </c>
      <c r="N40" s="272">
        <f t="shared" si="0"/>
        <v>50437.096806818961</v>
      </c>
    </row>
    <row r="41" spans="1:14">
      <c r="A41" s="113" t="s">
        <v>195</v>
      </c>
      <c r="B41" s="872" t="str">
        <f>VLOOKUP(A41,EQUIPOS!A11:D155,3,FALSE)</f>
        <v xml:space="preserve">Equipo de oxicorte, Capacidad de corte: hasta 6´´ (152mm) </v>
      </c>
      <c r="C41" s="873"/>
      <c r="D41" s="873"/>
      <c r="E41" s="873"/>
      <c r="F41" s="873"/>
      <c r="G41" s="873"/>
      <c r="H41" s="874"/>
      <c r="I41" s="267"/>
      <c r="J41" s="268"/>
      <c r="K41" s="269">
        <f>VLOOKUP(A41,EQUIPOS!A11:D168,4,FALSE)</f>
        <v>3782.7589819946102</v>
      </c>
      <c r="L41" s="270"/>
      <c r="M41" s="336">
        <v>15</v>
      </c>
      <c r="N41" s="272">
        <f t="shared" si="0"/>
        <v>252.18393213297401</v>
      </c>
    </row>
    <row r="42" spans="1:14">
      <c r="A42" s="113" t="s">
        <v>240</v>
      </c>
      <c r="B42" s="872" t="str">
        <f>VLOOKUP(A42,EQUIPOS!A12:D156,3,FALSE)</f>
        <v>Gato para tensionamiento, fuerza Max 200 ton, área de tensión 314 cm2.</v>
      </c>
      <c r="C42" s="873"/>
      <c r="D42" s="873"/>
      <c r="E42" s="873"/>
      <c r="F42" s="873"/>
      <c r="G42" s="873"/>
      <c r="H42" s="874"/>
      <c r="I42" s="267"/>
      <c r="J42" s="268"/>
      <c r="K42" s="269">
        <f>VLOOKUP(A42,EQUIPOS!A12:D169,4,FALSE)</f>
        <v>143020.07741000128</v>
      </c>
      <c r="L42" s="270"/>
      <c r="M42" s="336">
        <v>12</v>
      </c>
      <c r="N42" s="272">
        <f t="shared" si="0"/>
        <v>11918.339784166774</v>
      </c>
    </row>
    <row r="43" spans="1:14">
      <c r="A43" s="113"/>
      <c r="B43" s="872"/>
      <c r="C43" s="873"/>
      <c r="D43" s="873"/>
      <c r="E43" s="873"/>
      <c r="F43" s="873"/>
      <c r="G43" s="873"/>
      <c r="H43" s="874"/>
      <c r="I43" s="421"/>
      <c r="J43" s="422"/>
      <c r="K43" s="269"/>
      <c r="L43" s="335"/>
      <c r="M43" s="336"/>
      <c r="N43" s="272"/>
    </row>
    <row r="44" spans="1:14">
      <c r="A44" s="113"/>
      <c r="B44" s="872"/>
      <c r="C44" s="873"/>
      <c r="D44" s="873"/>
      <c r="E44" s="873"/>
      <c r="F44" s="873"/>
      <c r="G44" s="873"/>
      <c r="H44" s="874"/>
      <c r="I44" s="328"/>
      <c r="J44" s="330"/>
      <c r="K44" s="269"/>
      <c r="L44" s="423"/>
      <c r="M44" s="424"/>
      <c r="N44" s="272"/>
    </row>
    <row r="45" spans="1:14">
      <c r="B45" s="872"/>
      <c r="C45" s="873"/>
      <c r="D45" s="873"/>
      <c r="E45" s="873"/>
      <c r="F45" s="873"/>
      <c r="G45" s="873"/>
      <c r="H45" s="874"/>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138192.21781479754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s="161" t="s">
        <v>788</v>
      </c>
      <c r="B54" s="43" t="str">
        <f>VLOOKUP(A54,MATERIALES!A5:D372,3,FALSE)</f>
        <v>Alambre negro para amarre calibre 18</v>
      </c>
      <c r="C54" s="281"/>
      <c r="D54" s="281"/>
      <c r="E54" s="281"/>
      <c r="F54" s="281"/>
      <c r="G54" s="281"/>
      <c r="H54" s="281"/>
      <c r="I54" s="281"/>
      <c r="J54" s="311" t="str">
        <f>VLOOKUP(A54,MATERIALES!A8:D644,2,FALSE)</f>
        <v>kg</v>
      </c>
      <c r="K54" s="282">
        <v>0.2</v>
      </c>
      <c r="L54" s="267"/>
      <c r="M54" s="402">
        <f>VLOOKUP(A54,MATERIALES!A5:D394,4,FALSE)</f>
        <v>4605.0503061182153</v>
      </c>
      <c r="N54" s="272">
        <f>K54*M54</f>
        <v>921.01006122364311</v>
      </c>
    </row>
    <row r="55" spans="1:14">
      <c r="A55" s="161" t="s">
        <v>691</v>
      </c>
      <c r="B55" s="43" t="str">
        <f>VLOOKUP(A55,MATERIALES!A6:D372,3,FALSE)</f>
        <v>Torón de tensionmiento 1/2´´ o 5/8´´</v>
      </c>
      <c r="C55" s="425"/>
      <c r="D55" s="425"/>
      <c r="E55" s="425"/>
      <c r="F55" s="425"/>
      <c r="G55" s="425"/>
      <c r="H55" s="425"/>
      <c r="I55" s="425"/>
      <c r="J55" s="312" t="str">
        <f>VLOOKUP(A55,MATERIALES!A9:D645,2,FALSE)</f>
        <v>kg</v>
      </c>
      <c r="K55" s="397">
        <v>5.53</v>
      </c>
      <c r="L55" s="421"/>
      <c r="M55" s="402">
        <f>VLOOKUP(A55,MATERIALES!A6:D395,4,FALSE)</f>
        <v>5489.6156503912325</v>
      </c>
      <c r="N55" s="272">
        <f t="shared" ref="N55:N67" si="1">K55*M55</f>
        <v>30357.574546663516</v>
      </c>
    </row>
    <row r="56" spans="1:14">
      <c r="A56" s="161" t="s">
        <v>484</v>
      </c>
      <c r="B56" s="43" t="str">
        <f>VLOOKUP(A56,MATERIALES!A6:D372,3,FALSE)</f>
        <v>Limpiador 1/4 de galón (anclajes)</v>
      </c>
      <c r="C56" s="425"/>
      <c r="D56" s="425"/>
      <c r="E56" s="425"/>
      <c r="F56" s="425"/>
      <c r="G56" s="425"/>
      <c r="H56" s="425"/>
      <c r="I56" s="425"/>
      <c r="J56" s="312" t="str">
        <f>VLOOKUP(A56,MATERIALES!A10:D646,2,FALSE)</f>
        <v>u</v>
      </c>
      <c r="K56" s="397">
        <v>8.0000000000000002E-3</v>
      </c>
      <c r="L56" s="421"/>
      <c r="M56" s="402">
        <f>VLOOKUP(A56,MATERIALES!A6:D396,4,FALSE)</f>
        <v>40486.956699262511</v>
      </c>
      <c r="N56" s="272">
        <f t="shared" si="1"/>
        <v>323.89565359410011</v>
      </c>
    </row>
    <row r="57" spans="1:14">
      <c r="A57" s="161" t="s">
        <v>664</v>
      </c>
      <c r="B57" s="43" t="str">
        <f>VLOOKUP(A57,MATERIALES!A6:D372,3,FALSE)</f>
        <v>Soldadura en PVC 1/8 de galón (anclajes)</v>
      </c>
      <c r="C57" s="425"/>
      <c r="D57" s="425"/>
      <c r="E57" s="425"/>
      <c r="F57" s="425"/>
      <c r="G57" s="425"/>
      <c r="H57" s="425"/>
      <c r="I57" s="425"/>
      <c r="J57" s="312" t="str">
        <f>VLOOKUP(A57,MATERIALES!A11:D647,2,FALSE)</f>
        <v>u</v>
      </c>
      <c r="K57" s="397">
        <v>2.1999999999999999E-2</v>
      </c>
      <c r="L57" s="421"/>
      <c r="M57" s="402">
        <f>VLOOKUP(A57,MATERIALES!A6:D397,4,FALSE)</f>
        <v>29706.609425267736</v>
      </c>
      <c r="N57" s="272">
        <f t="shared" si="1"/>
        <v>653.54540735589012</v>
      </c>
    </row>
    <row r="58" spans="1:14">
      <c r="A58" s="161" t="s">
        <v>731</v>
      </c>
      <c r="B58" s="43" t="str">
        <f>VLOOKUP(A58,MATERIALES!A7:D372,3,FALSE)</f>
        <v>Unión en PVC RD21 de 1´´ (para anclajes)</v>
      </c>
      <c r="C58" s="425"/>
      <c r="D58" s="425"/>
      <c r="E58" s="425"/>
      <c r="F58" s="425"/>
      <c r="G58" s="425"/>
      <c r="H58" s="425"/>
      <c r="I58" s="425"/>
      <c r="J58" s="312" t="str">
        <f>VLOOKUP(A58,MATERIALES!A11:D648,2,FALSE)</f>
        <v>u</v>
      </c>
      <c r="K58" s="397">
        <v>0.3</v>
      </c>
      <c r="L58" s="421"/>
      <c r="M58" s="402">
        <f>VLOOKUP(A58,MATERIALES!A7:D398,4,FALSE)</f>
        <v>645.59212883963676</v>
      </c>
      <c r="N58" s="272">
        <f t="shared" si="1"/>
        <v>193.67763865189102</v>
      </c>
    </row>
    <row r="59" spans="1:14">
      <c r="A59" s="161" t="s">
        <v>684</v>
      </c>
      <c r="B59" s="43" t="str">
        <f>VLOOKUP(A59,MATERIALES!A8:D372,3,FALSE)</f>
        <v>Tapón en PVC RD21 de 1´´ (para anclaje)</v>
      </c>
      <c r="C59" s="425"/>
      <c r="D59" s="425"/>
      <c r="E59" s="425"/>
      <c r="F59" s="425"/>
      <c r="G59" s="425"/>
      <c r="H59" s="425"/>
      <c r="I59" s="425"/>
      <c r="J59" s="312" t="str">
        <f>VLOOKUP(A59,MATERIALES!A12:D649,2,FALSE)</f>
        <v>u</v>
      </c>
      <c r="K59" s="397">
        <v>0.1</v>
      </c>
      <c r="L59" s="421"/>
      <c r="M59" s="402">
        <f>VLOOKUP(A59,MATERIALES!A8:D399,4,FALSE)</f>
        <v>728.89433901249311</v>
      </c>
      <c r="N59" s="272">
        <f t="shared" si="1"/>
        <v>72.889433901249319</v>
      </c>
    </row>
    <row r="60" spans="1:14">
      <c r="A60" s="161" t="s">
        <v>432</v>
      </c>
      <c r="B60" s="43" t="str">
        <f>VLOOKUP(A60,MATERIALES!A9:D372,3,FALSE)</f>
        <v>Anclajes o Cuñas para el tensionamiento</v>
      </c>
      <c r="C60" s="425"/>
      <c r="D60" s="425"/>
      <c r="E60" s="425"/>
      <c r="F60" s="425"/>
      <c r="G60" s="425"/>
      <c r="H60" s="425"/>
      <c r="I60" s="425"/>
      <c r="J60" s="312" t="str">
        <f>VLOOKUP(A60,MATERIALES!A13:D650,2,FALSE)</f>
        <v>u</v>
      </c>
      <c r="K60" s="397">
        <v>0.5</v>
      </c>
      <c r="L60" s="421"/>
      <c r="M60" s="402">
        <f>VLOOKUP(A60,MATERIALES!A9:D400,4,FALSE)</f>
        <v>11125.372049746764</v>
      </c>
      <c r="N60" s="272">
        <f t="shared" si="1"/>
        <v>5562.6860248733819</v>
      </c>
    </row>
    <row r="61" spans="1:14">
      <c r="A61" s="161" t="s">
        <v>702</v>
      </c>
      <c r="B61" s="43" t="str">
        <f>VLOOKUP(A61,MATERIALES!A10:D372,3,FALSE)</f>
        <v>Trompetas de 12 torones (tensionamiento)</v>
      </c>
      <c r="C61" s="425"/>
      <c r="D61" s="425"/>
      <c r="E61" s="425"/>
      <c r="F61" s="425"/>
      <c r="G61" s="425"/>
      <c r="H61" s="425"/>
      <c r="I61" s="425"/>
      <c r="J61" s="312" t="s">
        <v>92</v>
      </c>
      <c r="K61" s="397">
        <v>0.1</v>
      </c>
      <c r="L61" s="421"/>
      <c r="M61" s="402">
        <f>VLOOKUP(A61,MATERIALES!A10:D401,4,FALSE)</f>
        <v>49804.935619198332</v>
      </c>
      <c r="N61" s="272">
        <f t="shared" si="1"/>
        <v>4980.4935619198332</v>
      </c>
    </row>
    <row r="62" spans="1:14">
      <c r="A62" s="161" t="s">
        <v>492</v>
      </c>
      <c r="B62" s="43" t="str">
        <f>VLOOKUP(A62,MATERIALES!A11:D372,3,FALSE)</f>
        <v>Lechada Para Ductos (Acero De Preesfuerzo)</v>
      </c>
      <c r="C62" s="425"/>
      <c r="D62" s="425"/>
      <c r="E62" s="425"/>
      <c r="F62" s="425"/>
      <c r="G62" s="425"/>
      <c r="H62" s="425"/>
      <c r="I62" s="425"/>
      <c r="J62" s="312" t="s">
        <v>422</v>
      </c>
      <c r="K62" s="397">
        <v>10</v>
      </c>
      <c r="L62" s="421"/>
      <c r="M62" s="402">
        <f>VLOOKUP(A62,MATERIALES!A11:D402,4,FALSE)</f>
        <v>902.78770274833062</v>
      </c>
      <c r="N62" s="272">
        <f t="shared" si="1"/>
        <v>9027.8770274833059</v>
      </c>
    </row>
    <row r="63" spans="1:14">
      <c r="A63" s="161" t="s">
        <v>445</v>
      </c>
      <c r="B63" s="43" t="str">
        <f>VLOOKUP(A63,MATERIALES!A11:D372,3,FALSE)</f>
        <v>Ductos para tensionimiento</v>
      </c>
      <c r="C63" s="425"/>
      <c r="D63" s="425"/>
      <c r="E63" s="425"/>
      <c r="F63" s="425"/>
      <c r="G63" s="425"/>
      <c r="H63" s="425"/>
      <c r="I63" s="425"/>
      <c r="J63" s="312" t="str">
        <f>VLOOKUP(A63,MATERIALES!A14:D653,2,FALSE)</f>
        <v>m</v>
      </c>
      <c r="K63" s="397">
        <v>1</v>
      </c>
      <c r="L63" s="421"/>
      <c r="M63" s="402">
        <f>VLOOKUP(A63,MATERIALES!A11:D403,4,FALSE)</f>
        <v>28104.083157067413</v>
      </c>
      <c r="N63" s="272">
        <f t="shared" si="1"/>
        <v>28104.083157067413</v>
      </c>
    </row>
    <row r="64" spans="1:14">
      <c r="A64" s="161" t="s">
        <v>591</v>
      </c>
      <c r="B64" s="43" t="str">
        <f>VLOOKUP(A64,MATERIALES!A12:D372,3,FALSE)</f>
        <v>Oxigeno industrial</v>
      </c>
      <c r="C64" s="425"/>
      <c r="D64" s="425"/>
      <c r="E64" s="425"/>
      <c r="F64" s="425"/>
      <c r="G64" s="425"/>
      <c r="H64" s="425"/>
      <c r="I64" s="425"/>
      <c r="J64" s="312" t="str">
        <f>VLOOKUP(A64,MATERIALES!A15:D654,2,FALSE)</f>
        <v>kg</v>
      </c>
      <c r="K64" s="397">
        <v>0.5</v>
      </c>
      <c r="L64" s="421"/>
      <c r="M64" s="402">
        <f>VLOOKUP(A64,MATERIALES!A12:D404,4,FALSE)</f>
        <v>14833.421869741305</v>
      </c>
      <c r="N64" s="272">
        <f t="shared" si="1"/>
        <v>7416.7109348706526</v>
      </c>
    </row>
    <row r="65" spans="1:14">
      <c r="A65" s="161" t="s">
        <v>507</v>
      </c>
      <c r="B65" s="43" t="str">
        <f>VLOOKUP(A65,MATERIALES!A13:D372,3,FALSE)</f>
        <v>Manguera de polietileno de 3´´</v>
      </c>
      <c r="C65" s="425"/>
      <c r="D65" s="425"/>
      <c r="E65" s="425"/>
      <c r="F65" s="425"/>
      <c r="G65" s="425"/>
      <c r="H65" s="425"/>
      <c r="I65" s="425"/>
      <c r="J65" s="312" t="str">
        <f>VLOOKUP(A65,MATERIALES!A16:D655,2,FALSE)</f>
        <v>m</v>
      </c>
      <c r="K65" s="397">
        <v>0.55000000000000004</v>
      </c>
      <c r="L65" s="421"/>
      <c r="M65" s="402">
        <f>VLOOKUP(A65,MATERIALES!A13:D405,4,FALSE)</f>
        <v>4857.5601307046863</v>
      </c>
      <c r="N65" s="272">
        <f t="shared" si="1"/>
        <v>2671.6580718875775</v>
      </c>
    </row>
    <row r="66" spans="1:14">
      <c r="A66" s="161" t="s">
        <v>898</v>
      </c>
      <c r="B66" s="43" t="str">
        <f>VLOOKUP(A66,MATERIALES!A13:D373,3,FALSE)</f>
        <v>Alambre Negro Para Amarre</v>
      </c>
      <c r="C66" s="425"/>
      <c r="D66" s="425"/>
      <c r="E66" s="425"/>
      <c r="F66" s="425"/>
      <c r="G66" s="425"/>
      <c r="H66" s="425"/>
      <c r="I66" s="425"/>
      <c r="J66" s="312" t="str">
        <f>VLOOKUP(A66,MATERIALES!A17:D656,2,FALSE)</f>
        <v>kg</v>
      </c>
      <c r="K66" s="397">
        <v>0.05</v>
      </c>
      <c r="L66" s="421"/>
      <c r="M66" s="402">
        <f>VLOOKUP(A66,MATERIALES!A13:D406,4,FALSE)</f>
        <v>4053.1731637230423</v>
      </c>
      <c r="N66" s="272">
        <f t="shared" si="1"/>
        <v>202.65865818615214</v>
      </c>
    </row>
    <row r="67" spans="1:14">
      <c r="A67" s="161" t="s">
        <v>706</v>
      </c>
      <c r="B67" s="43" t="str">
        <f>VLOOKUP(A67,MATERIALES!A13:D374,3,FALSE)</f>
        <v>Tubería PVC RD21 de 1´´ (para anclajes)</v>
      </c>
      <c r="C67" s="425"/>
      <c r="D67" s="425"/>
      <c r="E67" s="425"/>
      <c r="F67" s="425"/>
      <c r="G67" s="425"/>
      <c r="H67" s="425"/>
      <c r="I67" s="425"/>
      <c r="J67" s="312" t="str">
        <f>VLOOKUP(A67,MATERIALES!A18:D657,2,FALSE)</f>
        <v>m</v>
      </c>
      <c r="K67" s="397">
        <v>1</v>
      </c>
      <c r="L67" s="421"/>
      <c r="M67" s="402">
        <f>VLOOKUP(A67,MATERIALES!A13:D407,4,FALSE)</f>
        <v>4251.5365516971551</v>
      </c>
      <c r="N67" s="272">
        <f t="shared" si="1"/>
        <v>4251.5365516971551</v>
      </c>
    </row>
    <row r="68" spans="1:14" ht="15.75" thickBot="1">
      <c r="B68" s="43"/>
      <c r="C68" s="310"/>
      <c r="D68" s="310"/>
      <c r="E68" s="310"/>
      <c r="F68" s="310"/>
      <c r="G68" s="310"/>
      <c r="H68" s="310"/>
      <c r="I68" s="310"/>
      <c r="J68" s="435"/>
      <c r="K68" s="126"/>
      <c r="L68" s="325"/>
      <c r="M68" s="402"/>
      <c r="N68" s="272"/>
    </row>
    <row r="69" spans="1:14" ht="15.75" thickBot="1">
      <c r="B69" s="823" t="s">
        <v>953</v>
      </c>
      <c r="C69" s="824"/>
      <c r="D69" s="824"/>
      <c r="E69" s="824"/>
      <c r="F69" s="824"/>
      <c r="G69" s="824"/>
      <c r="H69" s="824"/>
      <c r="I69" s="824"/>
      <c r="J69" s="824"/>
      <c r="K69" s="824"/>
      <c r="L69" s="824"/>
      <c r="M69" s="825"/>
      <c r="N69" s="394">
        <f>SUM(N54:N68)</f>
        <v>94740.296729375754</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9" t="s">
        <v>961</v>
      </c>
      <c r="M73" s="888"/>
      <c r="N73" s="76" t="s">
        <v>951</v>
      </c>
    </row>
    <row r="74" spans="1:14">
      <c r="B74" s="46"/>
      <c r="C74" s="317"/>
      <c r="D74" s="317"/>
      <c r="E74" s="317"/>
      <c r="F74" s="317"/>
      <c r="G74" s="317"/>
      <c r="H74" s="311"/>
      <c r="I74" s="279"/>
      <c r="J74" s="286"/>
      <c r="K74" s="279"/>
      <c r="L74" s="910"/>
      <c r="M74" s="911"/>
      <c r="N74" s="287"/>
    </row>
    <row r="75" spans="1:14">
      <c r="B75" s="46"/>
      <c r="C75" s="47"/>
      <c r="D75" s="47"/>
      <c r="E75" s="47"/>
      <c r="F75" s="47"/>
      <c r="G75" s="47"/>
      <c r="H75" s="311"/>
      <c r="I75" s="279"/>
      <c r="J75" s="286"/>
      <c r="K75" s="279"/>
      <c r="L75" s="910"/>
      <c r="M75" s="911"/>
      <c r="N75" s="287"/>
    </row>
    <row r="76" spans="1:14">
      <c r="B76" s="46"/>
      <c r="C76" s="47"/>
      <c r="D76" s="47"/>
      <c r="E76" s="47"/>
      <c r="F76" s="47"/>
      <c r="G76" s="47"/>
      <c r="H76" s="311"/>
      <c r="I76" s="279"/>
      <c r="J76" s="286"/>
      <c r="K76" s="279"/>
      <c r="L76" s="910"/>
      <c r="M76" s="911"/>
      <c r="N76" s="287"/>
    </row>
    <row r="77" spans="1:14">
      <c r="B77" s="46"/>
      <c r="C77" s="47"/>
      <c r="D77" s="47"/>
      <c r="E77" s="47"/>
      <c r="F77" s="47"/>
      <c r="G77" s="47"/>
      <c r="H77" s="311"/>
      <c r="I77" s="279"/>
      <c r="J77" s="286"/>
      <c r="K77" s="279"/>
      <c r="L77" s="910"/>
      <c r="M77" s="911"/>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1"/>
      <c r="M79" s="902"/>
      <c r="N79" s="127"/>
    </row>
    <row r="80" spans="1:14" ht="15.75" thickBot="1">
      <c r="B80" s="912" t="s">
        <v>953</v>
      </c>
      <c r="C80" s="866"/>
      <c r="D80" s="866"/>
      <c r="E80" s="866"/>
      <c r="F80" s="866"/>
      <c r="G80" s="866"/>
      <c r="H80" s="866"/>
      <c r="I80" s="866"/>
      <c r="J80" s="866"/>
      <c r="K80" s="866"/>
      <c r="L80" s="866"/>
      <c r="M80" s="867"/>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2" t="s">
        <v>963</v>
      </c>
      <c r="C84" s="863"/>
      <c r="D84" s="863"/>
      <c r="E84" s="863"/>
      <c r="F84" s="863"/>
      <c r="G84" s="863"/>
      <c r="H84" s="863"/>
      <c r="I84" s="73" t="s">
        <v>964</v>
      </c>
      <c r="J84" s="75" t="s">
        <v>1410</v>
      </c>
      <c r="K84" s="74" t="s">
        <v>966</v>
      </c>
      <c r="L84" s="864" t="s">
        <v>950</v>
      </c>
      <c r="M84" s="865"/>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9"/>
      <c r="C90" s="900"/>
      <c r="D90" s="900"/>
      <c r="E90" s="900"/>
      <c r="F90" s="900"/>
      <c r="G90" s="900"/>
      <c r="H90" s="900"/>
      <c r="I90" s="126"/>
      <c r="J90" s="126"/>
      <c r="K90" s="126"/>
      <c r="L90" s="913"/>
      <c r="M90" s="913"/>
      <c r="N90" s="45"/>
    </row>
    <row r="91" spans="1:15" ht="15.75" thickBot="1">
      <c r="B91" s="912" t="s">
        <v>953</v>
      </c>
      <c r="C91" s="866"/>
      <c r="D91" s="866"/>
      <c r="E91" s="866"/>
      <c r="F91" s="866"/>
      <c r="G91" s="866"/>
      <c r="H91" s="866"/>
      <c r="I91" s="866"/>
      <c r="J91" s="866"/>
      <c r="K91" s="866"/>
      <c r="L91" s="866"/>
      <c r="M91" s="867"/>
      <c r="N91" s="301">
        <f>SUM(N85:N90)</f>
        <v>41336.200695078456</v>
      </c>
    </row>
    <row r="92" spans="1:15" ht="15.75" thickBot="1">
      <c r="B92" s="33"/>
      <c r="C92" s="34"/>
      <c r="D92" s="34"/>
      <c r="E92" s="34"/>
      <c r="F92" s="34"/>
      <c r="G92" s="34"/>
      <c r="H92" s="34"/>
      <c r="I92" s="34"/>
      <c r="J92" s="34"/>
      <c r="K92" s="34"/>
      <c r="L92" s="34"/>
      <c r="M92" s="34"/>
      <c r="N92" s="35"/>
    </row>
    <row r="93" spans="1:15" ht="15.75" thickBot="1">
      <c r="B93" s="823" t="s">
        <v>967</v>
      </c>
      <c r="C93" s="824"/>
      <c r="D93" s="824"/>
      <c r="E93" s="824"/>
      <c r="F93" s="824"/>
      <c r="G93" s="824"/>
      <c r="H93" s="824"/>
      <c r="I93" s="824"/>
      <c r="J93" s="824"/>
      <c r="K93" s="824"/>
      <c r="L93" s="824"/>
      <c r="M93" s="825"/>
      <c r="N93" s="99">
        <f>N49+N69+N80+N91</f>
        <v>274268.71523925173</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8" t="s">
        <v>969</v>
      </c>
      <c r="C97" s="869"/>
      <c r="D97" s="869"/>
      <c r="E97" s="869"/>
      <c r="F97" s="869"/>
      <c r="G97" s="869"/>
      <c r="H97" s="869"/>
      <c r="I97" s="314"/>
      <c r="J97" s="334"/>
      <c r="K97" s="302" t="s">
        <v>970</v>
      </c>
      <c r="L97" s="870" t="s">
        <v>971</v>
      </c>
      <c r="M97" s="871"/>
      <c r="N97" s="303"/>
    </row>
    <row r="98" spans="1:14">
      <c r="B98" s="856" t="s">
        <v>972</v>
      </c>
      <c r="C98" s="857"/>
      <c r="D98" s="857"/>
      <c r="E98" s="857"/>
      <c r="F98" s="857"/>
      <c r="G98" s="857"/>
      <c r="H98" s="857"/>
      <c r="I98" s="87"/>
      <c r="J98" s="88"/>
      <c r="K98" s="304">
        <v>0.2</v>
      </c>
      <c r="L98" s="858">
        <f>N93*K98</f>
        <v>54853.743047850352</v>
      </c>
      <c r="M98" s="859"/>
      <c r="N98" s="51"/>
    </row>
    <row r="99" spans="1:14">
      <c r="B99" s="89" t="s">
        <v>973</v>
      </c>
      <c r="C99" s="90"/>
      <c r="D99" s="90"/>
      <c r="E99" s="90"/>
      <c r="F99" s="90"/>
      <c r="G99" s="90"/>
      <c r="H99" s="90"/>
      <c r="I99" s="87"/>
      <c r="J99" s="88"/>
      <c r="K99" s="304">
        <v>0.05</v>
      </c>
      <c r="L99" s="858">
        <f>N93*K99</f>
        <v>13713.435761962588</v>
      </c>
      <c r="M99" s="859"/>
      <c r="N99" s="51"/>
    </row>
    <row r="100" spans="1:14" ht="15.75" thickBot="1">
      <c r="B100" s="91" t="s">
        <v>974</v>
      </c>
      <c r="C100" s="92"/>
      <c r="D100" s="92"/>
      <c r="E100" s="92"/>
      <c r="F100" s="92"/>
      <c r="G100" s="92"/>
      <c r="H100" s="92"/>
      <c r="I100" s="93"/>
      <c r="J100" s="94"/>
      <c r="K100" s="305">
        <v>0.05</v>
      </c>
      <c r="L100" s="860">
        <f>N93*K100</f>
        <v>13713.435761962588</v>
      </c>
      <c r="M100" s="861"/>
      <c r="N100" s="51"/>
    </row>
    <row r="101" spans="1:14" ht="15.75" thickBot="1">
      <c r="B101" s="823" t="s">
        <v>953</v>
      </c>
      <c r="C101" s="824"/>
      <c r="D101" s="824"/>
      <c r="E101" s="824"/>
      <c r="F101" s="824"/>
      <c r="G101" s="824"/>
      <c r="H101" s="824"/>
      <c r="I101" s="824"/>
      <c r="J101" s="824"/>
      <c r="K101" s="824"/>
      <c r="L101" s="824"/>
      <c r="M101" s="825"/>
      <c r="N101" s="52">
        <f>L98+L99+L100</f>
        <v>82280.614571775513</v>
      </c>
    </row>
    <row r="102" spans="1:14" ht="15.75" thickBot="1">
      <c r="B102" s="33"/>
      <c r="C102" s="34"/>
      <c r="D102" s="34"/>
      <c r="E102" s="34"/>
      <c r="F102" s="34"/>
      <c r="G102" s="34"/>
      <c r="H102" s="34"/>
      <c r="I102" s="34"/>
      <c r="J102" s="34"/>
      <c r="K102" s="34"/>
      <c r="L102" s="34"/>
      <c r="M102" s="34"/>
      <c r="N102" s="35"/>
    </row>
    <row r="103" spans="1:14" ht="15.75" thickBot="1">
      <c r="A103" t="s">
        <v>2016</v>
      </c>
      <c r="B103" s="823" t="s">
        <v>975</v>
      </c>
      <c r="C103" s="824"/>
      <c r="D103" s="824"/>
      <c r="E103" s="824"/>
      <c r="F103" s="824"/>
      <c r="G103" s="824"/>
      <c r="H103" s="824"/>
      <c r="I103" s="824"/>
      <c r="J103" s="824"/>
      <c r="K103" s="824"/>
      <c r="L103" s="824"/>
      <c r="M103" s="825"/>
      <c r="N103" s="188">
        <f>N93+N101</f>
        <v>356549.32981102727</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3"/>
      <c r="K133" s="973"/>
      <c r="L133" s="973"/>
      <c r="M133" s="973"/>
      <c r="N133" s="974"/>
    </row>
    <row r="134" spans="2:14" ht="15.75" thickBot="1">
      <c r="B134" s="419" t="s">
        <v>2221</v>
      </c>
      <c r="C134" s="420"/>
      <c r="D134" s="420"/>
      <c r="E134" s="259"/>
      <c r="F134" s="259"/>
      <c r="G134" s="259"/>
      <c r="H134" s="259"/>
      <c r="I134" s="259"/>
      <c r="J134" s="975"/>
      <c r="K134" s="975"/>
      <c r="L134" s="975"/>
      <c r="M134" s="975"/>
      <c r="N134" s="976"/>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topLeftCell="A31"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224</v>
      </c>
      <c r="B36" s="872" t="str">
        <f>VLOOKUP(A36,EQUIPOS!A6:D154,3,FALSE)</f>
        <v>Equipo de Medición (Deformimetros Eléctricos, Mecánicos, Celdas de Carga,  Etc.)</v>
      </c>
      <c r="C36" s="873"/>
      <c r="D36" s="873"/>
      <c r="E36" s="873"/>
      <c r="F36" s="873"/>
      <c r="G36" s="873"/>
      <c r="H36" s="874"/>
      <c r="I36" s="267"/>
      <c r="J36" s="268"/>
      <c r="K36" s="269">
        <f>VLOOKUP(A36,EQUIPOS!A6:D163,4,FALSE)</f>
        <v>116644.04554128382</v>
      </c>
      <c r="L36" s="270"/>
      <c r="M36" s="336">
        <v>3.3333333330000001</v>
      </c>
      <c r="N36" s="272">
        <f>K36/M36</f>
        <v>34993.213665884468</v>
      </c>
    </row>
    <row r="37" spans="1:14">
      <c r="A37" s="113" t="s">
        <v>125</v>
      </c>
      <c r="B37" s="872" t="str">
        <f>VLOOKUP(A37,EQUIPOS!A7:D154,3,FALSE)</f>
        <v>Bomba para gato de tensionamiento</v>
      </c>
      <c r="C37" s="873"/>
      <c r="D37" s="873"/>
      <c r="E37" s="873"/>
      <c r="F37" s="873"/>
      <c r="G37" s="873"/>
      <c r="H37" s="874"/>
      <c r="I37" s="421"/>
      <c r="J37" s="422"/>
      <c r="K37" s="269">
        <f>VLOOKUP(A37,EQUIPOS!A7:D164,4,FALSE)</f>
        <v>34804.246304306282</v>
      </c>
      <c r="L37" s="335"/>
      <c r="M37" s="336">
        <v>0.1</v>
      </c>
      <c r="N37" s="272">
        <f>K37/M37</f>
        <v>348042.46304306277</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VLOOKUP(A38,EQUIPOS!A8:D165,4,FALSE)</f>
        <v>143020.07741000128</v>
      </c>
      <c r="L38" s="423"/>
      <c r="M38" s="424">
        <v>0.1</v>
      </c>
      <c r="N38" s="272">
        <f>K38/M38</f>
        <v>1430200.7741000126</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1813236.4508089598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0">
        <f>VLOOKUP(A60,TRANSPORTE!A2:D117,4,FALSE)</f>
        <v>3757.3679126228772</v>
      </c>
      <c r="M60" s="911"/>
      <c r="N60" s="287">
        <f>K60*L60</f>
        <v>56360.51868934316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56360.51868934316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6101.0196361652497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1875697.9891344684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375139.59782689367</v>
      </c>
      <c r="M84" s="859"/>
      <c r="N84" s="51"/>
    </row>
    <row r="85" spans="1:14">
      <c r="B85" s="89" t="s">
        <v>973</v>
      </c>
      <c r="C85" s="90"/>
      <c r="D85" s="90"/>
      <c r="E85" s="90"/>
      <c r="F85" s="90"/>
      <c r="G85" s="90"/>
      <c r="H85" s="90"/>
      <c r="I85" s="87"/>
      <c r="J85" s="88"/>
      <c r="K85" s="304">
        <v>0.05</v>
      </c>
      <c r="L85" s="858">
        <f>N79*K85</f>
        <v>93784.899456723419</v>
      </c>
      <c r="M85" s="859"/>
      <c r="N85" s="51"/>
    </row>
    <row r="86" spans="1:14" ht="15.75" thickBot="1">
      <c r="B86" s="91" t="s">
        <v>974</v>
      </c>
      <c r="C86" s="92"/>
      <c r="D86" s="92"/>
      <c r="E86" s="92"/>
      <c r="F86" s="92"/>
      <c r="G86" s="92"/>
      <c r="H86" s="92"/>
      <c r="I86" s="93"/>
      <c r="J86" s="94"/>
      <c r="K86" s="305">
        <v>0.05</v>
      </c>
      <c r="L86" s="860">
        <f>N79*K86</f>
        <v>93784.899456723419</v>
      </c>
      <c r="M86" s="861"/>
      <c r="N86" s="51"/>
    </row>
    <row r="87" spans="1:14" ht="15.75" thickBot="1">
      <c r="B87" s="823" t="s">
        <v>953</v>
      </c>
      <c r="C87" s="824"/>
      <c r="D87" s="824"/>
      <c r="E87" s="824"/>
      <c r="F87" s="824"/>
      <c r="G87" s="824"/>
      <c r="H87" s="824"/>
      <c r="I87" s="824"/>
      <c r="J87" s="824"/>
      <c r="K87" s="824"/>
      <c r="L87" s="824"/>
      <c r="M87" s="825"/>
      <c r="N87" s="52">
        <f>L84+L85+L86</f>
        <v>562709.39674034051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2438407.3858748088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1855.8346735672976</v>
      </c>
      <c r="L36" s="270"/>
      <c r="M36" s="336">
        <v>2</v>
      </c>
      <c r="N36" s="272">
        <f>K36/M36</f>
        <v>927.91733678364881</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15851.222377525248</v>
      </c>
      <c r="L37" s="335"/>
      <c r="M37" s="336">
        <v>2</v>
      </c>
      <c r="N37" s="272">
        <f>K37/M37</f>
        <v>7925.6111887626239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1681.7452725900498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10535.273798136323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VLOOKUP(A48,MATERIALES!A4:D638,2,FALSE)</f>
        <v>m2</v>
      </c>
      <c r="K48" s="282">
        <v>4.5999999999999996</v>
      </c>
      <c r="L48" s="267"/>
      <c r="M48" s="402">
        <f>VLOOKUP(A48,MATERIALES!A5:D394,4,FALSE)</f>
        <v>37446.022082913703</v>
      </c>
      <c r="N48" s="272">
        <f>K48*M48</f>
        <v>172251.70158140303</v>
      </c>
    </row>
    <row r="49" spans="1:14">
      <c r="A49" s="161" t="s">
        <v>778</v>
      </c>
      <c r="B49" s="43" t="str">
        <f>VLOOKUP(A49,MATERIALES!A6:D372,3,FALSE)</f>
        <v>Antisol blanco (presentación 20 kg)</v>
      </c>
      <c r="C49" s="425"/>
      <c r="D49" s="425"/>
      <c r="E49" s="425"/>
      <c r="F49" s="425"/>
      <c r="G49" s="425"/>
      <c r="H49" s="425"/>
      <c r="I49" s="425"/>
      <c r="J49" s="312" t="str">
        <f>VLOOKUP(A49,MATERIALES!A5:D639,2,FALSE)</f>
        <v>kg</v>
      </c>
      <c r="K49" s="397">
        <v>1</v>
      </c>
      <c r="L49" s="421"/>
      <c r="M49" s="402">
        <f>VLOOKUP(A49,MATERIALES!A6:D395,4,FALSE)</f>
        <v>5810.3291595567307</v>
      </c>
      <c r="N49" s="272">
        <f>K49*M49</f>
        <v>5810.3291595567307</v>
      </c>
    </row>
    <row r="50" spans="1:14">
      <c r="A50" s="161" t="s">
        <v>830</v>
      </c>
      <c r="B50" s="43" t="str">
        <f>VLOOKUP(A50,MATERIALES!A6:D372,3,FALSE)</f>
        <v>Concreto Resistencia  35 (Mpa)</v>
      </c>
      <c r="C50" s="425"/>
      <c r="D50" s="425"/>
      <c r="E50" s="425"/>
      <c r="F50" s="425"/>
      <c r="G50" s="425"/>
      <c r="H50" s="425"/>
      <c r="I50" s="425"/>
      <c r="J50" s="312" t="str">
        <f>VLOOKUP(A50,MATERIALES!A6:D640,2,FALSE)</f>
        <v>m3</v>
      </c>
      <c r="K50" s="397">
        <v>1</v>
      </c>
      <c r="L50" s="421"/>
      <c r="M50" s="402">
        <f>VLOOKUP(A50,MATERIALES!A6:D396,4,FALSE)</f>
        <v>416205.6094269813</v>
      </c>
      <c r="N50" s="272">
        <f>K50*M50</f>
        <v>416205.6094269813</v>
      </c>
    </row>
    <row r="51" spans="1:14">
      <c r="A51" s="161" t="s">
        <v>873</v>
      </c>
      <c r="B51" s="43" t="str">
        <f>VLOOKUP(A51,MATERIALES!A6:D372,3,FALSE)</f>
        <v>FORMALETA (Depende para que sea el Concreto)</v>
      </c>
      <c r="C51" s="425"/>
      <c r="D51" s="425"/>
      <c r="E51" s="425"/>
      <c r="F51" s="425"/>
      <c r="G51" s="425"/>
      <c r="H51" s="425"/>
      <c r="I51" s="425"/>
      <c r="J51" s="312" t="str">
        <f>VLOOKUP(A51,MATERIALES!A6:D641,2,FALSE)</f>
        <v>m2</v>
      </c>
      <c r="K51" s="397">
        <v>4.5999999999999996</v>
      </c>
      <c r="L51" s="421"/>
      <c r="M51" s="402">
        <f>VLOOKUP(A51,MATERIALES!A6:D397,4,FALSE)</f>
        <v>12182.948237780241</v>
      </c>
      <c r="N51" s="272">
        <f>K51*M51</f>
        <v>56041.561893789105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650309.2020617302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1219.3279687179154</v>
      </c>
      <c r="M60" s="911"/>
      <c r="N60" s="287">
        <f>K60*L60</f>
        <v>1219.3279687179154</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1219.3279687179154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33634.905451800994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695698.7092803854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139139.74185607707</v>
      </c>
      <c r="M84" s="859"/>
      <c r="N84" s="51"/>
    </row>
    <row r="85" spans="1:14">
      <c r="B85" s="89" t="s">
        <v>973</v>
      </c>
      <c r="C85" s="90"/>
      <c r="D85" s="90"/>
      <c r="E85" s="90"/>
      <c r="F85" s="90"/>
      <c r="G85" s="90"/>
      <c r="H85" s="90"/>
      <c r="I85" s="87"/>
      <c r="J85" s="88"/>
      <c r="K85" s="304">
        <v>0.05</v>
      </c>
      <c r="L85" s="858">
        <f>N79*K85</f>
        <v>34784.935464019269</v>
      </c>
      <c r="M85" s="859"/>
      <c r="N85" s="51"/>
    </row>
    <row r="86" spans="1:14" ht="15.75" thickBot="1">
      <c r="B86" s="91" t="s">
        <v>974</v>
      </c>
      <c r="C86" s="92"/>
      <c r="D86" s="92"/>
      <c r="E86" s="92"/>
      <c r="F86" s="92"/>
      <c r="G86" s="92"/>
      <c r="H86" s="92"/>
      <c r="I86" s="93"/>
      <c r="J86" s="94"/>
      <c r="K86" s="305">
        <v>0.05</v>
      </c>
      <c r="L86" s="860">
        <f>N79*K86</f>
        <v>34784.935464019269</v>
      </c>
      <c r="M86" s="861"/>
      <c r="N86" s="51"/>
    </row>
    <row r="87" spans="1:14" ht="15.75" thickBot="1">
      <c r="B87" s="823" t="s">
        <v>953</v>
      </c>
      <c r="C87" s="824"/>
      <c r="D87" s="824"/>
      <c r="E87" s="824"/>
      <c r="F87" s="824"/>
      <c r="G87" s="824"/>
      <c r="H87" s="824"/>
      <c r="I87" s="824"/>
      <c r="J87" s="824"/>
      <c r="K87" s="824"/>
      <c r="L87" s="824"/>
      <c r="M87" s="825"/>
      <c r="N87" s="52">
        <f>L84+L85+L86</f>
        <v>208709.61278411563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904408.322064501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1855.8346735672976</v>
      </c>
      <c r="L36" s="270"/>
      <c r="M36" s="336">
        <v>2</v>
      </c>
      <c r="N36" s="272">
        <f>K36/M36</f>
        <v>927.91733678364881</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15851.222377525248</v>
      </c>
      <c r="L37" s="335"/>
      <c r="M37" s="336">
        <v>2</v>
      </c>
      <c r="N37" s="272">
        <f>K37/M37</f>
        <v>7925.6111887626239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1348.350761295025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10201.879286841298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VLOOKUP(A48,MATERIALES!A4:D638,2,FALSE)</f>
        <v>m2</v>
      </c>
      <c r="K48" s="282">
        <v>4.5999999999999996</v>
      </c>
      <c r="L48" s="267"/>
      <c r="M48" s="402">
        <f>VLOOKUP(A48,MATERIALES!A5:D394,4,FALSE)</f>
        <v>37446.022082913703</v>
      </c>
      <c r="N48" s="272">
        <f>K48*M48</f>
        <v>172251.70158140303</v>
      </c>
    </row>
    <row r="49" spans="1:14">
      <c r="A49" s="161" t="s">
        <v>778</v>
      </c>
      <c r="B49" s="43" t="str">
        <f>VLOOKUP(A49,MATERIALES!A6:D372,3,FALSE)</f>
        <v>Antisol blanco (presentación 20 kg)</v>
      </c>
      <c r="C49" s="425"/>
      <c r="D49" s="425"/>
      <c r="E49" s="425"/>
      <c r="F49" s="425"/>
      <c r="G49" s="425"/>
      <c r="H49" s="425"/>
      <c r="I49" s="425"/>
      <c r="J49" s="312" t="str">
        <f>VLOOKUP(A49,MATERIALES!A5:D639,2,FALSE)</f>
        <v>kg</v>
      </c>
      <c r="K49" s="397">
        <v>1</v>
      </c>
      <c r="L49" s="421"/>
      <c r="M49" s="402">
        <f>VLOOKUP(A49,MATERIALES!A6:D395,4,FALSE)</f>
        <v>5810.3291595567307</v>
      </c>
      <c r="N49" s="272">
        <f>K49*M49</f>
        <v>5810.3291595567307</v>
      </c>
    </row>
    <row r="50" spans="1:14">
      <c r="A50" s="161" t="s">
        <v>831</v>
      </c>
      <c r="B50" s="43" t="str">
        <f>VLOOKUP(A50,MATERIALES!A6:D372,3,FALSE)</f>
        <v>Concreto Resistencia  32 (Mpa)</v>
      </c>
      <c r="C50" s="425"/>
      <c r="D50" s="425"/>
      <c r="E50" s="425"/>
      <c r="F50" s="425"/>
      <c r="G50" s="425"/>
      <c r="H50" s="425"/>
      <c r="I50" s="425"/>
      <c r="J50" s="312" t="str">
        <f>VLOOKUP(A50,MATERIALES!A6:D640,2,FALSE)</f>
        <v>m3</v>
      </c>
      <c r="K50" s="397">
        <v>1</v>
      </c>
      <c r="L50" s="421"/>
      <c r="M50" s="402">
        <f>VLOOKUP(A50,MATERIALES!A6:D396,4,FALSE)</f>
        <v>381867.74420864508</v>
      </c>
      <c r="N50" s="272">
        <f>K50*M50</f>
        <v>381867.74420864508</v>
      </c>
    </row>
    <row r="51" spans="1:14">
      <c r="A51" s="161" t="s">
        <v>873</v>
      </c>
      <c r="B51" s="43" t="str">
        <f>VLOOKUP(A51,MATERIALES!A6:D372,3,FALSE)</f>
        <v>FORMALETA (Depende para que sea el Concreto)</v>
      </c>
      <c r="C51" s="425"/>
      <c r="D51" s="425"/>
      <c r="E51" s="425"/>
      <c r="F51" s="425"/>
      <c r="G51" s="425"/>
      <c r="H51" s="425"/>
      <c r="I51" s="425"/>
      <c r="J51" s="312" t="str">
        <f>VLOOKUP(A51,MATERIALES!A6:D641,2,FALSE)</f>
        <v>m2</v>
      </c>
      <c r="K51" s="397">
        <v>4.5999999999999996</v>
      </c>
      <c r="L51" s="421"/>
      <c r="M51" s="402">
        <f>VLOOKUP(A51,MATERIALES!A6:D397,4,FALSE)</f>
        <v>12182.948237780241</v>
      </c>
      <c r="N51" s="272">
        <f>K51*M51</f>
        <v>56041.561893789105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615971.33684339398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1219.3279687179154</v>
      </c>
      <c r="M60" s="911"/>
      <c r="N60" s="287">
        <f>K60*L60</f>
        <v>1219.3279687179154</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1219.3279687179154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654359.55932485359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130871.91186497072</v>
      </c>
      <c r="M84" s="859"/>
      <c r="N84" s="51"/>
    </row>
    <row r="85" spans="1:14">
      <c r="B85" s="89" t="s">
        <v>973</v>
      </c>
      <c r="C85" s="90"/>
      <c r="D85" s="90"/>
      <c r="E85" s="90"/>
      <c r="F85" s="90"/>
      <c r="G85" s="90"/>
      <c r="H85" s="90"/>
      <c r="I85" s="87"/>
      <c r="J85" s="88"/>
      <c r="K85" s="304">
        <v>0.05</v>
      </c>
      <c r="L85" s="858">
        <f>N79*K85</f>
        <v>32717.977966242681</v>
      </c>
      <c r="M85" s="859"/>
      <c r="N85" s="51"/>
    </row>
    <row r="86" spans="1:14" ht="15.75" thickBot="1">
      <c r="B86" s="91" t="s">
        <v>974</v>
      </c>
      <c r="C86" s="92"/>
      <c r="D86" s="92"/>
      <c r="E86" s="92"/>
      <c r="F86" s="92"/>
      <c r="G86" s="92"/>
      <c r="H86" s="92"/>
      <c r="I86" s="93"/>
      <c r="J86" s="94"/>
      <c r="K86" s="305">
        <v>0.05</v>
      </c>
      <c r="L86" s="860">
        <f>N79*K86</f>
        <v>32717.977966242681</v>
      </c>
      <c r="M86" s="861"/>
      <c r="N86" s="51"/>
    </row>
    <row r="87" spans="1:14" ht="15.75" thickBot="1">
      <c r="B87" s="823" t="s">
        <v>953</v>
      </c>
      <c r="C87" s="824"/>
      <c r="D87" s="824"/>
      <c r="E87" s="824"/>
      <c r="F87" s="824"/>
      <c r="G87" s="824"/>
      <c r="H87" s="824"/>
      <c r="I87" s="824"/>
      <c r="J87" s="824"/>
      <c r="K87" s="824"/>
      <c r="L87" s="824"/>
      <c r="M87" s="825"/>
      <c r="N87" s="52">
        <f>L84+L85+L86</f>
        <v>196307.86779745607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850667.42712230969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topLeftCell="A28"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1855.8346735672976</v>
      </c>
      <c r="L36" s="270"/>
      <c r="M36" s="336">
        <v>2</v>
      </c>
      <c r="N36" s="272">
        <f>K36/M36</f>
        <v>927.91733678364881</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15851.222377525248</v>
      </c>
      <c r="L37" s="335"/>
      <c r="M37" s="336">
        <v>2</v>
      </c>
      <c r="N37" s="272">
        <f>K37/M37</f>
        <v>7925.6111887626239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1348.350761295025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10201.879286841298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829</v>
      </c>
      <c r="B48" s="43" t="str">
        <f>VLOOKUP(A48,MATERIALES!A5:D372,3,FALSE)</f>
        <v>Concreto Resistencia  28 (Mpa)</v>
      </c>
      <c r="C48" s="281"/>
      <c r="D48" s="281"/>
      <c r="E48" s="281"/>
      <c r="F48" s="281"/>
      <c r="G48" s="281"/>
      <c r="H48" s="281"/>
      <c r="I48" s="281"/>
      <c r="J48" s="311" t="str">
        <f>VLOOKUP(A48,MATERIALES!A4:D638,2,FALSE)</f>
        <v>m3</v>
      </c>
      <c r="K48" s="282">
        <v>1</v>
      </c>
      <c r="L48" s="267"/>
      <c r="M48" s="402">
        <f>VLOOKUP(A48,MATERIALES!A5:D394,4,FALSE)</f>
        <v>374106.75496087398</v>
      </c>
      <c r="N48" s="272">
        <f>K48*M48</f>
        <v>374106.75496087398</v>
      </c>
    </row>
    <row r="49" spans="1:14">
      <c r="A49" s="161" t="s">
        <v>778</v>
      </c>
      <c r="B49" s="43" t="str">
        <f>VLOOKUP(A49,MATERIALES!A6:D372,3,FALSE)</f>
        <v>Antisol blanco (presentación 20 kg)</v>
      </c>
      <c r="C49" s="425"/>
      <c r="D49" s="425"/>
      <c r="E49" s="425"/>
      <c r="F49" s="425"/>
      <c r="G49" s="425"/>
      <c r="H49" s="425"/>
      <c r="I49" s="425"/>
      <c r="J49" s="312" t="str">
        <f>VLOOKUP(A49,MATERIALES!A5:D639,2,FALSE)</f>
        <v>kg</v>
      </c>
      <c r="K49" s="397">
        <v>1</v>
      </c>
      <c r="L49" s="421"/>
      <c r="M49" s="402">
        <f>VLOOKUP(A49,MATERIALES!A6:D395,4,FALSE)</f>
        <v>5810.3291595567307</v>
      </c>
      <c r="N49" s="272">
        <f>K49*M49</f>
        <v>5810.3291595567307</v>
      </c>
    </row>
    <row r="50" spans="1:14">
      <c r="A50" s="161" t="s">
        <v>873</v>
      </c>
      <c r="B50" s="43" t="str">
        <f>VLOOKUP(A50,MATERIALES!A6:D372,3,FALSE)</f>
        <v>FORMALETA (Depende para que sea el Concreto)</v>
      </c>
      <c r="C50" s="425"/>
      <c r="D50" s="425"/>
      <c r="E50" s="425"/>
      <c r="F50" s="425"/>
      <c r="G50" s="425"/>
      <c r="H50" s="425"/>
      <c r="I50" s="425"/>
      <c r="J50" s="312" t="str">
        <f>VLOOKUP(A50,MATERIALES!A6:D640,2,FALSE)</f>
        <v>m2</v>
      </c>
      <c r="K50" s="397">
        <v>4.5999999999999996</v>
      </c>
      <c r="L50" s="421"/>
      <c r="M50" s="402">
        <f>VLOOKUP(A50,MATERIALES!A6:D396,4,FALSE)</f>
        <v>12182.948237780241</v>
      </c>
      <c r="N50" s="272">
        <f>K50*M50</f>
        <v>56041.561893789105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435958.64601421979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1219.3279687179154</v>
      </c>
      <c r="M60" s="911"/>
      <c r="N60" s="287">
        <f>K60*L60</f>
        <v>1219.3279687179154</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1219.3279687179154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474346.86849567952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94869.373699135904</v>
      </c>
      <c r="M84" s="859"/>
      <c r="N84" s="51"/>
    </row>
    <row r="85" spans="1:14">
      <c r="B85" s="89" t="s">
        <v>973</v>
      </c>
      <c r="C85" s="90"/>
      <c r="D85" s="90"/>
      <c r="E85" s="90"/>
      <c r="F85" s="90"/>
      <c r="G85" s="90"/>
      <c r="H85" s="90"/>
      <c r="I85" s="87"/>
      <c r="J85" s="88"/>
      <c r="K85" s="304">
        <v>0.05</v>
      </c>
      <c r="L85" s="858">
        <f>N79*K85</f>
        <v>23717.343424783976</v>
      </c>
      <c r="M85" s="859"/>
      <c r="N85" s="51"/>
    </row>
    <row r="86" spans="1:14" ht="15.75" thickBot="1">
      <c r="B86" s="91" t="s">
        <v>974</v>
      </c>
      <c r="C86" s="92"/>
      <c r="D86" s="92"/>
      <c r="E86" s="92"/>
      <c r="F86" s="92"/>
      <c r="G86" s="92"/>
      <c r="H86" s="92"/>
      <c r="I86" s="93"/>
      <c r="J86" s="94"/>
      <c r="K86" s="305">
        <v>0.05</v>
      </c>
      <c r="L86" s="860">
        <f>N79*K86</f>
        <v>23717.343424783976</v>
      </c>
      <c r="M86" s="861"/>
      <c r="N86" s="51"/>
    </row>
    <row r="87" spans="1:14" ht="15.75" thickBot="1">
      <c r="B87" s="823" t="s">
        <v>953</v>
      </c>
      <c r="C87" s="824"/>
      <c r="D87" s="824"/>
      <c r="E87" s="824"/>
      <c r="F87" s="824"/>
      <c r="G87" s="824"/>
      <c r="H87" s="824"/>
      <c r="I87" s="824"/>
      <c r="J87" s="824"/>
      <c r="K87" s="824"/>
      <c r="L87" s="824"/>
      <c r="M87" s="825"/>
      <c r="N87" s="52">
        <f>L84+L85+L86</f>
        <v>142304.06054870386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616650.92904438335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1855.8346735672976</v>
      </c>
      <c r="L36" s="270"/>
      <c r="M36" s="336">
        <v>2</v>
      </c>
      <c r="N36" s="272">
        <f>K36/M36</f>
        <v>927.91733678364881</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15851.222377525248</v>
      </c>
      <c r="L37" s="335"/>
      <c r="M37" s="336">
        <v>2</v>
      </c>
      <c r="N37" s="272">
        <f>K37/M37</f>
        <v>7925.6111887626239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1348.350761295025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10201.879286841298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832</v>
      </c>
      <c r="B48" s="43" t="str">
        <f>VLOOKUP(A48,MATERIALES!A5:D372,3,FALSE)</f>
        <v>Concreto Resistencia  21 (Mpa)</v>
      </c>
      <c r="C48" s="281"/>
      <c r="D48" s="281"/>
      <c r="E48" s="281"/>
      <c r="F48" s="281"/>
      <c r="G48" s="281"/>
      <c r="H48" s="281"/>
      <c r="I48" s="281"/>
      <c r="J48" s="311" t="str">
        <f>VLOOKUP(A48,MATERIALES!A4:D638,2,FALSE)</f>
        <v>m3</v>
      </c>
      <c r="K48" s="282">
        <v>1</v>
      </c>
      <c r="L48" s="267"/>
      <c r="M48" s="402">
        <f>VLOOKUP(A48,MATERIALES!A5:D394,4,FALSE)</f>
        <v>345180.0624783496</v>
      </c>
      <c r="N48" s="272">
        <f>K48*M48</f>
        <v>345180.0624783496</v>
      </c>
    </row>
    <row r="49" spans="1:14">
      <c r="A49" s="161" t="s">
        <v>778</v>
      </c>
      <c r="B49" s="43" t="str">
        <f>VLOOKUP(A49,MATERIALES!A6:D372,3,FALSE)</f>
        <v>Antisol blanco (presentación 20 kg)</v>
      </c>
      <c r="C49" s="425"/>
      <c r="D49" s="425"/>
      <c r="E49" s="425"/>
      <c r="F49" s="425"/>
      <c r="G49" s="425"/>
      <c r="H49" s="425"/>
      <c r="I49" s="425"/>
      <c r="J49" s="312" t="str">
        <f>VLOOKUP(A49,MATERIALES!A5:D639,2,FALSE)</f>
        <v>kg</v>
      </c>
      <c r="K49" s="397">
        <v>1</v>
      </c>
      <c r="L49" s="421"/>
      <c r="M49" s="402">
        <f>VLOOKUP(A49,MATERIALES!A6:D395,4,FALSE)</f>
        <v>5810.3291595567307</v>
      </c>
      <c r="N49" s="272">
        <f>K49*M49</f>
        <v>5810.3291595567307</v>
      </c>
    </row>
    <row r="50" spans="1:14">
      <c r="A50" s="161"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4.5999999999999996</v>
      </c>
      <c r="L50" s="421"/>
      <c r="M50" s="402">
        <f>VLOOKUP(A50,MATERIALES!A6:D396,4,FALSE)</f>
        <v>5867.7896280766681</v>
      </c>
      <c r="N50" s="272">
        <f>K50*M50</f>
        <v>26991.83228915267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377982.22392705898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1219.3279687179154</v>
      </c>
      <c r="M60" s="911"/>
      <c r="N60" s="287">
        <f>K60*L60</f>
        <v>1219.3279687179154</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1219.3279687179154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416370.44640851871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83274.089281703753</v>
      </c>
      <c r="M84" s="859"/>
      <c r="N84" s="51"/>
    </row>
    <row r="85" spans="1:14">
      <c r="B85" s="89" t="s">
        <v>973</v>
      </c>
      <c r="C85" s="90"/>
      <c r="D85" s="90"/>
      <c r="E85" s="90"/>
      <c r="F85" s="90"/>
      <c r="G85" s="90"/>
      <c r="H85" s="90"/>
      <c r="I85" s="87"/>
      <c r="J85" s="88"/>
      <c r="K85" s="304">
        <v>0.05</v>
      </c>
      <c r="L85" s="858">
        <f>N79*K85</f>
        <v>20818.522320425938</v>
      </c>
      <c r="M85" s="859"/>
      <c r="N85" s="51"/>
    </row>
    <row r="86" spans="1:14" ht="15.75" thickBot="1">
      <c r="B86" s="91" t="s">
        <v>974</v>
      </c>
      <c r="C86" s="92"/>
      <c r="D86" s="92"/>
      <c r="E86" s="92"/>
      <c r="F86" s="92"/>
      <c r="G86" s="92"/>
      <c r="H86" s="92"/>
      <c r="I86" s="93"/>
      <c r="J86" s="94"/>
      <c r="K86" s="305">
        <v>0.05</v>
      </c>
      <c r="L86" s="860">
        <f>N79*K86</f>
        <v>20818.522320425938</v>
      </c>
      <c r="M86" s="861"/>
      <c r="N86" s="51"/>
    </row>
    <row r="87" spans="1:14" ht="15.75" thickBot="1">
      <c r="B87" s="823" t="s">
        <v>953</v>
      </c>
      <c r="C87" s="824"/>
      <c r="D87" s="824"/>
      <c r="E87" s="824"/>
      <c r="F87" s="824"/>
      <c r="G87" s="824"/>
      <c r="H87" s="824"/>
      <c r="I87" s="824"/>
      <c r="J87" s="824"/>
      <c r="K87" s="824"/>
      <c r="L87" s="824"/>
      <c r="M87" s="825"/>
      <c r="N87" s="52">
        <f>L84+L85+L86</f>
        <v>124911.13392255563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541281.58033107431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topLeftCell="A19"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5.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9078.621556787064</v>
      </c>
      <c r="L36" s="270"/>
      <c r="M36" s="336">
        <v>1</v>
      </c>
      <c r="N36" s="272">
        <f>K36/M36</f>
        <v>9078.621556787064</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15851.222377525248</v>
      </c>
      <c r="L37" s="335"/>
      <c r="M37" s="336">
        <v>1</v>
      </c>
      <c r="N37" s="272">
        <f>K37/M37</f>
        <v>15851.222377525248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3373.3390225900498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28303.182956902361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VLOOKUP(A48,MATERIALES!A4:D638,2,FALSE)</f>
        <v>m3</v>
      </c>
      <c r="K48" s="282">
        <v>0.95</v>
      </c>
      <c r="L48" s="267"/>
      <c r="M48" s="402">
        <f>VLOOKUP(A48,MATERIALES!A5:D394,4,FALSE)</f>
        <v>60060.893534629431</v>
      </c>
      <c r="N48" s="272">
        <f>K48*M48</f>
        <v>57057.84885789796</v>
      </c>
    </row>
    <row r="49" spans="1:14">
      <c r="A49" s="161" t="s">
        <v>774</v>
      </c>
      <c r="B49" s="43" t="str">
        <f>VLOOKUP(A49,MATERIALES!A6:D372,3,FALSE)</f>
        <v>Agua</v>
      </c>
      <c r="C49" s="425"/>
      <c r="D49" s="425"/>
      <c r="E49" s="425"/>
      <c r="F49" s="425"/>
      <c r="G49" s="425"/>
      <c r="H49" s="425"/>
      <c r="I49" s="425"/>
      <c r="J49" s="312" t="str">
        <f>VLOOKUP(A49,MATERIALES!A5:D639,2,FALSE)</f>
        <v>lt</v>
      </c>
      <c r="K49" s="397">
        <v>170</v>
      </c>
      <c r="L49" s="421"/>
      <c r="M49" s="402">
        <f>VLOOKUP(A49,MATERIALES!A6:D395,4,FALSE)</f>
        <v>41.651105086428174</v>
      </c>
      <c r="N49" s="272">
        <f>K49*M49</f>
        <v>7080.6878646927898</v>
      </c>
    </row>
    <row r="50" spans="1:14">
      <c r="A50" s="161" t="s">
        <v>802</v>
      </c>
      <c r="B50" s="43" t="str">
        <f>VLOOKUP(A50,MATERIALES!A6:D372,3,FALSE)</f>
        <v>Arena lavada</v>
      </c>
      <c r="C50" s="425"/>
      <c r="D50" s="425"/>
      <c r="E50" s="425"/>
      <c r="F50" s="425"/>
      <c r="G50" s="425"/>
      <c r="H50" s="425"/>
      <c r="I50" s="425"/>
      <c r="J50" s="312" t="str">
        <f>VLOOKUP(A50,MATERIALES!A6:D640,2,FALSE)</f>
        <v>m3</v>
      </c>
      <c r="K50" s="397">
        <v>0.55000000000000004</v>
      </c>
      <c r="L50" s="421"/>
      <c r="M50" s="402">
        <f>VLOOKUP(A50,MATERIALES!A6:D396,4,FALSE)</f>
        <v>22304.166773782286</v>
      </c>
      <c r="N50" s="272">
        <f>K50*M50</f>
        <v>12267.291725580259</v>
      </c>
    </row>
    <row r="51" spans="1:14">
      <c r="A51" s="161" t="s">
        <v>804</v>
      </c>
      <c r="B51" s="43" t="str">
        <f>VLOOKUP(A51,MATERIALES!A6:D372,3,FALSE)</f>
        <v>Cemento gris</v>
      </c>
      <c r="C51" s="425"/>
      <c r="D51" s="425"/>
      <c r="E51" s="425"/>
      <c r="F51" s="425"/>
      <c r="G51" s="425"/>
      <c r="H51" s="425"/>
      <c r="I51" s="425"/>
      <c r="J51" s="312" t="str">
        <f>VLOOKUP(A51,MATERIALES!A6:D641,2,FALSE)</f>
        <v>kg</v>
      </c>
      <c r="K51" s="397">
        <v>300</v>
      </c>
      <c r="L51" s="421"/>
      <c r="M51" s="402">
        <f>VLOOKUP(A51,MATERIALES!A6:D397,4,FALSE)</f>
        <v>486.90141846034533</v>
      </c>
      <c r="N51" s="272">
        <f>K51*M51</f>
        <v>146070.42553810359</v>
      </c>
    </row>
    <row r="52" spans="1:14">
      <c r="A52" s="161" t="s">
        <v>867</v>
      </c>
      <c r="B52" s="43" t="str">
        <f>VLOOKUP(A52,MATERIALES!A7:D372,3,FALSE)</f>
        <v>Formaleta (gaviones, juntas de bordillos, juntas de cunetas, muros, concretos clase D,E, F y G)</v>
      </c>
      <c r="C52" s="425"/>
      <c r="D52" s="425"/>
      <c r="E52" s="425"/>
      <c r="F52" s="425"/>
      <c r="G52" s="425"/>
      <c r="H52" s="425"/>
      <c r="I52" s="425"/>
      <c r="J52" s="312" t="str">
        <f>VLOOKUP(A52,MATERIALES!A6:D642,2,FALSE)</f>
        <v>m2</v>
      </c>
      <c r="K52" s="397">
        <v>3.1</v>
      </c>
      <c r="L52" s="421"/>
      <c r="M52" s="402">
        <f>VLOOKUP(A52,MATERIALES!A7:D398,4,FALSE)</f>
        <v>5867.7896280766681</v>
      </c>
      <c r="N52" s="272">
        <f>K52*M52</f>
        <v>18190.147847037671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240666.40183331227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0">
        <f>VLOOKUP(A64,TRANSPORTE!A2:D117,4,FALSE)</f>
        <v>1219.3279687179154</v>
      </c>
      <c r="M64" s="911"/>
      <c r="N64" s="287">
        <f>K64*L64</f>
        <v>670.63038279485352</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0">
        <f>VLOOKUP(A65,TRANSPORTE!A3:D117,4,FALSE)</f>
        <v>1219.3279687179154</v>
      </c>
      <c r="M65" s="911"/>
      <c r="N65" s="287">
        <f>K65*L65</f>
        <v>1158.3615702820196</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1828.991953076873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67466.780451800994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338265.35719509248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67653.071439018502</v>
      </c>
      <c r="M88" s="859"/>
      <c r="N88" s="51"/>
    </row>
    <row r="89" spans="1:14">
      <c r="B89" s="89" t="s">
        <v>973</v>
      </c>
      <c r="C89" s="90"/>
      <c r="D89" s="90"/>
      <c r="E89" s="90"/>
      <c r="F89" s="90"/>
      <c r="G89" s="90"/>
      <c r="H89" s="90"/>
      <c r="I89" s="87"/>
      <c r="J89" s="88"/>
      <c r="K89" s="304">
        <v>0.05</v>
      </c>
      <c r="L89" s="858">
        <f>N83*K89</f>
        <v>16913.267859754626</v>
      </c>
      <c r="M89" s="859"/>
      <c r="N89" s="51"/>
    </row>
    <row r="90" spans="1:14" ht="15.75" thickBot="1">
      <c r="B90" s="91" t="s">
        <v>974</v>
      </c>
      <c r="C90" s="92"/>
      <c r="D90" s="92"/>
      <c r="E90" s="92"/>
      <c r="F90" s="92"/>
      <c r="G90" s="92"/>
      <c r="H90" s="92"/>
      <c r="I90" s="93"/>
      <c r="J90" s="94"/>
      <c r="K90" s="305">
        <v>0.05</v>
      </c>
      <c r="L90" s="860">
        <f>N83*K90</f>
        <v>16913.267859754626</v>
      </c>
      <c r="M90" s="861"/>
      <c r="N90" s="51"/>
    </row>
    <row r="91" spans="1:14" ht="15.75" thickBot="1">
      <c r="B91" s="823" t="s">
        <v>953</v>
      </c>
      <c r="C91" s="824"/>
      <c r="D91" s="824"/>
      <c r="E91" s="824"/>
      <c r="F91" s="824"/>
      <c r="G91" s="824"/>
      <c r="H91" s="824"/>
      <c r="I91" s="824"/>
      <c r="J91" s="824"/>
      <c r="K91" s="824"/>
      <c r="L91" s="824"/>
      <c r="M91" s="825"/>
      <c r="N91" s="52">
        <f>L88+L89+L90</f>
        <v>101479.60715852774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439744.96435362019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9078.621556787064</v>
      </c>
      <c r="L36" s="270"/>
      <c r="M36" s="336">
        <v>1</v>
      </c>
      <c r="N36" s="272">
        <f>K36/M36</f>
        <v>9078.621556787064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3373.3390225900498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12451.960579377113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VLOOKUP(A48,MATERIALES!A4:D638,2,FALSE)</f>
        <v>m3</v>
      </c>
      <c r="K48" s="282">
        <v>0.84</v>
      </c>
      <c r="L48" s="267"/>
      <c r="M48" s="402">
        <f>VLOOKUP(A48,MATERIALES!A5:D394,4,FALSE)</f>
        <v>60060.893534629431</v>
      </c>
      <c r="N48" s="272">
        <f>K48*M48</f>
        <v>50451.150569088721</v>
      </c>
    </row>
    <row r="49" spans="1:14">
      <c r="A49" s="161" t="s">
        <v>774</v>
      </c>
      <c r="B49" s="43" t="str">
        <f>VLOOKUP(A49,MATERIALES!A6:D372,3,FALSE)</f>
        <v>Agua</v>
      </c>
      <c r="C49" s="425"/>
      <c r="D49" s="425"/>
      <c r="E49" s="425"/>
      <c r="F49" s="425"/>
      <c r="G49" s="425"/>
      <c r="H49" s="425"/>
      <c r="I49" s="425"/>
      <c r="J49" s="312" t="str">
        <f>VLOOKUP(A49,MATERIALES!A5:D639,2,FALSE)</f>
        <v>lt</v>
      </c>
      <c r="K49" s="397">
        <v>185</v>
      </c>
      <c r="L49" s="421"/>
      <c r="M49" s="402">
        <f>VLOOKUP(A49,MATERIALES!A6:D395,4,FALSE)</f>
        <v>41.651105086428174</v>
      </c>
      <c r="N49" s="272">
        <f>K49*M49</f>
        <v>7705.4544409892123</v>
      </c>
    </row>
    <row r="50" spans="1:14">
      <c r="A50" s="161" t="s">
        <v>802</v>
      </c>
      <c r="B50" s="43" t="str">
        <f>VLOOKUP(A50,MATERIALES!A6:D372,3,FALSE)</f>
        <v>Arena lavada</v>
      </c>
      <c r="C50" s="425"/>
      <c r="D50" s="425"/>
      <c r="E50" s="425"/>
      <c r="F50" s="425"/>
      <c r="G50" s="425"/>
      <c r="H50" s="425"/>
      <c r="I50" s="425"/>
      <c r="J50" s="312" t="str">
        <f>VLOOKUP(A50,MATERIALES!A6:D640,2,FALSE)</f>
        <v>m3</v>
      </c>
      <c r="K50" s="397">
        <v>0.63</v>
      </c>
      <c r="L50" s="421"/>
      <c r="M50" s="402">
        <f>VLOOKUP(A50,MATERIALES!A6:D396,4,FALSE)</f>
        <v>22304.166773782286</v>
      </c>
      <c r="N50" s="272">
        <f>K50*M50</f>
        <v>14051.625067482841</v>
      </c>
    </row>
    <row r="51" spans="1:14">
      <c r="A51" s="161" t="s">
        <v>804</v>
      </c>
      <c r="B51" s="43" t="str">
        <f>VLOOKUP(A51,MATERIALES!A6:D372,3,FALSE)</f>
        <v>Cemento gris</v>
      </c>
      <c r="C51" s="425"/>
      <c r="D51" s="425"/>
      <c r="E51" s="425"/>
      <c r="F51" s="425"/>
      <c r="G51" s="425"/>
      <c r="H51" s="425"/>
      <c r="I51" s="425"/>
      <c r="J51" s="312" t="str">
        <f>VLOOKUP(A51,MATERIALES!A6:D641,2,FALSE)</f>
        <v>kg</v>
      </c>
      <c r="K51" s="397">
        <v>260</v>
      </c>
      <c r="L51" s="421"/>
      <c r="M51" s="402">
        <f>VLOOKUP(A51,MATERIALES!A6:D397,4,FALSE)</f>
        <v>486.90141846034533</v>
      </c>
      <c r="N51" s="272">
        <f>K51*M51</f>
        <v>126594.36879968978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198802.59887725057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0">
        <f>VLOOKUP(A64,TRANSPORTE!A2:D117,4,FALSE)</f>
        <v>1219.3279687179154</v>
      </c>
      <c r="M64" s="911"/>
      <c r="N64" s="287">
        <f>K64*L64</f>
        <v>768.17662029228666</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0">
        <f>VLOOKUP(A65,TRANSPORTE!A3:D117,4,FALSE)</f>
        <v>1219.3279687179154</v>
      </c>
      <c r="M65" s="911"/>
      <c r="N65" s="287">
        <f>K65*L65</f>
        <v>1024.2354937230489</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1792.4121140153356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67466.780451800994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280513.75202244404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56102.750404488812</v>
      </c>
      <c r="M88" s="859"/>
      <c r="N88" s="51"/>
    </row>
    <row r="89" spans="1:14">
      <c r="B89" s="89" t="s">
        <v>973</v>
      </c>
      <c r="C89" s="90"/>
      <c r="D89" s="90"/>
      <c r="E89" s="90"/>
      <c r="F89" s="90"/>
      <c r="G89" s="90"/>
      <c r="H89" s="90"/>
      <c r="I89" s="87"/>
      <c r="J89" s="88"/>
      <c r="K89" s="304">
        <v>0.05</v>
      </c>
      <c r="L89" s="858">
        <f>N83*K89</f>
        <v>14025.687601122203</v>
      </c>
      <c r="M89" s="859"/>
      <c r="N89" s="51"/>
    </row>
    <row r="90" spans="1:14" ht="15.75" thickBot="1">
      <c r="B90" s="91" t="s">
        <v>974</v>
      </c>
      <c r="C90" s="92"/>
      <c r="D90" s="92"/>
      <c r="E90" s="92"/>
      <c r="F90" s="92"/>
      <c r="G90" s="92"/>
      <c r="H90" s="92"/>
      <c r="I90" s="93"/>
      <c r="J90" s="94"/>
      <c r="K90" s="305">
        <v>0.05</v>
      </c>
      <c r="L90" s="860">
        <f>N83*K90</f>
        <v>14025.687601122203</v>
      </c>
      <c r="M90" s="861"/>
      <c r="N90" s="51"/>
    </row>
    <row r="91" spans="1:14" ht="15.75" thickBot="1">
      <c r="B91" s="823" t="s">
        <v>953</v>
      </c>
      <c r="C91" s="824"/>
      <c r="D91" s="824"/>
      <c r="E91" s="824"/>
      <c r="F91" s="824"/>
      <c r="G91" s="824"/>
      <c r="H91" s="824"/>
      <c r="I91" s="824"/>
      <c r="J91" s="824"/>
      <c r="K91" s="824"/>
      <c r="L91" s="824"/>
      <c r="M91" s="825"/>
      <c r="N91" s="52">
        <f>L88+L89+L90</f>
        <v>84154.125606733214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364667.87762917724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9078.621556787064</v>
      </c>
      <c r="L36" s="270"/>
      <c r="M36" s="336">
        <v>1</v>
      </c>
      <c r="N36" s="272">
        <f>K36/M36</f>
        <v>9078.621556787064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2698.6712180720406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11777.292774859105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VLOOKUP(A48,MATERIALES!A4:D638,2,FALSE)</f>
        <v>m3</v>
      </c>
      <c r="K48" s="282">
        <v>0.504</v>
      </c>
      <c r="L48" s="267"/>
      <c r="M48" s="402">
        <f>VLOOKUP(A48,MATERIALES!A5:D394,4,FALSE)</f>
        <v>60060.893534629431</v>
      </c>
      <c r="N48" s="272">
        <f>K48*M48</f>
        <v>30270.690341453232</v>
      </c>
    </row>
    <row r="49" spans="1:14">
      <c r="A49" s="161" t="s">
        <v>774</v>
      </c>
      <c r="B49" s="43" t="str">
        <f>VLOOKUP(A49,MATERIALES!A6:D372,3,FALSE)</f>
        <v>Agua</v>
      </c>
      <c r="C49" s="425"/>
      <c r="D49" s="425"/>
      <c r="E49" s="425"/>
      <c r="F49" s="425"/>
      <c r="G49" s="425"/>
      <c r="H49" s="425"/>
      <c r="I49" s="425"/>
      <c r="J49" s="312" t="str">
        <f>VLOOKUP(A49,MATERIALES!A5:D639,2,FALSE)</f>
        <v>lt</v>
      </c>
      <c r="K49" s="397">
        <v>111</v>
      </c>
      <c r="L49" s="421"/>
      <c r="M49" s="402">
        <f>VLOOKUP(A49,MATERIALES!A6:D395,4,FALSE)</f>
        <v>41.651105086428174</v>
      </c>
      <c r="N49" s="272">
        <f>K49*M49</f>
        <v>4623.2726645935272</v>
      </c>
    </row>
    <row r="50" spans="1:14">
      <c r="A50" s="161" t="s">
        <v>598</v>
      </c>
      <c r="B50" s="43" t="str">
        <f>VLOOKUP(A50,MATERIALES!A6:D372,3,FALSE)</f>
        <v>Piedra para concreto ciclópeo (rajón o canto rodado)</v>
      </c>
      <c r="C50" s="425"/>
      <c r="D50" s="425"/>
      <c r="E50" s="425"/>
      <c r="F50" s="425"/>
      <c r="G50" s="425"/>
      <c r="H50" s="425"/>
      <c r="I50" s="425"/>
      <c r="J50" s="312" t="str">
        <f>VLOOKUP(A50,MATERIALES!A6:D640,2,FALSE)</f>
        <v>m3</v>
      </c>
      <c r="K50" s="397">
        <v>0.4</v>
      </c>
      <c r="L50" s="421"/>
      <c r="M50" s="402">
        <f>VLOOKUP(A50,MATERIALES!A6:D396,4,FALSE)</f>
        <v>26031.940679017611</v>
      </c>
      <c r="N50" s="272">
        <f>K50*M50</f>
        <v>10412.776271607045</v>
      </c>
    </row>
    <row r="51" spans="1:14">
      <c r="A51" s="161" t="s">
        <v>802</v>
      </c>
      <c r="B51" s="43" t="str">
        <f>VLOOKUP(A51,MATERIALES!A6:D372,3,FALSE)</f>
        <v>Arena lavada</v>
      </c>
      <c r="C51" s="425"/>
      <c r="D51" s="425"/>
      <c r="E51" s="425"/>
      <c r="F51" s="425"/>
      <c r="G51" s="425"/>
      <c r="H51" s="425"/>
      <c r="I51" s="425"/>
      <c r="J51" s="312" t="str">
        <f>VLOOKUP(A51,MATERIALES!A6:D641,2,FALSE)</f>
        <v>m3</v>
      </c>
      <c r="K51" s="397">
        <v>0.378</v>
      </c>
      <c r="L51" s="421"/>
      <c r="M51" s="402">
        <f>VLOOKUP(A51,MATERIALES!A6:D397,4,FALSE)</f>
        <v>22304.166773782286</v>
      </c>
      <c r="N51" s="272">
        <f>K51*M51</f>
        <v>8430.975040489704</v>
      </c>
    </row>
    <row r="52" spans="1:14">
      <c r="A52" s="161" t="s">
        <v>804</v>
      </c>
      <c r="B52" s="43" t="str">
        <f>VLOOKUP(A52,MATERIALES!A7:D372,3,FALSE)</f>
        <v>Cemento gris</v>
      </c>
      <c r="C52" s="425"/>
      <c r="D52" s="425"/>
      <c r="E52" s="425"/>
      <c r="F52" s="425"/>
      <c r="G52" s="425"/>
      <c r="H52" s="425"/>
      <c r="I52" s="425"/>
      <c r="J52" s="312" t="str">
        <f>VLOOKUP(A52,MATERIALES!A6:D642,2,FALSE)</f>
        <v>kg</v>
      </c>
      <c r="K52" s="397">
        <v>156</v>
      </c>
      <c r="L52" s="421"/>
      <c r="M52" s="402">
        <f>VLOOKUP(A52,MATERIALES!A7:D398,4,FALSE)</f>
        <v>486.90141846034533</v>
      </c>
      <c r="N52" s="272">
        <f>K52*M52</f>
        <v>75956.621279813873</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129694.33559795738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0">
        <f>VLOOKUP(A64,TRANSPORTE!A2:D117,4,FALSE)</f>
        <v>1219.3279687179154</v>
      </c>
      <c r="M64" s="911"/>
      <c r="N64" s="287">
        <f>K64*L64</f>
        <v>460.90597217537203</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0">
        <f>VLOOKUP(A65,TRANSPORTE!A3:D117,4,FALSE)</f>
        <v>1219.3279687179154</v>
      </c>
      <c r="M65" s="911"/>
      <c r="N65" s="287">
        <f>K65*L65</f>
        <v>614.54129623382937</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0">
        <f>VLOOKUP(A66,TRANSPORTE!A3:D117,4,FALSE)</f>
        <v>1219.3279687179154</v>
      </c>
      <c r="M66" s="911"/>
      <c r="N66" s="287">
        <f>K66*L66</f>
        <v>487.73118748716615</v>
      </c>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1563.1784558963675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53973.424361440804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197008.23119015363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39401.646238030728</v>
      </c>
      <c r="M88" s="859"/>
      <c r="N88" s="51"/>
    </row>
    <row r="89" spans="1:14">
      <c r="B89" s="89" t="s">
        <v>973</v>
      </c>
      <c r="C89" s="90"/>
      <c r="D89" s="90"/>
      <c r="E89" s="90"/>
      <c r="F89" s="90"/>
      <c r="G89" s="90"/>
      <c r="H89" s="90"/>
      <c r="I89" s="87"/>
      <c r="J89" s="88"/>
      <c r="K89" s="304">
        <v>0.05</v>
      </c>
      <c r="L89" s="858">
        <f>N83*K89</f>
        <v>9850.4115595076819</v>
      </c>
      <c r="M89" s="859"/>
      <c r="N89" s="51"/>
    </row>
    <row r="90" spans="1:14" ht="15.75" thickBot="1">
      <c r="B90" s="91" t="s">
        <v>974</v>
      </c>
      <c r="C90" s="92"/>
      <c r="D90" s="92"/>
      <c r="E90" s="92"/>
      <c r="F90" s="92"/>
      <c r="G90" s="92"/>
      <c r="H90" s="92"/>
      <c r="I90" s="93"/>
      <c r="J90" s="94"/>
      <c r="K90" s="305">
        <v>0.05</v>
      </c>
      <c r="L90" s="860">
        <f>N83*K90</f>
        <v>9850.4115595076819</v>
      </c>
      <c r="M90" s="861"/>
      <c r="N90" s="51"/>
    </row>
    <row r="91" spans="1:14" ht="15.75" thickBot="1">
      <c r="B91" s="823" t="s">
        <v>953</v>
      </c>
      <c r="C91" s="824"/>
      <c r="D91" s="824"/>
      <c r="E91" s="824"/>
      <c r="F91" s="824"/>
      <c r="G91" s="824"/>
      <c r="H91" s="824"/>
      <c r="I91" s="824"/>
      <c r="J91" s="824"/>
      <c r="K91" s="824"/>
      <c r="L91" s="824"/>
      <c r="M91" s="825"/>
      <c r="N91" s="52">
        <f>L88+L89+L90</f>
        <v>59102.469357046088</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256110.70054719973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VLOOKUP(A36,EQUIPOS!A6:D163,4,FALSE)</f>
        <v>15851.222377525248</v>
      </c>
      <c r="L36" s="270"/>
      <c r="M36" s="336">
        <v>1</v>
      </c>
      <c r="N36" s="272">
        <f>K36/M36</f>
        <v>15851.222377525248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1582.8190800847531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17434.041457610001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VLOOKUP(A48,MATERIALES!A5:D372,3,FALSE)</f>
        <v>Acero PDR-60</v>
      </c>
      <c r="C48" s="281"/>
      <c r="D48" s="281"/>
      <c r="E48" s="281"/>
      <c r="F48" s="281"/>
      <c r="G48" s="281"/>
      <c r="H48" s="281"/>
      <c r="I48" s="281"/>
      <c r="J48" s="311" t="str">
        <f>VLOOKUP(A48,MATERIALES!A4:D638,2,FALSE)</f>
        <v>kg</v>
      </c>
      <c r="K48" s="282">
        <v>34.112000000000002</v>
      </c>
      <c r="L48" s="267"/>
      <c r="M48" s="402">
        <f>VLOOKUP(A48,MATERIALES!A5:D394,4,FALSE)</f>
        <v>2920.0895591010021</v>
      </c>
      <c r="N48" s="272">
        <f>K48*M48</f>
        <v>99610.095040053391</v>
      </c>
    </row>
    <row r="49" spans="1:14">
      <c r="A49" s="161" t="s">
        <v>608</v>
      </c>
      <c r="B49" s="43" t="str">
        <f>VLOOKUP(A49,MATERIALES!A6:D372,3,FALSE)</f>
        <v>Pintura anticorrosiva</v>
      </c>
      <c r="C49" s="425"/>
      <c r="D49" s="425"/>
      <c r="E49" s="425"/>
      <c r="F49" s="425"/>
      <c r="G49" s="425"/>
      <c r="H49" s="425"/>
      <c r="I49" s="425"/>
      <c r="J49" s="312" t="str">
        <f>VLOOKUP(A49,MATERIALES!A5:D639,2,FALSE)</f>
        <v>gal</v>
      </c>
      <c r="K49" s="397">
        <v>0.15</v>
      </c>
      <c r="L49" s="421"/>
      <c r="M49" s="402">
        <f>VLOOKUP(A49,MATERIALES!A6:D395,4,FALSE)</f>
        <v>40844.114925378628</v>
      </c>
      <c r="N49" s="272">
        <f>K49*M49</f>
        <v>6126.6172388067944</v>
      </c>
    </row>
    <row r="50" spans="1:14">
      <c r="A50" s="161" t="s">
        <v>832</v>
      </c>
      <c r="B50" s="43" t="str">
        <f>VLOOKUP(A50,MATERIALES!A6:D372,3,FALSE)</f>
        <v>Concreto Resistencia  21 (Mpa)</v>
      </c>
      <c r="C50" s="425"/>
      <c r="D50" s="425"/>
      <c r="E50" s="425"/>
      <c r="F50" s="425"/>
      <c r="G50" s="425"/>
      <c r="H50" s="425"/>
      <c r="I50" s="425"/>
      <c r="J50" s="312" t="str">
        <f>VLOOKUP(A50,MATERIALES!A6:D640,2,FALSE)</f>
        <v>m3</v>
      </c>
      <c r="K50" s="397">
        <v>0.126</v>
      </c>
      <c r="L50" s="421"/>
      <c r="M50" s="402">
        <f>VLOOKUP(A50,MATERIALES!A6:D396,4,FALSE)</f>
        <v>345180.0624783496</v>
      </c>
      <c r="N50" s="272">
        <f>K50*M50</f>
        <v>43492.68787227205</v>
      </c>
    </row>
    <row r="51" spans="1:14">
      <c r="A51" s="161" t="s">
        <v>869</v>
      </c>
      <c r="B51" s="43" t="str">
        <f>VLOOKUP(A51,MATERIALES!A6:D372,3,FALSE)</f>
        <v>Formaleta para baranda de concreto</v>
      </c>
      <c r="C51" s="425"/>
      <c r="D51" s="425"/>
      <c r="E51" s="425"/>
      <c r="F51" s="425"/>
      <c r="G51" s="425"/>
      <c r="H51" s="425"/>
      <c r="I51" s="425"/>
      <c r="J51" s="312" t="str">
        <f>VLOOKUP(A51,MATERIALES!A6:D641,2,FALSE)</f>
        <v>m</v>
      </c>
      <c r="K51" s="397">
        <v>1</v>
      </c>
      <c r="L51" s="421"/>
      <c r="M51" s="402">
        <f>VLOOKUP(A51,MATERIALES!A6:D397,4,FALSE)</f>
        <v>8850.8598308659857</v>
      </c>
      <c r="N51" s="272">
        <f>K51*M51</f>
        <v>8850.8598308659857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158080.25998199821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0">
        <f>VLOOKUP(A61,TRANSPORTE!A3:D117,4,FALSE)</f>
        <v>1219.3279687179154</v>
      </c>
      <c r="M61" s="911"/>
      <c r="N61" s="287">
        <f>K61*L61</f>
        <v>153.63532405845734</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153.63532405845734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79140.954004237647</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254808.89076790429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50961.778153580861</v>
      </c>
      <c r="M85" s="859"/>
      <c r="N85" s="51"/>
    </row>
    <row r="86" spans="1:14">
      <c r="B86" s="89" t="s">
        <v>973</v>
      </c>
      <c r="C86" s="90"/>
      <c r="D86" s="90"/>
      <c r="E86" s="90"/>
      <c r="F86" s="90"/>
      <c r="G86" s="90"/>
      <c r="H86" s="90"/>
      <c r="I86" s="87"/>
      <c r="J86" s="88"/>
      <c r="K86" s="304">
        <v>0.05</v>
      </c>
      <c r="L86" s="858">
        <f>N80*K86</f>
        <v>12740.444538395215</v>
      </c>
      <c r="M86" s="859"/>
      <c r="N86" s="51"/>
    </row>
    <row r="87" spans="1:14" ht="15.75" thickBot="1">
      <c r="B87" s="91" t="s">
        <v>974</v>
      </c>
      <c r="C87" s="92"/>
      <c r="D87" s="92"/>
      <c r="E87" s="92"/>
      <c r="F87" s="92"/>
      <c r="G87" s="92"/>
      <c r="H87" s="92"/>
      <c r="I87" s="93"/>
      <c r="J87" s="94"/>
      <c r="K87" s="305">
        <v>0.05</v>
      </c>
      <c r="L87" s="860">
        <f>N80*K87</f>
        <v>12740.444538395215</v>
      </c>
      <c r="M87" s="861"/>
      <c r="N87" s="51"/>
    </row>
    <row r="88" spans="1:14" ht="15.75" thickBot="1">
      <c r="B88" s="823" t="s">
        <v>953</v>
      </c>
      <c r="C88" s="824"/>
      <c r="D88" s="824"/>
      <c r="E88" s="824"/>
      <c r="F88" s="824"/>
      <c r="G88" s="824"/>
      <c r="H88" s="824"/>
      <c r="I88" s="824"/>
      <c r="J88" s="824"/>
      <c r="K88" s="824"/>
      <c r="L88" s="824"/>
      <c r="M88" s="825"/>
      <c r="N88" s="52">
        <f>L85+L86+L87</f>
        <v>76442.667230371284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331251.55799827556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VLOOKUP(A36,EQUIPOS!A6:D163,4,FALSE)</f>
        <v>15851.222377525248</v>
      </c>
      <c r="L36" s="270"/>
      <c r="M36" s="336">
        <v>1</v>
      </c>
      <c r="N36" s="272">
        <f>K36/M36</f>
        <v>15851.222377525248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1582.8190800847531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17434.041457610001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VLOOKUP(A48,MATERIALES!A5:D372,3,FALSE)</f>
        <v>Acero PDR-60</v>
      </c>
      <c r="C48" s="281"/>
      <c r="D48" s="281"/>
      <c r="E48" s="281"/>
      <c r="F48" s="281"/>
      <c r="G48" s="281"/>
      <c r="H48" s="281"/>
      <c r="I48" s="281"/>
      <c r="J48" s="311" t="str">
        <f>VLOOKUP(A48,MATERIALES!A4:D638,2,FALSE)</f>
        <v>kg</v>
      </c>
      <c r="K48" s="282">
        <v>34.112000000000002</v>
      </c>
      <c r="L48" s="267"/>
      <c r="M48" s="402">
        <f>VLOOKUP(A48,MATERIALES!A5:D394,4,FALSE)</f>
        <v>2920.0895591010021</v>
      </c>
      <c r="N48" s="272">
        <f>K48*M48</f>
        <v>99610.095040053391</v>
      </c>
    </row>
    <row r="49" spans="1:14">
      <c r="A49" s="161" t="s">
        <v>608</v>
      </c>
      <c r="B49" s="43" t="str">
        <f>VLOOKUP(A49,MATERIALES!A6:D372,3,FALSE)</f>
        <v>Pintura anticorrosiva</v>
      </c>
      <c r="C49" s="425"/>
      <c r="D49" s="425"/>
      <c r="E49" s="425"/>
      <c r="F49" s="425"/>
      <c r="G49" s="425"/>
      <c r="H49" s="425"/>
      <c r="I49" s="425"/>
      <c r="J49" s="312" t="str">
        <f>VLOOKUP(A49,MATERIALES!A5:D639,2,FALSE)</f>
        <v>gal</v>
      </c>
      <c r="K49" s="397">
        <v>0.15</v>
      </c>
      <c r="L49" s="421"/>
      <c r="M49" s="402">
        <f>VLOOKUP(A49,MATERIALES!A6:D395,4,FALSE)</f>
        <v>40844.114925378628</v>
      </c>
      <c r="N49" s="272">
        <f>K49*M49</f>
        <v>6126.6172388067944</v>
      </c>
    </row>
    <row r="50" spans="1:14">
      <c r="A50" s="161" t="s">
        <v>1661</v>
      </c>
      <c r="B50" s="43" t="str">
        <f>VLOOKUP(A50,MATERIALES!A6:D372,3,FALSE)</f>
        <v>Concreto Resistencia  28 (Mpa)</v>
      </c>
      <c r="C50" s="425"/>
      <c r="D50" s="425"/>
      <c r="E50" s="425"/>
      <c r="F50" s="425"/>
      <c r="G50" s="425"/>
      <c r="H50" s="425"/>
      <c r="I50" s="425"/>
      <c r="J50" s="312" t="str">
        <f>VLOOKUP(A50,MATERIALES!A6:D640,2,FALSE)</f>
        <v>m3</v>
      </c>
      <c r="K50" s="397">
        <v>0.126</v>
      </c>
      <c r="L50" s="421"/>
      <c r="M50" s="402">
        <f>VLOOKUP(A50,MATERIALES!A6:D396,4,FALSE)</f>
        <v>374106.75496087398</v>
      </c>
      <c r="N50" s="272">
        <f>K50*M50</f>
        <v>47137.451125070125</v>
      </c>
    </row>
    <row r="51" spans="1:14">
      <c r="A51" s="161" t="s">
        <v>869</v>
      </c>
      <c r="B51" s="43" t="str">
        <f>VLOOKUP(A51,MATERIALES!A6:D372,3,FALSE)</f>
        <v>Formaleta para baranda de concreto</v>
      </c>
      <c r="C51" s="425"/>
      <c r="D51" s="425"/>
      <c r="E51" s="425"/>
      <c r="F51" s="425"/>
      <c r="G51" s="425"/>
      <c r="H51" s="425"/>
      <c r="I51" s="425"/>
      <c r="J51" s="312" t="str">
        <f>VLOOKUP(A51,MATERIALES!A6:D641,2,FALSE)</f>
        <v>m</v>
      </c>
      <c r="K51" s="397">
        <v>1</v>
      </c>
      <c r="L51" s="421"/>
      <c r="M51" s="402">
        <f>VLOOKUP(A51,MATERIALES!A6:D397,4,FALSE)</f>
        <v>8850.8598308659857</v>
      </c>
      <c r="N51" s="272">
        <f>K51*M51</f>
        <v>8850.8598308659857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161725.0232347963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0">
        <f>VLOOKUP(A61,TRANSPORTE!A3:D117,4,FALSE)</f>
        <v>1219.3279687179154</v>
      </c>
      <c r="M61" s="911"/>
      <c r="N61" s="287">
        <f>K61*L61</f>
        <v>153.63532405845734</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153.63532405845734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f>SUM(N72:N77)</f>
        <v>79140.954004237647</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258453.65402070241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51690.730804140483</v>
      </c>
      <c r="M85" s="859"/>
      <c r="N85" s="51"/>
    </row>
    <row r="86" spans="1:14">
      <c r="B86" s="89" t="s">
        <v>973</v>
      </c>
      <c r="C86" s="90"/>
      <c r="D86" s="90"/>
      <c r="E86" s="90"/>
      <c r="F86" s="90"/>
      <c r="G86" s="90"/>
      <c r="H86" s="90"/>
      <c r="I86" s="87"/>
      <c r="J86" s="88"/>
      <c r="K86" s="304">
        <v>0.05</v>
      </c>
      <c r="L86" s="858">
        <f>N80*K86</f>
        <v>12922.682701035121</v>
      </c>
      <c r="M86" s="859"/>
      <c r="N86" s="51"/>
    </row>
    <row r="87" spans="1:14" ht="15.75" thickBot="1">
      <c r="B87" s="91" t="s">
        <v>974</v>
      </c>
      <c r="C87" s="92"/>
      <c r="D87" s="92"/>
      <c r="E87" s="92"/>
      <c r="F87" s="92"/>
      <c r="G87" s="92"/>
      <c r="H87" s="92"/>
      <c r="I87" s="93"/>
      <c r="J87" s="94"/>
      <c r="K87" s="305">
        <v>0.05</v>
      </c>
      <c r="L87" s="860">
        <f>N80*K87</f>
        <v>12922.682701035121</v>
      </c>
      <c r="M87" s="861"/>
      <c r="N87" s="51"/>
    </row>
    <row r="88" spans="1:14" ht="15.75" thickBot="1">
      <c r="B88" s="823" t="s">
        <v>953</v>
      </c>
      <c r="C88" s="824"/>
      <c r="D88" s="824"/>
      <c r="E88" s="824"/>
      <c r="F88" s="824"/>
      <c r="G88" s="824"/>
      <c r="H88" s="824"/>
      <c r="I88" s="824"/>
      <c r="J88" s="824"/>
      <c r="K88" s="824"/>
      <c r="L88" s="824"/>
      <c r="M88" s="825"/>
      <c r="N88" s="52">
        <f>L85+L86+L87</f>
        <v>77536.096206210728</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335989.75022691314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topLeftCell="A43"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156</v>
      </c>
      <c r="B36" s="872" t="str">
        <f>VLOOKUP(A36,EQUIPOS!A6:D154,3,FALSE)</f>
        <v>Cizalla manual de 90 cm.</v>
      </c>
      <c r="C36" s="873"/>
      <c r="D36" s="873"/>
      <c r="E36" s="873"/>
      <c r="F36" s="873"/>
      <c r="G36" s="873"/>
      <c r="H36" s="874"/>
      <c r="I36" s="267"/>
      <c r="J36" s="268"/>
      <c r="K36" s="269">
        <f>VLOOKUP(A36,EQUIPOS!A6:D163,4,FALSE)</f>
        <v>807.46866148106415</v>
      </c>
      <c r="L36" s="270"/>
      <c r="M36" s="336">
        <v>37.5</v>
      </c>
      <c r="N36" s="272">
        <f>K36/M36</f>
        <v>21.532497639495045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16.081724361440799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37.61422200093584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VLOOKUP(A48,MATERIALES!A5:D372,3,FALSE)</f>
        <v>Acero PDR-60</v>
      </c>
      <c r="C48" s="281"/>
      <c r="D48" s="281"/>
      <c r="E48" s="281"/>
      <c r="F48" s="281"/>
      <c r="G48" s="281"/>
      <c r="H48" s="281"/>
      <c r="I48" s="268"/>
      <c r="J48" s="224" t="str">
        <f>VLOOKUP(A48,MATERIALES!A4:D638,2,FALSE)</f>
        <v>kg</v>
      </c>
      <c r="K48" s="282">
        <v>1.05</v>
      </c>
      <c r="L48" s="267"/>
      <c r="M48" s="402">
        <f>VLOOKUP(A48,MATERIALES!A5:D394,4,FALSE)</f>
        <v>2920.0895591010021</v>
      </c>
      <c r="N48" s="272">
        <f>K48*M48</f>
        <v>3066.0940370560525</v>
      </c>
    </row>
    <row r="49" spans="1:14">
      <c r="A49" s="161" t="s">
        <v>898</v>
      </c>
      <c r="B49" s="43" t="str">
        <f>VLOOKUP(A49,MATERIALES!A6:D372,3,FALSE)</f>
        <v>Alambre Negro Para Amarre</v>
      </c>
      <c r="C49" s="425"/>
      <c r="D49" s="425"/>
      <c r="E49" s="425"/>
      <c r="F49" s="425"/>
      <c r="G49" s="425"/>
      <c r="H49" s="425"/>
      <c r="I49" s="425"/>
      <c r="J49" s="311" t="str">
        <f>VLOOKUP(A49,MATERIALES!A5:D639,2,FALSE)</f>
        <v>kg</v>
      </c>
      <c r="K49" s="397">
        <v>0.03</v>
      </c>
      <c r="L49" s="421"/>
      <c r="M49" s="402">
        <f>VLOOKUP(A49,MATERIALES!A6:D395,4,FALSE)</f>
        <v>4053.1731637230423</v>
      </c>
      <c r="N49" s="272">
        <f>K49*M49</f>
        <v>121.59519491169127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3187.6892319677436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0">
        <f>VLOOKUP(A61,TRANSPORTE!A3:D117,4,FALSE)</f>
        <v>6198.2505076494035</v>
      </c>
      <c r="M61" s="911"/>
      <c r="N61" s="287">
        <f>K61*L61</f>
        <v>6508.163033031874</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6508.163033031874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804.08621807203986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10537.552705072594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2107.5105410145188</v>
      </c>
      <c r="M85" s="859"/>
      <c r="N85" s="51"/>
    </row>
    <row r="86" spans="1:14">
      <c r="B86" s="89" t="s">
        <v>973</v>
      </c>
      <c r="C86" s="90"/>
      <c r="D86" s="90"/>
      <c r="E86" s="90"/>
      <c r="F86" s="90"/>
      <c r="G86" s="90"/>
      <c r="H86" s="90"/>
      <c r="I86" s="87"/>
      <c r="J86" s="88"/>
      <c r="K86" s="304">
        <v>0.05</v>
      </c>
      <c r="L86" s="858">
        <f>N80*K86</f>
        <v>526.87763525362971</v>
      </c>
      <c r="M86" s="859"/>
      <c r="N86" s="51"/>
    </row>
    <row r="87" spans="1:14" ht="15.75" thickBot="1">
      <c r="B87" s="91" t="s">
        <v>974</v>
      </c>
      <c r="C87" s="92"/>
      <c r="D87" s="92"/>
      <c r="E87" s="92"/>
      <c r="F87" s="92"/>
      <c r="G87" s="92"/>
      <c r="H87" s="92"/>
      <c r="I87" s="93"/>
      <c r="J87" s="94"/>
      <c r="K87" s="305">
        <v>0.05</v>
      </c>
      <c r="L87" s="860">
        <f>N80*K87</f>
        <v>526.87763525362971</v>
      </c>
      <c r="M87" s="861"/>
      <c r="N87" s="51"/>
    </row>
    <row r="88" spans="1:14" ht="15.75" thickBot="1">
      <c r="B88" s="823" t="s">
        <v>953</v>
      </c>
      <c r="C88" s="824"/>
      <c r="D88" s="824"/>
      <c r="E88" s="824"/>
      <c r="F88" s="824"/>
      <c r="G88" s="824"/>
      <c r="H88" s="824"/>
      <c r="I88" s="824"/>
      <c r="J88" s="824"/>
      <c r="K88" s="824"/>
      <c r="L88" s="824"/>
      <c r="M88" s="825"/>
      <c r="N88" s="52">
        <f>L85+L86+L87</f>
        <v>3161.2658115217782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13698.818516594372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156</v>
      </c>
      <c r="B36" s="872" t="str">
        <f>VLOOKUP(A36,EQUIPOS!A6:D154,3,FALSE)</f>
        <v>Cizalla manual de 90 cm.</v>
      </c>
      <c r="C36" s="873"/>
      <c r="D36" s="873"/>
      <c r="E36" s="873"/>
      <c r="F36" s="873"/>
      <c r="G36" s="873"/>
      <c r="H36" s="874"/>
      <c r="I36" s="267"/>
      <c r="J36" s="268"/>
      <c r="K36" s="269">
        <f>VLOOKUP(A36,EQUIPOS!A6:D163,4,FALSE)</f>
        <v>807.46866148106415</v>
      </c>
      <c r="L36" s="270"/>
      <c r="M36" s="336">
        <v>37.5</v>
      </c>
      <c r="N36" s="272">
        <f>K36/M36</f>
        <v>21.532497639495045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16.081724361440799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37.61422200093584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743</v>
      </c>
      <c r="B48" s="43" t="str">
        <f>VLOOKUP(A48,MATERIALES!A5:D372,3,FALSE)</f>
        <v>Acero A-40</v>
      </c>
      <c r="C48" s="281"/>
      <c r="D48" s="281"/>
      <c r="E48" s="281"/>
      <c r="F48" s="281"/>
      <c r="G48" s="281"/>
      <c r="H48" s="281"/>
      <c r="I48" s="281"/>
      <c r="J48" s="311" t="str">
        <f>VLOOKUP(A48,MATERIALES!A4:D638,2,FALSE)</f>
        <v>kg</v>
      </c>
      <c r="K48" s="282">
        <v>1.05</v>
      </c>
      <c r="L48" s="267"/>
      <c r="M48" s="402">
        <f>VLOOKUP(A48,MATERIALES!A5:D394,4,FALSE)</f>
        <v>2333.7280943053029</v>
      </c>
      <c r="N48" s="272">
        <f>K48*M48</f>
        <v>2450.4144990205682</v>
      </c>
    </row>
    <row r="49" spans="1:14">
      <c r="A49" s="161" t="s">
        <v>898</v>
      </c>
      <c r="B49" s="43" t="str">
        <f>VLOOKUP(A49,MATERIALES!A6:D372,3,FALSE)</f>
        <v>Alambre Negro Para Amarre</v>
      </c>
      <c r="C49" s="425"/>
      <c r="D49" s="425"/>
      <c r="E49" s="425"/>
      <c r="F49" s="425"/>
      <c r="G49" s="425"/>
      <c r="H49" s="425"/>
      <c r="I49" s="425"/>
      <c r="J49" s="312" t="str">
        <f>VLOOKUP(A49,MATERIALES!A5:D639,2,FALSE)</f>
        <v>kg</v>
      </c>
      <c r="K49" s="397">
        <v>0.03</v>
      </c>
      <c r="L49" s="421"/>
      <c r="M49" s="402">
        <f>VLOOKUP(A49,MATERIALES!A6:D395,4,FALSE)</f>
        <v>4053.1731637230423</v>
      </c>
      <c r="N49" s="272">
        <f>K49*M49</f>
        <v>121.59519491169127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2572.0096939322593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0">
        <f>VLOOKUP(A61,TRANSPORTE!A3:D117,4,FALSE)</f>
        <v>6198.2505076494035</v>
      </c>
      <c r="M61" s="911"/>
      <c r="N61" s="287">
        <f>K61*L61</f>
        <v>6508.163033031874</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6508.163033031874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804.08621807203986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9921.8731670371089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1984.3746334074219</v>
      </c>
      <c r="M85" s="859"/>
      <c r="N85" s="51"/>
    </row>
    <row r="86" spans="1:14">
      <c r="B86" s="89" t="s">
        <v>973</v>
      </c>
      <c r="C86" s="90"/>
      <c r="D86" s="90"/>
      <c r="E86" s="90"/>
      <c r="F86" s="90"/>
      <c r="G86" s="90"/>
      <c r="H86" s="90"/>
      <c r="I86" s="87"/>
      <c r="J86" s="88"/>
      <c r="K86" s="304">
        <v>0.05</v>
      </c>
      <c r="L86" s="858">
        <f>N80*K86</f>
        <v>496.09365835185548</v>
      </c>
      <c r="M86" s="859"/>
      <c r="N86" s="51"/>
    </row>
    <row r="87" spans="1:14" ht="15.75" thickBot="1">
      <c r="B87" s="91" t="s">
        <v>974</v>
      </c>
      <c r="C87" s="92"/>
      <c r="D87" s="92"/>
      <c r="E87" s="92"/>
      <c r="F87" s="92"/>
      <c r="G87" s="92"/>
      <c r="H87" s="92"/>
      <c r="I87" s="93"/>
      <c r="J87" s="94"/>
      <c r="K87" s="305">
        <v>0.05</v>
      </c>
      <c r="L87" s="860">
        <f>N80*K87</f>
        <v>496.09365835185548</v>
      </c>
      <c r="M87" s="861"/>
      <c r="N87" s="51"/>
    </row>
    <row r="88" spans="1:14" ht="15.75" thickBot="1">
      <c r="B88" s="823" t="s">
        <v>953</v>
      </c>
      <c r="C88" s="824"/>
      <c r="D88" s="824"/>
      <c r="E88" s="824"/>
      <c r="F88" s="824"/>
      <c r="G88" s="824"/>
      <c r="H88" s="824"/>
      <c r="I88" s="824"/>
      <c r="J88" s="824"/>
      <c r="K88" s="824"/>
      <c r="L88" s="824"/>
      <c r="M88" s="825"/>
      <c r="N88" s="52">
        <f>L85+L86+L87</f>
        <v>2976.5619501111328</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12898.435117148241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VLOOKUP(A36,EQUIPOS!A6:D163,4,FALSE)</f>
        <v>15077.613933755909</v>
      </c>
      <c r="L36" s="270"/>
      <c r="M36" s="336">
        <v>670</v>
      </c>
      <c r="N36" s="272">
        <f>K36/M36</f>
        <v>22.503901393665537</v>
      </c>
    </row>
    <row r="37" spans="1:14">
      <c r="A37" s="113" t="s">
        <v>125</v>
      </c>
      <c r="B37" s="872" t="str">
        <f>VLOOKUP(A37,EQUIPOS!A7:D154,3,FALSE)</f>
        <v>Bomba para gato de tensionamiento</v>
      </c>
      <c r="C37" s="873"/>
      <c r="D37" s="873"/>
      <c r="E37" s="873"/>
      <c r="F37" s="873"/>
      <c r="G37" s="873"/>
      <c r="H37" s="874"/>
      <c r="I37" s="421"/>
      <c r="J37" s="422"/>
      <c r="K37" s="269">
        <f>VLOOKUP(A37,EQUIPOS!A7:D164,4,FALSE)</f>
        <v>34804.246304306282</v>
      </c>
      <c r="L37" s="335"/>
      <c r="M37" s="336">
        <v>670</v>
      </c>
      <c r="N37" s="272">
        <f>K37/M37</f>
        <v>51.946636275084003</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VLOOKUP(A38,EQUIPOS!A8:D165,4,FALSE)</f>
        <v>143020.07741000128</v>
      </c>
      <c r="L38" s="423"/>
      <c r="M38" s="424">
        <v>670</v>
      </c>
      <c r="N38" s="272">
        <f>K38/M38</f>
        <v>213.46280210447952</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6.4163654810271034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294.32970525425617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VLOOKUP(A48,MATERIALES!A4:D638,2,FALSE)</f>
        <v>u</v>
      </c>
      <c r="K48" s="282">
        <v>4.0000000000000001E-3</v>
      </c>
      <c r="L48" s="267"/>
      <c r="M48" s="402">
        <f>VLOOKUP(A48,MATERIALES!A5:D394,4,FALSE)</f>
        <v>11125.372049746764</v>
      </c>
      <c r="N48" s="272">
        <f t="shared" ref="N48:N53" si="0">K48*M48</f>
        <v>44.501488198987055</v>
      </c>
    </row>
    <row r="49" spans="1:14">
      <c r="A49" s="161" t="s">
        <v>445</v>
      </c>
      <c r="B49" s="43" t="str">
        <f>VLOOKUP(A49,MATERIALES!A6:D372,3,FALSE)</f>
        <v>Ductos para tensionimiento</v>
      </c>
      <c r="C49" s="425"/>
      <c r="D49" s="425"/>
      <c r="E49" s="425"/>
      <c r="F49" s="425"/>
      <c r="G49" s="425"/>
      <c r="H49" s="425"/>
      <c r="I49" s="425"/>
      <c r="J49" s="312" t="str">
        <f>VLOOKUP(A49,MATERIALES!A5:D639,2,FALSE)</f>
        <v>m</v>
      </c>
      <c r="K49" s="397">
        <v>4.0000000000000001E-3</v>
      </c>
      <c r="L49" s="421"/>
      <c r="M49" s="402">
        <f>VLOOKUP(A49,MATERIALES!A6:D395,4,FALSE)</f>
        <v>28104.083157067413</v>
      </c>
      <c r="N49" s="272">
        <f t="shared" si="0"/>
        <v>112.41633262826966</v>
      </c>
    </row>
    <row r="50" spans="1:14">
      <c r="A50" s="161" t="s">
        <v>483</v>
      </c>
      <c r="B50" s="43" t="str">
        <f>VLOOKUP(A50,MATERIALES!A6:D372,3,FALSE)</f>
        <v>Lechada para ductos (tensionamiento)</v>
      </c>
      <c r="C50" s="425"/>
      <c r="D50" s="425"/>
      <c r="E50" s="425"/>
      <c r="F50" s="425"/>
      <c r="G50" s="425"/>
      <c r="H50" s="425"/>
      <c r="I50" s="425"/>
      <c r="J50" s="312" t="str">
        <f>VLOOKUP(A50,MATERIALES!A6:D640,2,FALSE)</f>
        <v>lt</v>
      </c>
      <c r="K50" s="397">
        <v>0.02</v>
      </c>
      <c r="L50" s="421"/>
      <c r="M50" s="402">
        <f>VLOOKUP(A50,MATERIALES!A6:D396,4,FALSE)</f>
        <v>775.75183223472482</v>
      </c>
      <c r="N50" s="272">
        <f t="shared" si="0"/>
        <v>15.515036644694497</v>
      </c>
    </row>
    <row r="51" spans="1:14">
      <c r="A51" s="161" t="s">
        <v>691</v>
      </c>
      <c r="B51" s="43" t="str">
        <f>VLOOKUP(A51,MATERIALES!A6:D372,3,FALSE)</f>
        <v>Torón de tensionmiento 1/2´´ o 5/8´´</v>
      </c>
      <c r="C51" s="425"/>
      <c r="D51" s="425"/>
      <c r="E51" s="425"/>
      <c r="F51" s="425"/>
      <c r="G51" s="425"/>
      <c r="H51" s="425"/>
      <c r="I51" s="425"/>
      <c r="J51" s="312" t="str">
        <f>VLOOKUP(A51,MATERIALES!A6:D641,2,FALSE)</f>
        <v>kg</v>
      </c>
      <c r="K51" s="397">
        <v>8.5000000000000006E-2</v>
      </c>
      <c r="L51" s="421"/>
      <c r="M51" s="402">
        <f>VLOOKUP(A51,MATERIALES!A6:D397,4,FALSE)</f>
        <v>5489.6156503912325</v>
      </c>
      <c r="N51" s="272">
        <f t="shared" si="0"/>
        <v>466.61733028325477</v>
      </c>
    </row>
    <row r="52" spans="1:14">
      <c r="A52" s="161" t="s">
        <v>702</v>
      </c>
      <c r="B52" s="43" t="str">
        <f>VLOOKUP(A52,MATERIALES!A7:D372,3,FALSE)</f>
        <v>Trompetas de 12 torones (tensionamiento)</v>
      </c>
      <c r="C52" s="425"/>
      <c r="D52" s="425"/>
      <c r="E52" s="425"/>
      <c r="F52" s="425"/>
      <c r="G52" s="425"/>
      <c r="H52" s="425"/>
      <c r="I52" s="425"/>
      <c r="J52" s="312" t="str">
        <f>VLOOKUP(A52,MATERIALES!A6:D642,2,FALSE)</f>
        <v>kg</v>
      </c>
      <c r="K52" s="397">
        <v>1E-3</v>
      </c>
      <c r="L52" s="421"/>
      <c r="M52" s="402">
        <f>VLOOKUP(A52,MATERIALES!A7:D398,4,FALSE)</f>
        <v>49804.935619198332</v>
      </c>
      <c r="N52" s="272">
        <f t="shared" si="0"/>
        <v>49.804935619198332</v>
      </c>
    </row>
    <row r="53" spans="1:14">
      <c r="A53" s="161" t="s">
        <v>898</v>
      </c>
      <c r="B53" s="43" t="str">
        <f>VLOOKUP(A53,MATERIALES!A8:D372,3,FALSE)</f>
        <v>Alambre Negro Para Amarre</v>
      </c>
      <c r="C53" s="425"/>
      <c r="D53" s="425"/>
      <c r="E53" s="425"/>
      <c r="F53" s="425"/>
      <c r="G53" s="425"/>
      <c r="H53" s="425"/>
      <c r="I53" s="425"/>
      <c r="J53" s="312" t="str">
        <f>VLOOKUP(A53,MATERIALES!A7:D643,2,FALSE)</f>
        <v>kg</v>
      </c>
      <c r="K53" s="397">
        <v>0.02</v>
      </c>
      <c r="L53" s="421"/>
      <c r="M53" s="402">
        <f>VLOOKUP(A53,MATERIALES!A8:D399,4,FALSE)</f>
        <v>4053.1731637230423</v>
      </c>
      <c r="N53" s="272">
        <f t="shared" si="0"/>
        <v>81.063463274460844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769.91858664886513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f>SUM(N72:N77)</f>
        <v>320.81827405135516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1385.0665659544766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277.0133131908953</v>
      </c>
      <c r="M85" s="859"/>
      <c r="N85" s="51"/>
    </row>
    <row r="86" spans="1:14">
      <c r="B86" s="89" t="s">
        <v>973</v>
      </c>
      <c r="C86" s="90"/>
      <c r="D86" s="90"/>
      <c r="E86" s="90"/>
      <c r="F86" s="90"/>
      <c r="G86" s="90"/>
      <c r="H86" s="90"/>
      <c r="I86" s="87"/>
      <c r="J86" s="88"/>
      <c r="K86" s="304">
        <v>0.05</v>
      </c>
      <c r="L86" s="858">
        <f>N80*K86</f>
        <v>69.253328297723826</v>
      </c>
      <c r="M86" s="859"/>
      <c r="N86" s="51"/>
    </row>
    <row r="87" spans="1:14" ht="15.75" thickBot="1">
      <c r="B87" s="91" t="s">
        <v>974</v>
      </c>
      <c r="C87" s="92"/>
      <c r="D87" s="92"/>
      <c r="E87" s="92"/>
      <c r="F87" s="92"/>
      <c r="G87" s="92"/>
      <c r="H87" s="92"/>
      <c r="I87" s="93"/>
      <c r="J87" s="94"/>
      <c r="K87" s="305">
        <v>0.05</v>
      </c>
      <c r="L87" s="860">
        <f>N80*K87</f>
        <v>69.253328297723826</v>
      </c>
      <c r="M87" s="861"/>
      <c r="N87" s="51"/>
    </row>
    <row r="88" spans="1:14" ht="15.75" thickBot="1">
      <c r="B88" s="823" t="s">
        <v>953</v>
      </c>
      <c r="C88" s="824"/>
      <c r="D88" s="824"/>
      <c r="E88" s="824"/>
      <c r="F88" s="824"/>
      <c r="G88" s="824"/>
      <c r="H88" s="824"/>
      <c r="I88" s="824"/>
      <c r="J88" s="824"/>
      <c r="K88" s="824"/>
      <c r="L88" s="824"/>
      <c r="M88" s="825"/>
      <c r="N88" s="52">
        <f>L85+L86+L87</f>
        <v>415.51996978634298</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1800.5865357408195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topLeftCell="A13"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VLOOKUP(A36,EQUIPOS!A6:D163,4,FALSE)</f>
        <v>15077.613933755909</v>
      </c>
      <c r="L36" s="270"/>
      <c r="M36" s="336">
        <v>670</v>
      </c>
      <c r="N36" s="272">
        <f>K36/M36</f>
        <v>22.503901393665537</v>
      </c>
    </row>
    <row r="37" spans="1:14">
      <c r="A37" s="113" t="s">
        <v>125</v>
      </c>
      <c r="B37" s="872" t="str">
        <f>VLOOKUP(A37,EQUIPOS!A7:D154,3,FALSE)</f>
        <v>Bomba para gato de tensionamiento</v>
      </c>
      <c r="C37" s="873"/>
      <c r="D37" s="873"/>
      <c r="E37" s="873"/>
      <c r="F37" s="873"/>
      <c r="G37" s="873"/>
      <c r="H37" s="874"/>
      <c r="I37" s="421"/>
      <c r="J37" s="422"/>
      <c r="K37" s="269">
        <f>VLOOKUP(A37,EQUIPOS!A7:D164,4,FALSE)</f>
        <v>34804.246304306282</v>
      </c>
      <c r="L37" s="335"/>
      <c r="M37" s="336">
        <v>670</v>
      </c>
      <c r="N37" s="272">
        <f>K37/M37</f>
        <v>51.946636275084003</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VLOOKUP(A38,EQUIPOS!A8:D165,4,FALSE)</f>
        <v>143020.07741000128</v>
      </c>
      <c r="L38" s="423"/>
      <c r="M38" s="424">
        <v>670</v>
      </c>
      <c r="N38" s="272">
        <f>K38/M38</f>
        <v>213.46280210447952</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6.4163654810271034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294.32970525425617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VLOOKUP(A48,MATERIALES!A4:D638,2,FALSE)</f>
        <v>u</v>
      </c>
      <c r="K48" s="282">
        <v>4.0000000000000001E-3</v>
      </c>
      <c r="L48" s="267"/>
      <c r="M48" s="402">
        <f>VLOOKUP(A48,MATERIALES!A5:D394,4,FALSE)</f>
        <v>11125.372049746764</v>
      </c>
      <c r="N48" s="272">
        <f t="shared" ref="N48:N53" si="0">K48*M48</f>
        <v>44.501488198987055</v>
      </c>
    </row>
    <row r="49" spans="1:14">
      <c r="A49" s="161" t="s">
        <v>445</v>
      </c>
      <c r="B49" s="43" t="str">
        <f>VLOOKUP(A49,MATERIALES!A6:D372,3,FALSE)</f>
        <v>Ductos para tensionimiento</v>
      </c>
      <c r="C49" s="425"/>
      <c r="D49" s="425"/>
      <c r="E49" s="425"/>
      <c r="F49" s="425"/>
      <c r="G49" s="425"/>
      <c r="H49" s="425"/>
      <c r="I49" s="425"/>
      <c r="J49" s="312" t="str">
        <f>VLOOKUP(A49,MATERIALES!A5:D639,2,FALSE)</f>
        <v>m</v>
      </c>
      <c r="K49" s="397">
        <v>4.0000000000000001E-3</v>
      </c>
      <c r="L49" s="421"/>
      <c r="M49" s="402">
        <f>VLOOKUP(A49,MATERIALES!A6:D395,4,FALSE)</f>
        <v>28104.083157067413</v>
      </c>
      <c r="N49" s="272">
        <f t="shared" si="0"/>
        <v>112.41633262826966</v>
      </c>
    </row>
    <row r="50" spans="1:14">
      <c r="A50" s="161" t="s">
        <v>483</v>
      </c>
      <c r="B50" s="43" t="str">
        <f>VLOOKUP(A50,MATERIALES!A6:D372,3,FALSE)</f>
        <v>Lechada para ductos (tensionamiento)</v>
      </c>
      <c r="C50" s="425"/>
      <c r="D50" s="425"/>
      <c r="E50" s="425"/>
      <c r="F50" s="425"/>
      <c r="G50" s="425"/>
      <c r="H50" s="425"/>
      <c r="I50" s="425"/>
      <c r="J50" s="312" t="str">
        <f>VLOOKUP(A50,MATERIALES!A6:D640,2,FALSE)</f>
        <v>lt</v>
      </c>
      <c r="K50" s="397">
        <v>0.02</v>
      </c>
      <c r="L50" s="421"/>
      <c r="M50" s="402">
        <f>VLOOKUP(A50,MATERIALES!A6:D396,4,FALSE)</f>
        <v>775.75183223472482</v>
      </c>
      <c r="N50" s="272">
        <f t="shared" si="0"/>
        <v>15.515036644694497</v>
      </c>
    </row>
    <row r="51" spans="1:14">
      <c r="A51" s="161" t="s">
        <v>691</v>
      </c>
      <c r="B51" s="43" t="str">
        <f>VLOOKUP(A51,MATERIALES!A6:D372,3,FALSE)</f>
        <v>Torón de tensionmiento 1/2´´ o 5/8´´</v>
      </c>
      <c r="C51" s="425"/>
      <c r="D51" s="425"/>
      <c r="E51" s="425"/>
      <c r="F51" s="425"/>
      <c r="G51" s="425"/>
      <c r="H51" s="425"/>
      <c r="I51" s="425"/>
      <c r="J51" s="312" t="str">
        <f>VLOOKUP(A51,MATERIALES!A6:D641,2,FALSE)</f>
        <v>kg</v>
      </c>
      <c r="K51" s="397">
        <v>5.53</v>
      </c>
      <c r="L51" s="421"/>
      <c r="M51" s="402">
        <f>VLOOKUP(A51,MATERIALES!A6:D397,4,FALSE)</f>
        <v>5489.6156503912325</v>
      </c>
      <c r="N51" s="272">
        <f t="shared" si="0"/>
        <v>30357.574546663516</v>
      </c>
    </row>
    <row r="52" spans="1:14">
      <c r="A52" s="161" t="s">
        <v>702</v>
      </c>
      <c r="B52" s="43" t="str">
        <f>VLOOKUP(A52,MATERIALES!A7:D372,3,FALSE)</f>
        <v>Trompetas de 12 torones (tensionamiento)</v>
      </c>
      <c r="C52" s="425"/>
      <c r="D52" s="425"/>
      <c r="E52" s="425"/>
      <c r="F52" s="425"/>
      <c r="G52" s="425"/>
      <c r="H52" s="425"/>
      <c r="I52" s="425"/>
      <c r="J52" s="312" t="str">
        <f>VLOOKUP(A52,MATERIALES!A6:D642,2,FALSE)</f>
        <v>kg</v>
      </c>
      <c r="K52" s="397">
        <v>1E-3</v>
      </c>
      <c r="L52" s="421"/>
      <c r="M52" s="402">
        <f>VLOOKUP(A52,MATERIALES!A7:D398,4,FALSE)</f>
        <v>49804.935619198332</v>
      </c>
      <c r="N52" s="272">
        <f t="shared" si="0"/>
        <v>49.804935619198332</v>
      </c>
    </row>
    <row r="53" spans="1:14">
      <c r="A53" s="161" t="s">
        <v>898</v>
      </c>
      <c r="B53" s="43" t="str">
        <f>VLOOKUP(A53,MATERIALES!A8:D372,3,FALSE)</f>
        <v>Alambre Negro Para Amarre</v>
      </c>
      <c r="C53" s="425"/>
      <c r="D53" s="425"/>
      <c r="E53" s="425"/>
      <c r="F53" s="425"/>
      <c r="G53" s="425"/>
      <c r="H53" s="425"/>
      <c r="I53" s="425"/>
      <c r="J53" s="312" t="str">
        <f>VLOOKUP(A53,MATERIALES!A7:D643,2,FALSE)</f>
        <v>kg</v>
      </c>
      <c r="K53" s="397">
        <v>0.02</v>
      </c>
      <c r="L53" s="421"/>
      <c r="M53" s="402">
        <f>VLOOKUP(A53,MATERIALES!A8:D399,4,FALSE)</f>
        <v>4053.1731637230423</v>
      </c>
      <c r="N53" s="272">
        <f t="shared" si="0"/>
        <v>81.063463274460844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30660.875803029128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320.81827405135516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31276.023782334738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6255.2047564669483</v>
      </c>
      <c r="M85" s="859"/>
      <c r="N85" s="51"/>
    </row>
    <row r="86" spans="1:14">
      <c r="B86" s="89" t="s">
        <v>973</v>
      </c>
      <c r="C86" s="90"/>
      <c r="D86" s="90"/>
      <c r="E86" s="90"/>
      <c r="F86" s="90"/>
      <c r="G86" s="90"/>
      <c r="H86" s="90"/>
      <c r="I86" s="87"/>
      <c r="J86" s="88"/>
      <c r="K86" s="304">
        <v>0.05</v>
      </c>
      <c r="L86" s="858">
        <f>N80*K86</f>
        <v>1563.8011891167371</v>
      </c>
      <c r="M86" s="859"/>
      <c r="N86" s="51"/>
    </row>
    <row r="87" spans="1:14" ht="15.75" thickBot="1">
      <c r="B87" s="91" t="s">
        <v>974</v>
      </c>
      <c r="C87" s="92"/>
      <c r="D87" s="92"/>
      <c r="E87" s="92"/>
      <c r="F87" s="92"/>
      <c r="G87" s="92"/>
      <c r="H87" s="92"/>
      <c r="I87" s="93"/>
      <c r="J87" s="94"/>
      <c r="K87" s="305">
        <v>0.05</v>
      </c>
      <c r="L87" s="860">
        <f>N80*K87</f>
        <v>1563.8011891167371</v>
      </c>
      <c r="M87" s="861"/>
      <c r="N87" s="51"/>
    </row>
    <row r="88" spans="1:14" ht="15.75" thickBot="1">
      <c r="B88" s="823" t="s">
        <v>953</v>
      </c>
      <c r="C88" s="824"/>
      <c r="D88" s="824"/>
      <c r="E88" s="824"/>
      <c r="F88" s="824"/>
      <c r="G88" s="824"/>
      <c r="H88" s="824"/>
      <c r="I88" s="824"/>
      <c r="J88" s="824"/>
      <c r="K88" s="824"/>
      <c r="L88" s="824"/>
      <c r="M88" s="825"/>
      <c r="N88" s="52">
        <f>L85+L86+L87</f>
        <v>9382.8071347004225</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40658.830917035157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7"/>
      <c r="C1" s="929"/>
      <c r="D1" s="930"/>
      <c r="E1" s="930"/>
      <c r="F1" s="930"/>
      <c r="G1" s="930"/>
      <c r="H1" s="930"/>
      <c r="I1" s="930"/>
      <c r="J1" s="931"/>
      <c r="K1" s="982" t="s">
        <v>933</v>
      </c>
      <c r="L1" s="934" t="s">
        <v>2198</v>
      </c>
      <c r="M1" s="935"/>
      <c r="N1" s="936"/>
    </row>
    <row r="2" spans="2:14">
      <c r="B2" s="918"/>
      <c r="C2" s="940" t="s">
        <v>934</v>
      </c>
      <c r="D2" s="941"/>
      <c r="E2" s="941"/>
      <c r="F2" s="941"/>
      <c r="G2" s="941"/>
      <c r="H2" s="941"/>
      <c r="I2" s="941"/>
      <c r="J2" s="942"/>
      <c r="K2" s="981"/>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81"/>
      <c r="L4" s="937"/>
      <c r="M4" s="938"/>
      <c r="N4" s="93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983" t="s">
        <v>945</v>
      </c>
      <c r="M30" s="800"/>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8" t="s">
        <v>948</v>
      </c>
      <c r="J35" s="895"/>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958"/>
      <c r="D41" s="958"/>
      <c r="E41" s="38"/>
      <c r="F41" s="39"/>
      <c r="G41" s="39"/>
      <c r="H41" s="40"/>
      <c r="I41" s="36"/>
      <c r="J41" s="37"/>
      <c r="K41" s="279"/>
      <c r="L41" s="276"/>
      <c r="M41" s="401">
        <v>0.01</v>
      </c>
      <c r="N41" s="344">
        <f>N78*M41</f>
        <v>16.915937500000002</v>
      </c>
    </row>
    <row r="42" spans="1:14" ht="15.75" thickBot="1">
      <c r="B42" s="959"/>
      <c r="C42" s="960"/>
      <c r="D42" s="960"/>
      <c r="E42" s="960"/>
      <c r="F42" s="960"/>
      <c r="G42" s="960"/>
      <c r="H42" s="961"/>
      <c r="I42" s="882"/>
      <c r="J42" s="883"/>
      <c r="K42" s="41"/>
      <c r="L42" s="884"/>
      <c r="M42" s="962"/>
      <c r="N42" s="105"/>
    </row>
    <row r="43" spans="1:14" ht="15.75" thickBot="1">
      <c r="B43" s="823" t="s">
        <v>953</v>
      </c>
      <c r="C43" s="824"/>
      <c r="D43" s="824"/>
      <c r="E43" s="824"/>
      <c r="F43" s="824"/>
      <c r="G43" s="824"/>
      <c r="H43" s="824"/>
      <c r="I43" s="824"/>
      <c r="J43" s="824"/>
      <c r="K43" s="824"/>
      <c r="L43" s="824"/>
      <c r="M43" s="825"/>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917</v>
      </c>
      <c r="B48" s="43" t="str">
        <f>VLOOKUP(A48,MATERIALES!A5:D372,3,FALSE)</f>
        <v>Almohadillas de neopreno dureza 60 (35cm*45cm*5cm con 2 laminas de 3mm)</v>
      </c>
      <c r="C48" s="281"/>
      <c r="D48" s="281"/>
      <c r="E48" s="281"/>
      <c r="F48" s="281"/>
      <c r="G48" s="281"/>
      <c r="H48" s="281"/>
      <c r="I48" s="268"/>
      <c r="J48" s="224" t="str">
        <f>VLOOKUP(A48,MATERIALES!A4:D638,2,FALSE)</f>
        <v>u</v>
      </c>
      <c r="K48" s="282">
        <v>1</v>
      </c>
      <c r="L48" s="267"/>
      <c r="M48" s="402">
        <f>VLOOKUP(A48,MATERIALES!A5:D394,4,FALSE)</f>
        <v>613364.58627901284</v>
      </c>
      <c r="N48" s="272">
        <f>K48*M48</f>
        <v>613364.58627901284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613364.58627901284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984"/>
      <c r="I71" s="73" t="s">
        <v>964</v>
      </c>
      <c r="J71" s="75" t="s">
        <v>1410</v>
      </c>
      <c r="K71" s="74" t="s">
        <v>966</v>
      </c>
      <c r="L71" s="864" t="s">
        <v>950</v>
      </c>
      <c r="M71" s="97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883"/>
      <c r="I77" s="126"/>
      <c r="J77" s="126"/>
      <c r="K77" s="126"/>
      <c r="L77" s="985"/>
      <c r="M77" s="885"/>
      <c r="N77" s="127"/>
    </row>
    <row r="78" spans="1:15" ht="15.75" thickBot="1">
      <c r="B78" s="912" t="s">
        <v>953</v>
      </c>
      <c r="C78" s="866"/>
      <c r="D78" s="866"/>
      <c r="E78" s="866"/>
      <c r="F78" s="866"/>
      <c r="G78" s="866"/>
      <c r="H78" s="866"/>
      <c r="I78" s="866"/>
      <c r="J78" s="866"/>
      <c r="K78" s="866"/>
      <c r="L78" s="866"/>
      <c r="M78" s="867"/>
      <c r="N78" s="460">
        <f>SUM(N72:N77)</f>
        <v>1691.59375</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615073.0959665128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123014.61919330257</v>
      </c>
      <c r="M85" s="859"/>
      <c r="N85" s="51"/>
    </row>
    <row r="86" spans="1:14">
      <c r="B86" s="89" t="s">
        <v>973</v>
      </c>
      <c r="C86" s="90"/>
      <c r="D86" s="90"/>
      <c r="E86" s="90"/>
      <c r="F86" s="90"/>
      <c r="G86" s="90"/>
      <c r="H86" s="90"/>
      <c r="I86" s="87"/>
      <c r="J86" s="88"/>
      <c r="K86" s="304">
        <v>0.05</v>
      </c>
      <c r="L86" s="858">
        <f>N80*K86</f>
        <v>30753.654798325642</v>
      </c>
      <c r="M86" s="859"/>
      <c r="N86" s="51"/>
    </row>
    <row r="87" spans="1:14" ht="15.75" thickBot="1">
      <c r="B87" s="91" t="s">
        <v>974</v>
      </c>
      <c r="C87" s="92"/>
      <c r="D87" s="92"/>
      <c r="E87" s="92"/>
      <c r="F87" s="92"/>
      <c r="G87" s="92"/>
      <c r="H87" s="92"/>
      <c r="I87" s="93"/>
      <c r="J87" s="94"/>
      <c r="K87" s="305">
        <v>0.05</v>
      </c>
      <c r="L87" s="860">
        <f>N80*K87</f>
        <v>30753.654798325642</v>
      </c>
      <c r="M87" s="861"/>
      <c r="N87" s="51"/>
    </row>
    <row r="88" spans="1:14" ht="15.75" thickBot="1">
      <c r="B88" s="823" t="s">
        <v>953</v>
      </c>
      <c r="C88" s="824"/>
      <c r="D88" s="824"/>
      <c r="E88" s="824"/>
      <c r="F88" s="824"/>
      <c r="G88" s="824"/>
      <c r="H88" s="824"/>
      <c r="I88" s="824"/>
      <c r="J88" s="824"/>
      <c r="K88" s="824"/>
      <c r="L88" s="824"/>
      <c r="M88" s="825"/>
      <c r="N88" s="52">
        <f>L85+L86+L87</f>
        <v>184521.92878995385</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799595.02475646662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N78*M41</f>
        <v>54.131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413</v>
      </c>
      <c r="B48" s="43" t="str">
        <f>VLOOKUP(A48,MATERIALES!A5:D372,3,FALSE)</f>
        <v>Cinta Sika PVC 0,22</v>
      </c>
      <c r="C48" s="281"/>
      <c r="D48" s="281"/>
      <c r="E48" s="281"/>
      <c r="F48" s="281"/>
      <c r="G48" s="281"/>
      <c r="H48" s="281"/>
      <c r="I48" s="268"/>
      <c r="J48" s="224" t="str">
        <f>VLOOKUP(A48,MATERIALES!A4:D638,2,FALSE)</f>
        <v>m</v>
      </c>
      <c r="K48" s="282">
        <v>1.05</v>
      </c>
      <c r="L48" s="267"/>
      <c r="M48" s="402">
        <f>VLOOKUP(A48,MATERIALES!A5:D394,4,FALSE)</f>
        <v>37018.877434241069</v>
      </c>
      <c r="N48" s="272">
        <f>K48*M48</f>
        <v>38869.821305953126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38869.821305953126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1082.6199999999999</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40006.57230595313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8001.3144611906264</v>
      </c>
      <c r="M85" s="859"/>
      <c r="N85" s="51"/>
    </row>
    <row r="86" spans="1:14">
      <c r="B86" s="89" t="s">
        <v>973</v>
      </c>
      <c r="C86" s="90"/>
      <c r="D86" s="90"/>
      <c r="E86" s="90"/>
      <c r="F86" s="90"/>
      <c r="G86" s="90"/>
      <c r="H86" s="90"/>
      <c r="I86" s="87"/>
      <c r="J86" s="88"/>
      <c r="K86" s="304">
        <v>0.05</v>
      </c>
      <c r="L86" s="858">
        <f>N80*K86</f>
        <v>2000.3286152976566</v>
      </c>
      <c r="M86" s="859"/>
      <c r="N86" s="51"/>
    </row>
    <row r="87" spans="1:14" ht="15.75" thickBot="1">
      <c r="B87" s="91" t="s">
        <v>974</v>
      </c>
      <c r="C87" s="92"/>
      <c r="D87" s="92"/>
      <c r="E87" s="92"/>
      <c r="F87" s="92"/>
      <c r="G87" s="92"/>
      <c r="H87" s="92"/>
      <c r="I87" s="93"/>
      <c r="J87" s="94"/>
      <c r="K87" s="305">
        <v>0.05</v>
      </c>
      <c r="L87" s="860">
        <f>N80*K87</f>
        <v>2000.3286152976566</v>
      </c>
      <c r="M87" s="861"/>
      <c r="N87" s="51"/>
    </row>
    <row r="88" spans="1:14" ht="15.75" thickBot="1">
      <c r="B88" s="823" t="s">
        <v>953</v>
      </c>
      <c r="C88" s="824"/>
      <c r="D88" s="824"/>
      <c r="E88" s="824"/>
      <c r="F88" s="824"/>
      <c r="G88" s="824"/>
      <c r="H88" s="824"/>
      <c r="I88" s="824"/>
      <c r="J88" s="824"/>
      <c r="K88" s="824"/>
      <c r="L88" s="824"/>
      <c r="M88" s="825"/>
      <c r="N88" s="52">
        <f>L85+L86+L87</f>
        <v>12001.971691785939</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52008.543997739071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7"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VLOOKUP(A36,EQUIPOS!A6:D163,4,FALSE)</f>
        <v>5224.3287523110666</v>
      </c>
      <c r="L36" s="270"/>
      <c r="M36" s="336">
        <v>40</v>
      </c>
      <c r="N36" s="272">
        <f>K36/M36</f>
        <v>130.60821880777667</v>
      </c>
    </row>
    <row r="37" spans="1:14">
      <c r="A37" s="113" t="s">
        <v>195</v>
      </c>
      <c r="B37" s="872" t="str">
        <f>VLOOKUP(A37,EQUIPOS!A7:D154,3,FALSE)</f>
        <v xml:space="preserve">Equipo de oxicorte, Capacidad de corte: hasta 6´´ (152mm) </v>
      </c>
      <c r="C37" s="873"/>
      <c r="D37" s="873"/>
      <c r="E37" s="873"/>
      <c r="F37" s="873"/>
      <c r="G37" s="873"/>
      <c r="H37" s="874"/>
      <c r="I37" s="421"/>
      <c r="J37" s="422"/>
      <c r="K37" s="269">
        <f>VLOOKUP(A37,EQUIPOS!A7:D164,4,FALSE)</f>
        <v>3782.7589819946102</v>
      </c>
      <c r="L37" s="335"/>
      <c r="M37" s="336">
        <v>40</v>
      </c>
      <c r="N37" s="272">
        <f t="shared" ref="N37:N43" si="0">K37/M37</f>
        <v>94.56897454986526</v>
      </c>
    </row>
    <row r="38" spans="1:14">
      <c r="A38" s="113" t="s">
        <v>204</v>
      </c>
      <c r="B38" s="872" t="str">
        <f>VLOOKUP(A38,EQUIPOS!A8:D154,3,FALSE)</f>
        <v xml:space="preserve">Equipo de soldadura 250 AMP
</v>
      </c>
      <c r="C38" s="873"/>
      <c r="D38" s="873"/>
      <c r="E38" s="873"/>
      <c r="F38" s="873"/>
      <c r="G38" s="873"/>
      <c r="H38" s="874"/>
      <c r="I38" s="421"/>
      <c r="J38" s="422"/>
      <c r="K38" s="269">
        <f>VLOOKUP(A38,EQUIPOS!A8:D165,4,FALSE)</f>
        <v>24209.657484765507</v>
      </c>
      <c r="L38" s="335"/>
      <c r="M38" s="336">
        <v>40</v>
      </c>
      <c r="N38" s="272">
        <f t="shared" si="0"/>
        <v>605.24143711913769</v>
      </c>
    </row>
    <row r="39" spans="1:14">
      <c r="A39" s="113" t="s">
        <v>208</v>
      </c>
      <c r="B39" s="872" t="str">
        <f>VLOOKUP(A39,EQUIPOS!A9:D154,3,FALSE)</f>
        <v>Equipo de soldadura 400</v>
      </c>
      <c r="C39" s="873"/>
      <c r="D39" s="873"/>
      <c r="E39" s="873"/>
      <c r="F39" s="873"/>
      <c r="G39" s="873"/>
      <c r="H39" s="874"/>
      <c r="I39" s="421"/>
      <c r="J39" s="422"/>
      <c r="K39" s="269">
        <f>VLOOKUP(A39,EQUIPOS!A9:D166,4,FALSE)</f>
        <v>24209.657484765507</v>
      </c>
      <c r="L39" s="335"/>
      <c r="M39" s="336">
        <v>40</v>
      </c>
      <c r="N39" s="272">
        <f t="shared" si="0"/>
        <v>605.24143711913769</v>
      </c>
    </row>
    <row r="40" spans="1:14">
      <c r="A40" s="113" t="s">
        <v>210</v>
      </c>
      <c r="B40" s="872" t="str">
        <f>VLOOKUP(A40,EQUIPOS!A10:D154,3,FALSE)</f>
        <v>Equipo de soldadura 600</v>
      </c>
      <c r="C40" s="873"/>
      <c r="D40" s="873"/>
      <c r="E40" s="873"/>
      <c r="F40" s="873"/>
      <c r="G40" s="873"/>
      <c r="H40" s="874"/>
      <c r="I40" s="421"/>
      <c r="J40" s="422"/>
      <c r="K40" s="269">
        <f>VLOOKUP(A40,EQUIPOS!A10:D167,4,FALSE)</f>
        <v>27235.864670361196</v>
      </c>
      <c r="L40" s="335"/>
      <c r="M40" s="336">
        <v>40</v>
      </c>
      <c r="N40" s="272">
        <f t="shared" si="0"/>
        <v>680.89661675902994</v>
      </c>
    </row>
    <row r="41" spans="1:14">
      <c r="A41" s="113" t="s">
        <v>202</v>
      </c>
      <c r="B41" s="872" t="str">
        <f>VLOOKUP(A41,EQUIPOS!A11:D155,3,FALSE)</f>
        <v xml:space="preserve">Equipo de rayos X y/o ultrasonido
</v>
      </c>
      <c r="C41" s="873"/>
      <c r="D41" s="873"/>
      <c r="E41" s="873"/>
      <c r="F41" s="873"/>
      <c r="G41" s="873"/>
      <c r="H41" s="874"/>
      <c r="I41" s="421"/>
      <c r="J41" s="422"/>
      <c r="K41" s="269">
        <f>VLOOKUP(A41,EQUIPOS!A11:D168,4,FALSE)</f>
        <v>84027.020336711299</v>
      </c>
      <c r="L41" s="335"/>
      <c r="M41" s="336">
        <v>4000</v>
      </c>
      <c r="N41" s="272">
        <f t="shared" si="0"/>
        <v>21.006755084177826</v>
      </c>
    </row>
    <row r="42" spans="1:14">
      <c r="A42" s="113" t="s">
        <v>294</v>
      </c>
      <c r="B42" s="872" t="str">
        <f>VLOOKUP(A42,EQUIPOS!A12:D156,3,FALSE)</f>
        <v>Puente grúa</v>
      </c>
      <c r="C42" s="873"/>
      <c r="D42" s="873"/>
      <c r="E42" s="873"/>
      <c r="F42" s="873"/>
      <c r="G42" s="873"/>
      <c r="H42" s="874"/>
      <c r="I42" s="421"/>
      <c r="J42" s="422"/>
      <c r="K42" s="269">
        <f>VLOOKUP(A42,EQUIPOS!A12:D169,4,FALSE)</f>
        <v>508776.62193164689</v>
      </c>
      <c r="L42" s="335"/>
      <c r="M42" s="336">
        <v>40000</v>
      </c>
      <c r="N42" s="272">
        <f t="shared" si="0"/>
        <v>12.719415548291172</v>
      </c>
    </row>
    <row r="43" spans="1:14">
      <c r="A43" s="113" t="s">
        <v>334</v>
      </c>
      <c r="B43" s="872" t="str">
        <f>VLOOKUP(A43,EQUIPOS!A13:D157,3,FALSE)</f>
        <v>Taladro industrial</v>
      </c>
      <c r="C43" s="873"/>
      <c r="D43" s="873"/>
      <c r="E43" s="873"/>
      <c r="F43" s="873"/>
      <c r="G43" s="873"/>
      <c r="H43" s="874"/>
      <c r="I43" s="421"/>
      <c r="J43" s="422"/>
      <c r="K43" s="269">
        <f>VLOOKUP(A43,EQUIPOS!A13:D170,4,FALSE)</f>
        <v>4438.4584620236956</v>
      </c>
      <c r="L43" s="335"/>
      <c r="M43" s="336">
        <v>40</v>
      </c>
      <c r="N43" s="272">
        <f t="shared" si="0"/>
        <v>110.96146155059239</v>
      </c>
    </row>
    <row r="44" spans="1:14">
      <c r="B44" s="872"/>
      <c r="C44" s="873"/>
      <c r="D44" s="873"/>
      <c r="E44" s="873"/>
      <c r="F44" s="873"/>
      <c r="G44" s="873"/>
      <c r="H44" s="874"/>
      <c r="I44" s="36"/>
      <c r="J44" s="37"/>
      <c r="K44" s="269"/>
      <c r="L44" s="276"/>
      <c r="M44" s="336"/>
      <c r="N44" s="272"/>
    </row>
    <row r="45" spans="1:14">
      <c r="B45" s="320"/>
      <c r="C45" s="321"/>
      <c r="D45" s="321"/>
      <c r="E45" s="321"/>
      <c r="F45" s="323"/>
      <c r="G45" s="323"/>
      <c r="H45" s="125"/>
      <c r="I45" s="36"/>
      <c r="J45" s="37"/>
      <c r="K45" s="269"/>
      <c r="L45" s="276"/>
      <c r="M45" s="277"/>
      <c r="N45" s="273"/>
    </row>
    <row r="46" spans="1:14">
      <c r="B46" s="880" t="s">
        <v>952</v>
      </c>
      <c r="C46" s="881"/>
      <c r="D46" s="881"/>
      <c r="E46" s="38"/>
      <c r="F46" s="39"/>
      <c r="G46" s="39"/>
      <c r="H46" s="40"/>
      <c r="I46" s="36"/>
      <c r="J46" s="37"/>
      <c r="K46" s="279"/>
      <c r="L46" s="276"/>
      <c r="M46" s="401">
        <v>0.1</v>
      </c>
      <c r="N46" s="344">
        <f>N83*M46</f>
        <v>201.60799618480041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SUM(N36:N46)</f>
        <v>2462.8523127228091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61" t="s">
        <v>460</v>
      </c>
      <c r="B53" s="43" t="str">
        <f>VLOOKUP(A53,MATERIALES!A5:D372,3,FALSE)</f>
        <v>Fundente</v>
      </c>
      <c r="C53" s="281"/>
      <c r="D53" s="281"/>
      <c r="E53" s="281"/>
      <c r="F53" s="281"/>
      <c r="G53" s="281"/>
      <c r="H53" s="281"/>
      <c r="I53" s="281"/>
      <c r="J53" s="311" t="str">
        <f>VLOOKUP(A53,MATERIALES!A7:D643,2,FALSE)</f>
        <v>kg</v>
      </c>
      <c r="K53" s="282">
        <v>5.0000000000000001E-3</v>
      </c>
      <c r="L53" s="267"/>
      <c r="M53" s="402">
        <f>VLOOKUP(A53,MATERIALES!A5:D394,4,FALSE)</f>
        <v>18164.775822530337</v>
      </c>
      <c r="N53" s="272">
        <f t="shared" ref="N53:N58" si="1">K53*M53</f>
        <v>90.823879112651682</v>
      </c>
    </row>
    <row r="54" spans="1:14">
      <c r="A54" s="161" t="s">
        <v>462</v>
      </c>
      <c r="B54" s="43" t="str">
        <f>VLOOKUP(A54,MATERIALES!A6:D372,3,FALSE)</f>
        <v>Gas propano</v>
      </c>
      <c r="C54" s="425"/>
      <c r="D54" s="425"/>
      <c r="E54" s="425"/>
      <c r="F54" s="425"/>
      <c r="G54" s="425"/>
      <c r="H54" s="425"/>
      <c r="I54" s="425"/>
      <c r="J54" s="312" t="str">
        <f>VLOOKUP(A54,MATERIALES!A8:D644,2,FALSE)</f>
        <v>kg</v>
      </c>
      <c r="K54" s="397">
        <v>5.0000000000000001E-3</v>
      </c>
      <c r="L54" s="421"/>
      <c r="M54" s="402">
        <f>VLOOKUP(A54,MATERIALES!A6:D395,4,FALSE)</f>
        <v>3644.4716950624652</v>
      </c>
      <c r="N54" s="272">
        <f t="shared" si="1"/>
        <v>18.222358475312326</v>
      </c>
    </row>
    <row r="55" spans="1:14">
      <c r="A55" s="161" t="s">
        <v>591</v>
      </c>
      <c r="B55" s="43" t="str">
        <f>VLOOKUP(A55,MATERIALES!A6:D372,3,FALSE)</f>
        <v>Oxigeno industrial</v>
      </c>
      <c r="C55" s="425"/>
      <c r="D55" s="425"/>
      <c r="E55" s="425"/>
      <c r="F55" s="425"/>
      <c r="G55" s="425"/>
      <c r="H55" s="425"/>
      <c r="I55" s="425"/>
      <c r="J55" s="312" t="str">
        <f>VLOOKUP(A55,MATERIALES!A9:D645,2,FALSE)</f>
        <v>kg</v>
      </c>
      <c r="K55" s="397">
        <v>5.0000000000000001E-3</v>
      </c>
      <c r="L55" s="421"/>
      <c r="M55" s="402">
        <f>VLOOKUP(A55,MATERIALES!A6:D396,4,FALSE)</f>
        <v>14833.421869741305</v>
      </c>
      <c r="N55" s="272">
        <f t="shared" si="1"/>
        <v>74.167109348706532</v>
      </c>
    </row>
    <row r="56" spans="1:14">
      <c r="A56" s="161" t="s">
        <v>662</v>
      </c>
      <c r="B56" s="43" t="str">
        <f>VLOOKUP(A56,MATERIALES!A6:D372,3,FALSE)</f>
        <v>Soldadura 7018</v>
      </c>
      <c r="C56" s="425"/>
      <c r="D56" s="425"/>
      <c r="E56" s="425"/>
      <c r="F56" s="425"/>
      <c r="G56" s="425"/>
      <c r="H56" s="425"/>
      <c r="I56" s="425"/>
      <c r="J56" s="312" t="str">
        <f>VLOOKUP(A56,MATERIALES!A10:D646,2,FALSE)</f>
        <v>kg</v>
      </c>
      <c r="K56" s="397">
        <v>0.01</v>
      </c>
      <c r="L56" s="421"/>
      <c r="M56" s="402">
        <f>VLOOKUP(A56,MATERIALES!A6:D397,4,FALSE)</f>
        <v>11245.798373335607</v>
      </c>
      <c r="N56" s="272">
        <f t="shared" si="1"/>
        <v>112.45798373335607</v>
      </c>
    </row>
    <row r="57" spans="1:14">
      <c r="A57" s="161" t="s">
        <v>665</v>
      </c>
      <c r="B57" s="43" t="str">
        <f>VLOOKUP(A57,MATERIALES!A7:D372,3,FALSE)</f>
        <v>Soldadura L-70</v>
      </c>
      <c r="C57" s="425"/>
      <c r="D57" s="425"/>
      <c r="E57" s="425"/>
      <c r="F57" s="425"/>
      <c r="G57" s="425"/>
      <c r="H57" s="425"/>
      <c r="I57" s="425"/>
      <c r="J57" s="312" t="str">
        <f>VLOOKUP(A57,MATERIALES!A11:D647,2,FALSE)</f>
        <v>kg</v>
      </c>
      <c r="K57" s="397">
        <v>0.01</v>
      </c>
      <c r="L57" s="421"/>
      <c r="M57" s="402">
        <f>VLOOKUP(A57,MATERIALES!A7:D398,4,FALSE)</f>
        <v>13159.435408123187</v>
      </c>
      <c r="N57" s="272">
        <f t="shared" si="1"/>
        <v>131.59435408123187</v>
      </c>
    </row>
    <row r="58" spans="1:14">
      <c r="A58" s="161" t="s">
        <v>742</v>
      </c>
      <c r="B58" s="43" t="str">
        <f>VLOOKUP(A58,MATERIALES!A1:D372,3,FALSE)</f>
        <v>Acero A-36 para estructura metálica</v>
      </c>
      <c r="C58" s="425"/>
      <c r="D58" s="425"/>
      <c r="E58" s="425"/>
      <c r="F58" s="425"/>
      <c r="G58" s="425"/>
      <c r="H58" s="425"/>
      <c r="I58" s="425"/>
      <c r="J58" s="312" t="str">
        <f>VLOOKUP(A58,MATERIALES!A1:D648,2,FALSE)</f>
        <v>kg</v>
      </c>
      <c r="K58" s="397">
        <v>1</v>
      </c>
      <c r="L58" s="421"/>
      <c r="M58" s="402">
        <f>VLOOKUP(A58,MATERIALES!A1:D399,4,FALSE)</f>
        <v>2550.8966495303939</v>
      </c>
      <c r="N58" s="272">
        <f t="shared" si="1"/>
        <v>2550.8966495303939</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3" t="s">
        <v>953</v>
      </c>
      <c r="C61" s="824"/>
      <c r="D61" s="824"/>
      <c r="E61" s="824"/>
      <c r="F61" s="824"/>
      <c r="G61" s="824"/>
      <c r="H61" s="824"/>
      <c r="I61" s="824"/>
      <c r="J61" s="824"/>
      <c r="K61" s="824"/>
      <c r="L61" s="824"/>
      <c r="M61" s="825"/>
      <c r="N61" s="394">
        <f>SUM(N53:N60)</f>
        <v>2978.1623342816524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B66" s="46"/>
      <c r="C66" s="317"/>
      <c r="D66" s="317"/>
      <c r="E66" s="317"/>
      <c r="F66" s="317"/>
      <c r="G66" s="31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311"/>
      <c r="I68" s="279"/>
      <c r="J68" s="286"/>
      <c r="K68" s="279"/>
      <c r="L68" s="910"/>
      <c r="M68" s="911"/>
      <c r="N68" s="287"/>
    </row>
    <row r="69" spans="1:15">
      <c r="B69" s="46"/>
      <c r="C69" s="47"/>
      <c r="D69" s="47"/>
      <c r="E69" s="47"/>
      <c r="F69" s="47"/>
      <c r="G69" s="47"/>
      <c r="H69" s="311"/>
      <c r="I69" s="279"/>
      <c r="J69" s="286"/>
      <c r="K69" s="279"/>
      <c r="L69" s="910"/>
      <c r="M69" s="911"/>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9"/>
      <c r="C82" s="900" t="e">
        <f>VLOOKUP(B82,'MANO DE OBRA'!B12:E73,3,FALSE)</f>
        <v>#N/A</v>
      </c>
      <c r="D82" s="900" t="e">
        <f>VLOOKUP(C82,'MANO DE OBRA'!C12:F73,3,FALSE)</f>
        <v>#N/A</v>
      </c>
      <c r="E82" s="900" t="e">
        <f>VLOOKUP(D82,'MANO DE OBRA'!D12:G73,3,FALSE)</f>
        <v>#N/A</v>
      </c>
      <c r="F82" s="900" t="e">
        <f>VLOOKUP(E82,'MANO DE OBRA'!E12:H73,3,FALSE)</f>
        <v>#N/A</v>
      </c>
      <c r="G82" s="900" t="e">
        <f>VLOOKUP(F82,'MANO DE OBRA'!F12:I73,3,FALSE)</f>
        <v>#N/A</v>
      </c>
      <c r="H82" s="900" t="e">
        <f>VLOOKUP(G82,'MANO DE OBRA'!G12:J73,3,FALSE)</f>
        <v>#N/A</v>
      </c>
      <c r="I82" s="470"/>
      <c r="J82" s="471"/>
      <c r="K82" s="474"/>
      <c r="L82" s="475"/>
      <c r="M82" s="476"/>
      <c r="N82" s="440"/>
    </row>
    <row r="83" spans="1:14" ht="15.75" thickBot="1">
      <c r="B83" s="912" t="s">
        <v>953</v>
      </c>
      <c r="C83" s="866"/>
      <c r="D83" s="866"/>
      <c r="E83" s="866"/>
      <c r="F83" s="866"/>
      <c r="G83" s="866"/>
      <c r="H83" s="866"/>
      <c r="I83" s="866"/>
      <c r="J83" s="866"/>
      <c r="K83" s="866"/>
      <c r="L83" s="866"/>
      <c r="M83" s="867"/>
      <c r="N83" s="460">
        <f>SUM(N77:N82)</f>
        <v>2016.0799618480041</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7457.0946088524661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1491.4189217704934</v>
      </c>
      <c r="M90" s="859"/>
      <c r="N90" s="51"/>
    </row>
    <row r="91" spans="1:14">
      <c r="B91" s="89" t="s">
        <v>973</v>
      </c>
      <c r="C91" s="90"/>
      <c r="D91" s="90"/>
      <c r="E91" s="90"/>
      <c r="F91" s="90"/>
      <c r="G91" s="90"/>
      <c r="H91" s="90"/>
      <c r="I91" s="87"/>
      <c r="J91" s="88"/>
      <c r="K91" s="304">
        <v>0.05</v>
      </c>
      <c r="L91" s="858">
        <f>N85*K91</f>
        <v>372.85473044262335</v>
      </c>
      <c r="M91" s="859"/>
      <c r="N91" s="51"/>
    </row>
    <row r="92" spans="1:14" ht="15.75" thickBot="1">
      <c r="B92" s="91" t="s">
        <v>974</v>
      </c>
      <c r="C92" s="92"/>
      <c r="D92" s="92"/>
      <c r="E92" s="92"/>
      <c r="F92" s="92"/>
      <c r="G92" s="92"/>
      <c r="H92" s="92"/>
      <c r="I92" s="93"/>
      <c r="J92" s="94"/>
      <c r="K92" s="305">
        <v>0.05</v>
      </c>
      <c r="L92" s="860">
        <f>N85*K92</f>
        <v>372.85473044262335</v>
      </c>
      <c r="M92" s="861"/>
      <c r="N92" s="51"/>
    </row>
    <row r="93" spans="1:14" ht="15.75" thickBot="1">
      <c r="B93" s="823" t="s">
        <v>953</v>
      </c>
      <c r="C93" s="824"/>
      <c r="D93" s="824"/>
      <c r="E93" s="824"/>
      <c r="F93" s="824"/>
      <c r="G93" s="824"/>
      <c r="H93" s="824"/>
      <c r="I93" s="824"/>
      <c r="J93" s="824"/>
      <c r="K93" s="824"/>
      <c r="L93" s="824"/>
      <c r="M93" s="825"/>
      <c r="N93" s="52">
        <f>L90+L91+L92</f>
        <v>2237.1283826557401</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9694.2229915082062</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topLeftCell="A21" zoomScale="75" zoomScaleNormal="75" workbookViewId="0">
      <selection activeCell="B42" sqref="B42:H4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VLOOKUP(A36,EQUIPOS!A6:D163,4,FALSE)</f>
        <v>5224.3287523110666</v>
      </c>
      <c r="L36" s="270"/>
      <c r="M36" s="336">
        <v>40</v>
      </c>
      <c r="N36" s="272">
        <f t="shared" ref="N36:N41" si="0">K36/M36</f>
        <v>130.60821880777667</v>
      </c>
    </row>
    <row r="37" spans="1:14">
      <c r="A37" s="113" t="s">
        <v>334</v>
      </c>
      <c r="B37" s="872" t="str">
        <f>VLOOKUP(A37,EQUIPOS!A7:D154,3,FALSE)</f>
        <v>Taladro industrial</v>
      </c>
      <c r="C37" s="873"/>
      <c r="D37" s="873"/>
      <c r="E37" s="873"/>
      <c r="F37" s="873"/>
      <c r="G37" s="873"/>
      <c r="H37" s="874"/>
      <c r="I37" s="421"/>
      <c r="J37" s="422"/>
      <c r="K37" s="269">
        <f>VLOOKUP(A37,EQUIPOS!A7:D164,4,FALSE)</f>
        <v>4438.4584620236956</v>
      </c>
      <c r="L37" s="335"/>
      <c r="M37" s="336">
        <v>40</v>
      </c>
      <c r="N37" s="272">
        <f t="shared" si="0"/>
        <v>110.96146155059239</v>
      </c>
    </row>
    <row r="38" spans="1:14">
      <c r="A38" s="113" t="s">
        <v>195</v>
      </c>
      <c r="B38" s="872" t="str">
        <f>VLOOKUP(A38,EQUIPOS!A8:D154,3,FALSE)</f>
        <v xml:space="preserve">Equipo de oxicorte, Capacidad de corte: hasta 6´´ (152mm) </v>
      </c>
      <c r="C38" s="873"/>
      <c r="D38" s="873"/>
      <c r="E38" s="873"/>
      <c r="F38" s="873"/>
      <c r="G38" s="873"/>
      <c r="H38" s="874"/>
      <c r="I38" s="421"/>
      <c r="J38" s="422"/>
      <c r="K38" s="269">
        <f>VLOOKUP(A38,EQUIPOS!A8:D165,4,FALSE)</f>
        <v>3782.7589819946102</v>
      </c>
      <c r="L38" s="335"/>
      <c r="M38" s="336">
        <v>40</v>
      </c>
      <c r="N38" s="272">
        <f t="shared" si="0"/>
        <v>94.56897454986526</v>
      </c>
    </row>
    <row r="39" spans="1:14">
      <c r="A39" s="113" t="s">
        <v>204</v>
      </c>
      <c r="B39" s="872" t="str">
        <f>VLOOKUP(A39,EQUIPOS!A9:D154,3,FALSE)</f>
        <v xml:space="preserve">Equipo de soldadura 250 AMP
</v>
      </c>
      <c r="C39" s="873"/>
      <c r="D39" s="873"/>
      <c r="E39" s="873"/>
      <c r="F39" s="873"/>
      <c r="G39" s="873"/>
      <c r="H39" s="874"/>
      <c r="I39" s="421"/>
      <c r="J39" s="422"/>
      <c r="K39" s="269">
        <f>VLOOKUP(A39,EQUIPOS!A9:D166,4,FALSE)</f>
        <v>24209.657484765507</v>
      </c>
      <c r="L39" s="335"/>
      <c r="M39" s="336">
        <v>40</v>
      </c>
      <c r="N39" s="272">
        <f t="shared" si="0"/>
        <v>605.24143711913769</v>
      </c>
    </row>
    <row r="40" spans="1:14">
      <c r="A40" s="113" t="s">
        <v>208</v>
      </c>
      <c r="B40" s="872" t="str">
        <f>VLOOKUP(A40,EQUIPOS!A10:D154,3,FALSE)</f>
        <v>Equipo de soldadura 400</v>
      </c>
      <c r="C40" s="873"/>
      <c r="D40" s="873"/>
      <c r="E40" s="873"/>
      <c r="F40" s="873"/>
      <c r="G40" s="873"/>
      <c r="H40" s="874"/>
      <c r="I40" s="421"/>
      <c r="J40" s="422"/>
      <c r="K40" s="269">
        <f>VLOOKUP(A40,EQUIPOS!A10:D167,4,FALSE)</f>
        <v>24209.657484765507</v>
      </c>
      <c r="L40" s="335"/>
      <c r="M40" s="336">
        <v>40</v>
      </c>
      <c r="N40" s="272">
        <f t="shared" si="0"/>
        <v>605.24143711913769</v>
      </c>
    </row>
    <row r="41" spans="1:14">
      <c r="A41" s="113" t="s">
        <v>210</v>
      </c>
      <c r="B41" s="872" t="str">
        <f>VLOOKUP(A41,EQUIPOS!A11:D155,3,FALSE)</f>
        <v>Equipo de soldadura 600</v>
      </c>
      <c r="C41" s="873"/>
      <c r="D41" s="873"/>
      <c r="E41" s="873"/>
      <c r="F41" s="873"/>
      <c r="G41" s="873"/>
      <c r="H41" s="874"/>
      <c r="I41" s="421"/>
      <c r="J41" s="422"/>
      <c r="K41" s="269">
        <f>VLOOKUP(A41,EQUIPOS!A11:D168,4,FALSE)</f>
        <v>27235.864670361196</v>
      </c>
      <c r="L41" s="335"/>
      <c r="M41" s="336">
        <v>40</v>
      </c>
      <c r="N41" s="272">
        <f t="shared" si="0"/>
        <v>680.89661675902994</v>
      </c>
    </row>
    <row r="42" spans="1:14">
      <c r="B42" s="872"/>
      <c r="C42" s="873"/>
      <c r="D42" s="873"/>
      <c r="E42" s="873"/>
      <c r="F42" s="873"/>
      <c r="G42" s="873"/>
      <c r="H42" s="874"/>
      <c r="I42" s="36"/>
      <c r="J42" s="37"/>
      <c r="K42" s="269"/>
      <c r="L42" s="276"/>
      <c r="M42" s="336"/>
      <c r="N42" s="272"/>
    </row>
    <row r="43" spans="1:14">
      <c r="B43" s="320"/>
      <c r="C43" s="321"/>
      <c r="D43" s="321"/>
      <c r="E43" s="321"/>
      <c r="F43" s="323"/>
      <c r="G43" s="323"/>
      <c r="H43" s="125"/>
      <c r="I43" s="36"/>
      <c r="J43" s="37"/>
      <c r="K43" s="269"/>
      <c r="L43" s="276"/>
      <c r="M43" s="277"/>
      <c r="N43" s="273"/>
    </row>
    <row r="44" spans="1:14">
      <c r="B44" s="880" t="s">
        <v>952</v>
      </c>
      <c r="C44" s="881"/>
      <c r="D44" s="881"/>
      <c r="E44" s="38"/>
      <c r="F44" s="39"/>
      <c r="G44" s="39"/>
      <c r="H44" s="40"/>
      <c r="I44" s="36"/>
      <c r="J44" s="37"/>
      <c r="K44" s="279"/>
      <c r="L44" s="276"/>
      <c r="M44" s="401">
        <v>0.05</v>
      </c>
      <c r="N44" s="344">
        <f>N81*M44</f>
        <v>100.80399809240021</v>
      </c>
    </row>
    <row r="45" spans="1:14" ht="15.75" thickBot="1">
      <c r="B45" s="872"/>
      <c r="C45" s="873"/>
      <c r="D45" s="873"/>
      <c r="E45" s="873"/>
      <c r="F45" s="873"/>
      <c r="G45" s="873"/>
      <c r="H45" s="874"/>
      <c r="I45" s="882"/>
      <c r="J45" s="883"/>
      <c r="K45" s="41"/>
      <c r="L45" s="884"/>
      <c r="M45" s="885"/>
      <c r="N45" s="105"/>
    </row>
    <row r="46" spans="1:14" ht="15.75" thickBot="1">
      <c r="B46" s="823" t="s">
        <v>953</v>
      </c>
      <c r="C46" s="824"/>
      <c r="D46" s="824"/>
      <c r="E46" s="824"/>
      <c r="F46" s="824"/>
      <c r="G46" s="824"/>
      <c r="H46" s="824"/>
      <c r="I46" s="824"/>
      <c r="J46" s="824"/>
      <c r="K46" s="824"/>
      <c r="L46" s="824"/>
      <c r="M46" s="825"/>
      <c r="N46" s="394">
        <f>SUM(N36:N44)</f>
        <v>2328.3221439979397</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8" t="s">
        <v>944</v>
      </c>
      <c r="C50" s="869"/>
      <c r="D50" s="869"/>
      <c r="E50" s="869"/>
      <c r="F50" s="869"/>
      <c r="G50" s="869"/>
      <c r="H50" s="869"/>
      <c r="I50" s="903"/>
      <c r="J50" s="315" t="s">
        <v>945</v>
      </c>
      <c r="K50" s="85" t="s">
        <v>946</v>
      </c>
      <c r="L50" s="904" t="s">
        <v>955</v>
      </c>
      <c r="M50" s="903"/>
      <c r="N50" s="86" t="s">
        <v>951</v>
      </c>
    </row>
    <row r="51" spans="1:14">
      <c r="A51" s="163" t="s">
        <v>460</v>
      </c>
      <c r="B51" s="43" t="str">
        <f>VLOOKUP(A51,MATERIALES!A5:D372,3,FALSE)</f>
        <v>Fundente</v>
      </c>
      <c r="C51" s="281"/>
      <c r="D51" s="281"/>
      <c r="E51" s="281"/>
      <c r="F51" s="281"/>
      <c r="G51" s="281"/>
      <c r="H51" s="281"/>
      <c r="I51" s="281"/>
      <c r="J51" s="311" t="str">
        <f>VLOOKUP(A51,MATERIALES!A6:D641,2,FALSE)</f>
        <v>kg</v>
      </c>
      <c r="K51" s="282">
        <v>5.0000000000000001E-3</v>
      </c>
      <c r="L51" s="267"/>
      <c r="M51" s="402">
        <f>VLOOKUP(A51,MATERIALES!A5:D394,4,FALSE)</f>
        <v>18164.775822530337</v>
      </c>
      <c r="N51" s="272">
        <f t="shared" ref="N51:N56" si="1">K51*M51</f>
        <v>90.823879112651682</v>
      </c>
    </row>
    <row r="52" spans="1:14">
      <c r="A52" s="163" t="s">
        <v>462</v>
      </c>
      <c r="B52" s="43" t="str">
        <f>VLOOKUP(A52,MATERIALES!A6:D372,3,FALSE)</f>
        <v>Gas propano</v>
      </c>
      <c r="C52" s="425"/>
      <c r="D52" s="425"/>
      <c r="E52" s="425"/>
      <c r="F52" s="425"/>
      <c r="G52" s="425"/>
      <c r="H52" s="425"/>
      <c r="I52" s="425"/>
      <c r="J52" s="312" t="str">
        <f>VLOOKUP(A52,MATERIALES!A6:D642,2,FALSE)</f>
        <v>kg</v>
      </c>
      <c r="K52" s="397">
        <v>5.0000000000000001E-3</v>
      </c>
      <c r="L52" s="421"/>
      <c r="M52" s="402">
        <f>VLOOKUP(A52,MATERIALES!A6:D395,4,FALSE)</f>
        <v>3644.4716950624652</v>
      </c>
      <c r="N52" s="272">
        <f t="shared" si="1"/>
        <v>18.222358475312326</v>
      </c>
    </row>
    <row r="53" spans="1:14">
      <c r="A53" s="163" t="s">
        <v>591</v>
      </c>
      <c r="B53" s="43" t="str">
        <f>VLOOKUP(A53,MATERIALES!A6:D372,3,FALSE)</f>
        <v>Oxigeno industrial</v>
      </c>
      <c r="C53" s="425"/>
      <c r="D53" s="425"/>
      <c r="E53" s="425"/>
      <c r="F53" s="425"/>
      <c r="G53" s="425"/>
      <c r="H53" s="425"/>
      <c r="I53" s="425"/>
      <c r="J53" s="312" t="str">
        <f>VLOOKUP(A53,MATERIALES!A7:D643,2,FALSE)</f>
        <v>kg</v>
      </c>
      <c r="K53" s="397">
        <v>5.0000000000000001E-3</v>
      </c>
      <c r="L53" s="421"/>
      <c r="M53" s="402">
        <f>VLOOKUP(A53,MATERIALES!A6:D396,4,FALSE)</f>
        <v>14833.421869741305</v>
      </c>
      <c r="N53" s="272">
        <f t="shared" si="1"/>
        <v>74.167109348706532</v>
      </c>
    </row>
    <row r="54" spans="1:14">
      <c r="A54" s="163" t="s">
        <v>662</v>
      </c>
      <c r="B54" s="43" t="str">
        <f>VLOOKUP(A54,MATERIALES!A6:D372,3,FALSE)</f>
        <v>Soldadura 7018</v>
      </c>
      <c r="C54" s="425"/>
      <c r="D54" s="425"/>
      <c r="E54" s="425"/>
      <c r="F54" s="425"/>
      <c r="G54" s="425"/>
      <c r="H54" s="425"/>
      <c r="I54" s="425"/>
      <c r="J54" s="312" t="str">
        <f>VLOOKUP(A54,MATERIALES!A8:D644,2,FALSE)</f>
        <v>kg</v>
      </c>
      <c r="K54" s="397">
        <v>0.01</v>
      </c>
      <c r="L54" s="421"/>
      <c r="M54" s="402">
        <f>VLOOKUP(A54,MATERIALES!A6:D397,4,FALSE)</f>
        <v>11245.798373335607</v>
      </c>
      <c r="N54" s="272">
        <f t="shared" si="1"/>
        <v>112.45798373335607</v>
      </c>
    </row>
    <row r="55" spans="1:14">
      <c r="A55" s="163" t="s">
        <v>665</v>
      </c>
      <c r="B55" s="43" t="str">
        <f>VLOOKUP(A55,MATERIALES!A7:D372,3,FALSE)</f>
        <v>Soldadura L-70</v>
      </c>
      <c r="C55" s="425"/>
      <c r="D55" s="425"/>
      <c r="E55" s="425"/>
      <c r="F55" s="425"/>
      <c r="G55" s="425"/>
      <c r="H55" s="425"/>
      <c r="I55" s="425"/>
      <c r="J55" s="312" t="str">
        <f>VLOOKUP(A55,MATERIALES!A9:D645,2,FALSE)</f>
        <v>kg</v>
      </c>
      <c r="K55" s="397">
        <v>0.01</v>
      </c>
      <c r="L55" s="421"/>
      <c r="M55" s="402">
        <f>VLOOKUP(A55,MATERIALES!A7:D398,4,FALSE)</f>
        <v>13159.435408123187</v>
      </c>
      <c r="N55" s="272">
        <f t="shared" si="1"/>
        <v>131.59435408123187</v>
      </c>
    </row>
    <row r="56" spans="1:14">
      <c r="A56" s="163" t="s">
        <v>742</v>
      </c>
      <c r="B56" s="43" t="str">
        <f>VLOOKUP(A56,MATERIALES!A1:D372,3,FALSE)</f>
        <v>Acero A-36 para estructura metálica</v>
      </c>
      <c r="C56" s="425"/>
      <c r="D56" s="425"/>
      <c r="E56" s="425"/>
      <c r="F56" s="425"/>
      <c r="G56" s="425"/>
      <c r="H56" s="425"/>
      <c r="I56" s="425"/>
      <c r="J56" s="312" t="str">
        <f>VLOOKUP(A56,MATERIALES!A1:D646,2,FALSE)</f>
        <v>kg</v>
      </c>
      <c r="K56" s="397">
        <v>1</v>
      </c>
      <c r="L56" s="421"/>
      <c r="M56" s="402">
        <f>VLOOKUP(A56,MATERIALES!A1:D399,4,FALSE)</f>
        <v>2550.8966495303939</v>
      </c>
      <c r="N56" s="272">
        <f t="shared" si="1"/>
        <v>2550.8966495303939</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SUM(N51:N58)</f>
        <v>2978.1623342816524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B64" s="46"/>
      <c r="C64" s="317"/>
      <c r="D64" s="317"/>
      <c r="E64" s="317"/>
      <c r="F64" s="317"/>
      <c r="G64" s="31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9"/>
      <c r="C80" s="900"/>
      <c r="D80" s="900"/>
      <c r="E80" s="900"/>
      <c r="F80" s="900"/>
      <c r="G80" s="900"/>
      <c r="H80" s="900"/>
      <c r="I80" s="470"/>
      <c r="J80" s="471"/>
      <c r="K80" s="472"/>
      <c r="L80" s="475"/>
      <c r="M80" s="476"/>
      <c r="N80" s="440"/>
    </row>
    <row r="81" spans="1:14" ht="15.75" thickBot="1">
      <c r="B81" s="912" t="s">
        <v>953</v>
      </c>
      <c r="C81" s="866"/>
      <c r="D81" s="866"/>
      <c r="E81" s="866"/>
      <c r="F81" s="866"/>
      <c r="G81" s="866"/>
      <c r="H81" s="866"/>
      <c r="I81" s="866"/>
      <c r="J81" s="866"/>
      <c r="K81" s="866"/>
      <c r="L81" s="866"/>
      <c r="M81" s="867"/>
      <c r="N81" s="301">
        <f>SUM(N75:N80)</f>
        <v>2016.0799618480041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7322.5644401275958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1464.5128880255193</v>
      </c>
      <c r="M88" s="859"/>
      <c r="N88" s="51"/>
    </row>
    <row r="89" spans="1:14">
      <c r="B89" s="89" t="s">
        <v>973</v>
      </c>
      <c r="C89" s="90"/>
      <c r="D89" s="90"/>
      <c r="E89" s="90"/>
      <c r="F89" s="90"/>
      <c r="G89" s="90"/>
      <c r="H89" s="90"/>
      <c r="I89" s="87"/>
      <c r="J89" s="88"/>
      <c r="K89" s="304">
        <v>0.05</v>
      </c>
      <c r="L89" s="858">
        <f>N83*K89</f>
        <v>366.12822200637981</v>
      </c>
      <c r="M89" s="859"/>
      <c r="N89" s="51"/>
    </row>
    <row r="90" spans="1:14" ht="15.75" thickBot="1">
      <c r="B90" s="91" t="s">
        <v>974</v>
      </c>
      <c r="C90" s="92"/>
      <c r="D90" s="92"/>
      <c r="E90" s="92"/>
      <c r="F90" s="92"/>
      <c r="G90" s="92"/>
      <c r="H90" s="92"/>
      <c r="I90" s="93"/>
      <c r="J90" s="94"/>
      <c r="K90" s="305">
        <v>0.05</v>
      </c>
      <c r="L90" s="860">
        <f>N83*K90</f>
        <v>366.12822200637981</v>
      </c>
      <c r="M90" s="861"/>
      <c r="N90" s="51"/>
    </row>
    <row r="91" spans="1:14" ht="15.75" thickBot="1">
      <c r="B91" s="823" t="s">
        <v>953</v>
      </c>
      <c r="C91" s="824"/>
      <c r="D91" s="824"/>
      <c r="E91" s="824"/>
      <c r="F91" s="824"/>
      <c r="G91" s="824"/>
      <c r="H91" s="824"/>
      <c r="I91" s="824"/>
      <c r="J91" s="824"/>
      <c r="K91" s="824"/>
      <c r="L91" s="824"/>
      <c r="M91" s="825"/>
      <c r="N91" s="52">
        <f>L88+L89+L90</f>
        <v>2196.7693320382791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9519.3337721658754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topLeftCell="A31"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0">
        <f>VLOOKUP(A61,TRANSPORTE!A3:D117,4,FALSE)</f>
        <v>362.75007069357986</v>
      </c>
      <c r="M61" s="911"/>
      <c r="N61" s="287">
        <f>K61*L61</f>
        <v>362.75007069357986</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362.75007069357986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362.75007069357986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72.55001413871598</v>
      </c>
      <c r="M85" s="859"/>
      <c r="N85" s="51"/>
    </row>
    <row r="86" spans="1:14">
      <c r="B86" s="89" t="s">
        <v>973</v>
      </c>
      <c r="C86" s="90"/>
      <c r="D86" s="90"/>
      <c r="E86" s="90"/>
      <c r="F86" s="90"/>
      <c r="G86" s="90"/>
      <c r="H86" s="90"/>
      <c r="I86" s="87"/>
      <c r="J86" s="88"/>
      <c r="K86" s="304">
        <v>0.05</v>
      </c>
      <c r="L86" s="858">
        <f>N80*K86</f>
        <v>18.137503534678995</v>
      </c>
      <c r="M86" s="859"/>
      <c r="N86" s="51"/>
    </row>
    <row r="87" spans="1:14" ht="15.75" thickBot="1">
      <c r="B87" s="91" t="s">
        <v>974</v>
      </c>
      <c r="C87" s="92"/>
      <c r="D87" s="92"/>
      <c r="E87" s="92"/>
      <c r="F87" s="92"/>
      <c r="G87" s="92"/>
      <c r="H87" s="92"/>
      <c r="I87" s="93"/>
      <c r="J87" s="94"/>
      <c r="K87" s="305">
        <v>0.05</v>
      </c>
      <c r="L87" s="860">
        <f>N80*K87</f>
        <v>18.137503534678995</v>
      </c>
      <c r="M87" s="861"/>
      <c r="N87" s="51"/>
    </row>
    <row r="88" spans="1:14" ht="15.75" thickBot="1">
      <c r="B88" s="823" t="s">
        <v>953</v>
      </c>
      <c r="C88" s="824"/>
      <c r="D88" s="824"/>
      <c r="E88" s="824"/>
      <c r="F88" s="824"/>
      <c r="G88" s="824"/>
      <c r="H88" s="824"/>
      <c r="I88" s="824"/>
      <c r="J88" s="824"/>
      <c r="K88" s="824"/>
      <c r="L88" s="824"/>
      <c r="M88" s="825"/>
      <c r="N88" s="52">
        <f>L85+L86+L87</f>
        <v>108.82502120807398</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52">
        <f>N80+N88</f>
        <v>471.57509190165382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VLOOKUP(A36,EQUIPOS!A6:D163,4,FALSE)</f>
        <v>5224.3287523110666</v>
      </c>
      <c r="L36" s="270"/>
      <c r="M36" s="336">
        <v>40</v>
      </c>
      <c r="N36" s="272">
        <f t="shared" ref="N36:N41" si="0">K36/M36</f>
        <v>130.60821880777667</v>
      </c>
    </row>
    <row r="37" spans="1:14">
      <c r="A37" s="113" t="s">
        <v>195</v>
      </c>
      <c r="B37" s="872" t="str">
        <f>VLOOKUP(A37,EQUIPOS!A7:D154,3,FALSE)</f>
        <v xml:space="preserve">Equipo de oxicorte, Capacidad de corte: hasta 6´´ (152mm) </v>
      </c>
      <c r="C37" s="873"/>
      <c r="D37" s="873"/>
      <c r="E37" s="873"/>
      <c r="F37" s="873"/>
      <c r="G37" s="873"/>
      <c r="H37" s="874"/>
      <c r="I37" s="421"/>
      <c r="J37" s="422"/>
      <c r="K37" s="269">
        <f>VLOOKUP(A37,EQUIPOS!A7:D164,4,FALSE)</f>
        <v>3782.7589819946102</v>
      </c>
      <c r="L37" s="335"/>
      <c r="M37" s="336">
        <v>400</v>
      </c>
      <c r="N37" s="272">
        <f t="shared" si="0"/>
        <v>9.4568974549865246</v>
      </c>
    </row>
    <row r="38" spans="1:14">
      <c r="A38" s="113" t="s">
        <v>204</v>
      </c>
      <c r="B38" s="872" t="str">
        <f>VLOOKUP(A38,EQUIPOS!A8:D154,3,FALSE)</f>
        <v xml:space="preserve">Equipo de soldadura 250 AMP
</v>
      </c>
      <c r="C38" s="873"/>
      <c r="D38" s="873"/>
      <c r="E38" s="873"/>
      <c r="F38" s="873"/>
      <c r="G38" s="873"/>
      <c r="H38" s="874"/>
      <c r="I38" s="421"/>
      <c r="J38" s="422"/>
      <c r="K38" s="269">
        <f>VLOOKUP(A38,EQUIPOS!A8:D165,4,FALSE)</f>
        <v>24209.657484765507</v>
      </c>
      <c r="L38" s="335"/>
      <c r="M38" s="336">
        <v>400</v>
      </c>
      <c r="N38" s="272">
        <f t="shared" si="0"/>
        <v>60.524143711913766</v>
      </c>
    </row>
    <row r="39" spans="1:14">
      <c r="A39" s="113" t="s">
        <v>208</v>
      </c>
      <c r="B39" s="872" t="str">
        <f>VLOOKUP(A39,EQUIPOS!A9:D154,3,FALSE)</f>
        <v>Equipo de soldadura 400</v>
      </c>
      <c r="C39" s="873"/>
      <c r="D39" s="873"/>
      <c r="E39" s="873"/>
      <c r="F39" s="873"/>
      <c r="G39" s="873"/>
      <c r="H39" s="874"/>
      <c r="I39" s="421"/>
      <c r="J39" s="422"/>
      <c r="K39" s="269">
        <f>VLOOKUP(A39,EQUIPOS!A9:D166,4,FALSE)</f>
        <v>24209.657484765507</v>
      </c>
      <c r="L39" s="335"/>
      <c r="M39" s="336">
        <v>400</v>
      </c>
      <c r="N39" s="272">
        <f t="shared" si="0"/>
        <v>60.524143711913766</v>
      </c>
    </row>
    <row r="40" spans="1:14">
      <c r="A40" s="113" t="s">
        <v>210</v>
      </c>
      <c r="B40" s="872" t="str">
        <f>VLOOKUP(A40,EQUIPOS!A10:D154,3,FALSE)</f>
        <v>Equipo de soldadura 600</v>
      </c>
      <c r="C40" s="873"/>
      <c r="D40" s="873"/>
      <c r="E40" s="873"/>
      <c r="F40" s="873"/>
      <c r="G40" s="873"/>
      <c r="H40" s="874"/>
      <c r="I40" s="421"/>
      <c r="J40" s="422"/>
      <c r="K40" s="269">
        <f>VLOOKUP(A40,EQUIPOS!A10:D167,4,FALSE)</f>
        <v>27235.864670361196</v>
      </c>
      <c r="L40" s="335"/>
      <c r="M40" s="336">
        <v>400</v>
      </c>
      <c r="N40" s="272">
        <f t="shared" si="0"/>
        <v>68.089661675902988</v>
      </c>
    </row>
    <row r="41" spans="1:14">
      <c r="A41" s="113" t="s">
        <v>243</v>
      </c>
      <c r="B41" s="872" t="str">
        <f>VLOOKUP(A41,EQUIPOS!A11:D155,3,FALSE)</f>
        <v>Grúa 10 ton</v>
      </c>
      <c r="C41" s="873"/>
      <c r="D41" s="873"/>
      <c r="E41" s="873"/>
      <c r="F41" s="873"/>
      <c r="G41" s="873"/>
      <c r="H41" s="874"/>
      <c r="I41" s="421"/>
      <c r="J41" s="422"/>
      <c r="K41" s="269">
        <f>VLOOKUP(A41,EQUIPOS!A11:D168,4,FALSE)</f>
        <v>176384.64738900584</v>
      </c>
      <c r="L41" s="335"/>
      <c r="M41" s="336">
        <v>400</v>
      </c>
      <c r="N41" s="272">
        <f t="shared" si="0"/>
        <v>440.9616184725146</v>
      </c>
    </row>
    <row r="42" spans="1:14">
      <c r="B42" s="872"/>
      <c r="C42" s="873"/>
      <c r="D42" s="873"/>
      <c r="E42" s="873"/>
      <c r="F42" s="873"/>
      <c r="G42" s="873"/>
      <c r="H42" s="874"/>
      <c r="I42" s="36"/>
      <c r="J42" s="37"/>
      <c r="K42" s="269"/>
      <c r="L42" s="276"/>
      <c r="M42" s="336"/>
      <c r="N42" s="272"/>
    </row>
    <row r="43" spans="1:14">
      <c r="B43" s="320"/>
      <c r="C43" s="321"/>
      <c r="D43" s="321"/>
      <c r="E43" s="321"/>
      <c r="F43" s="323"/>
      <c r="G43" s="323"/>
      <c r="H43" s="125"/>
      <c r="I43" s="36"/>
      <c r="J43" s="37"/>
      <c r="K43" s="269"/>
      <c r="L43" s="276"/>
      <c r="M43" s="277"/>
      <c r="N43" s="273"/>
    </row>
    <row r="44" spans="1:14">
      <c r="B44" s="880" t="s">
        <v>952</v>
      </c>
      <c r="C44" s="881"/>
      <c r="D44" s="881"/>
      <c r="E44" s="38"/>
      <c r="F44" s="39"/>
      <c r="G44" s="39"/>
      <c r="H44" s="40"/>
      <c r="I44" s="36"/>
      <c r="J44" s="37"/>
      <c r="K44" s="279"/>
      <c r="L44" s="276"/>
      <c r="M44" s="401">
        <v>0.05</v>
      </c>
      <c r="N44" s="344">
        <f>N81*M44</f>
        <v>100.80399809240021</v>
      </c>
    </row>
    <row r="45" spans="1:14" ht="15.75" thickBot="1">
      <c r="B45" s="872"/>
      <c r="C45" s="873"/>
      <c r="D45" s="873"/>
      <c r="E45" s="873"/>
      <c r="F45" s="873"/>
      <c r="G45" s="873"/>
      <c r="H45" s="874"/>
      <c r="I45" s="882"/>
      <c r="J45" s="883"/>
      <c r="K45" s="41"/>
      <c r="L45" s="884"/>
      <c r="M45" s="885"/>
      <c r="N45" s="105"/>
    </row>
    <row r="46" spans="1:14" ht="15.75" thickBot="1">
      <c r="B46" s="823" t="s">
        <v>953</v>
      </c>
      <c r="C46" s="824"/>
      <c r="D46" s="824"/>
      <c r="E46" s="824"/>
      <c r="F46" s="824"/>
      <c r="G46" s="824"/>
      <c r="H46" s="824"/>
      <c r="I46" s="824"/>
      <c r="J46" s="824"/>
      <c r="K46" s="824"/>
      <c r="L46" s="824"/>
      <c r="M46" s="825"/>
      <c r="N46" s="394">
        <f>SUM(N36:N44)</f>
        <v>870.96868192740851</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8" t="s">
        <v>944</v>
      </c>
      <c r="C50" s="869"/>
      <c r="D50" s="869"/>
      <c r="E50" s="869"/>
      <c r="F50" s="869"/>
      <c r="G50" s="869"/>
      <c r="H50" s="869"/>
      <c r="I50" s="903"/>
      <c r="J50" s="315" t="s">
        <v>945</v>
      </c>
      <c r="K50" s="85" t="s">
        <v>946</v>
      </c>
      <c r="L50" s="904" t="s">
        <v>955</v>
      </c>
      <c r="M50" s="903"/>
      <c r="N50" s="86" t="s">
        <v>951</v>
      </c>
    </row>
    <row r="51" spans="1:14">
      <c r="A51" s="163" t="s">
        <v>460</v>
      </c>
      <c r="B51" s="43" t="str">
        <f>VLOOKUP(A51,MATERIALES!A5:D372,3,FALSE)</f>
        <v>Fundente</v>
      </c>
      <c r="C51" s="281"/>
      <c r="D51" s="281"/>
      <c r="E51" s="281"/>
      <c r="F51" s="281"/>
      <c r="G51" s="281"/>
      <c r="H51" s="281"/>
      <c r="I51" s="281"/>
      <c r="J51" s="311" t="str">
        <f>VLOOKUP(A51,MATERIALES!A6:D641,2,FALSE)</f>
        <v>kg</v>
      </c>
      <c r="K51" s="282">
        <v>5.0000000000000001E-3</v>
      </c>
      <c r="L51" s="267"/>
      <c r="M51" s="402">
        <f>VLOOKUP(A51,MATERIALES!A5:D394,4,FALSE)</f>
        <v>18164.775822530337</v>
      </c>
      <c r="N51" s="272">
        <f>K51*M51</f>
        <v>90.823879112651682</v>
      </c>
    </row>
    <row r="52" spans="1:14">
      <c r="A52" s="163" t="s">
        <v>462</v>
      </c>
      <c r="B52" s="43" t="str">
        <f>VLOOKUP(A52,MATERIALES!A6:D372,3,FALSE)</f>
        <v>Gas propano</v>
      </c>
      <c r="C52" s="425"/>
      <c r="D52" s="425"/>
      <c r="E52" s="425"/>
      <c r="F52" s="425"/>
      <c r="G52" s="425"/>
      <c r="H52" s="425"/>
      <c r="I52" s="425"/>
      <c r="J52" s="312" t="str">
        <f>VLOOKUP(A52,MATERIALES!A6:D642,2,FALSE)</f>
        <v>kg</v>
      </c>
      <c r="K52" s="397">
        <v>5.0000000000000001E-3</v>
      </c>
      <c r="L52" s="421"/>
      <c r="M52" s="402">
        <f>VLOOKUP(A52,MATERIALES!A6:D395,4,FALSE)</f>
        <v>3644.4716950624652</v>
      </c>
      <c r="N52" s="272">
        <f t="shared" ref="N52:N58" si="1">K52*M52</f>
        <v>18.222358475312326</v>
      </c>
    </row>
    <row r="53" spans="1:14">
      <c r="A53" s="163" t="s">
        <v>591</v>
      </c>
      <c r="B53" s="43" t="str">
        <f>VLOOKUP(A53,MATERIALES!A6:D372,3,FALSE)</f>
        <v>Oxigeno industrial</v>
      </c>
      <c r="C53" s="425"/>
      <c r="D53" s="425"/>
      <c r="E53" s="425"/>
      <c r="F53" s="425"/>
      <c r="G53" s="425"/>
      <c r="H53" s="425"/>
      <c r="I53" s="425"/>
      <c r="J53" s="312" t="str">
        <f>VLOOKUP(A53,MATERIALES!A7:D643,2,FALSE)</f>
        <v>kg</v>
      </c>
      <c r="K53" s="397">
        <v>5.0000000000000001E-3</v>
      </c>
      <c r="L53" s="421"/>
      <c r="M53" s="402">
        <f>VLOOKUP(A53,MATERIALES!A6:D396,4,FALSE)</f>
        <v>14833.421869741305</v>
      </c>
      <c r="N53" s="272">
        <f t="shared" si="1"/>
        <v>74.167109348706532</v>
      </c>
    </row>
    <row r="54" spans="1:14">
      <c r="A54" s="163" t="s">
        <v>662</v>
      </c>
      <c r="B54" s="43" t="str">
        <f>VLOOKUP(A54,MATERIALES!A6:D372,3,FALSE)</f>
        <v>Soldadura 7018</v>
      </c>
      <c r="C54" s="425"/>
      <c r="D54" s="425"/>
      <c r="E54" s="425"/>
      <c r="F54" s="425"/>
      <c r="G54" s="425"/>
      <c r="H54" s="425"/>
      <c r="I54" s="425"/>
      <c r="J54" s="312" t="str">
        <f>VLOOKUP(A54,MATERIALES!A8:D644,2,FALSE)</f>
        <v>kg</v>
      </c>
      <c r="K54" s="397">
        <v>0.01</v>
      </c>
      <c r="L54" s="421"/>
      <c r="M54" s="402">
        <f>VLOOKUP(A54,MATERIALES!A6:D397,4,FALSE)</f>
        <v>11245.798373335607</v>
      </c>
      <c r="N54" s="272">
        <f t="shared" si="1"/>
        <v>112.45798373335607</v>
      </c>
    </row>
    <row r="55" spans="1:14">
      <c r="A55" s="163" t="s">
        <v>665</v>
      </c>
      <c r="B55" s="43" t="str">
        <f>VLOOKUP(A55,MATERIALES!A7:D372,3,FALSE)</f>
        <v>Soldadura L-70</v>
      </c>
      <c r="C55" s="425"/>
      <c r="D55" s="425"/>
      <c r="E55" s="425"/>
      <c r="F55" s="425"/>
      <c r="G55" s="425"/>
      <c r="H55" s="425"/>
      <c r="I55" s="425"/>
      <c r="J55" s="312" t="str">
        <f>VLOOKUP(A55,MATERIALES!A9:D645,2,FALSE)</f>
        <v>kg</v>
      </c>
      <c r="K55" s="397">
        <v>0.01</v>
      </c>
      <c r="L55" s="421"/>
      <c r="M55" s="402">
        <f>VLOOKUP(A55,MATERIALES!A7:D398,4,FALSE)</f>
        <v>13159.435408123187</v>
      </c>
      <c r="N55" s="272">
        <f t="shared" si="1"/>
        <v>131.59435408123187</v>
      </c>
    </row>
    <row r="56" spans="1:14">
      <c r="A56" s="163" t="s">
        <v>608</v>
      </c>
      <c r="B56" s="43" t="str">
        <f>VLOOKUP(A56,MATERIALES!A8:D372,3,FALSE)</f>
        <v>Pintura anticorrosiva</v>
      </c>
      <c r="C56" s="425"/>
      <c r="D56" s="425"/>
      <c r="E56" s="425"/>
      <c r="F56" s="425"/>
      <c r="G56" s="425"/>
      <c r="H56" s="425"/>
      <c r="I56" s="425"/>
      <c r="J56" s="312" t="str">
        <f>VLOOKUP(A56,MATERIALES!A10:D646,2,FALSE)</f>
        <v>gal</v>
      </c>
      <c r="K56" s="436">
        <v>5.0000000000000001E-4</v>
      </c>
      <c r="L56" s="421"/>
      <c r="M56" s="402">
        <f>VLOOKUP(A56,MATERIALES!A8:D399,4,FALSE)</f>
        <v>40844.114925378628</v>
      </c>
      <c r="N56" s="272">
        <f t="shared" si="1"/>
        <v>20.422057462689313</v>
      </c>
    </row>
    <row r="57" spans="1:14">
      <c r="A57" s="163" t="s">
        <v>607</v>
      </c>
      <c r="B57" s="43" t="str">
        <f>VLOOKUP(A57,MATERIALES!A9:D372,3,FALSE)</f>
        <v xml:space="preserve">Pintura acrílica, esmalte o similar </v>
      </c>
      <c r="C57" s="425"/>
      <c r="D57" s="425"/>
      <c r="E57" s="425"/>
      <c r="F57" s="425"/>
      <c r="G57" s="425"/>
      <c r="H57" s="425"/>
      <c r="I57" s="425"/>
      <c r="J57" s="312" t="str">
        <f>VLOOKUP(A57,MATERIALES!A11:D647,2,FALSE)</f>
        <v>gal</v>
      </c>
      <c r="K57" s="397">
        <v>1E-3</v>
      </c>
      <c r="L57" s="421"/>
      <c r="M57" s="402">
        <f>VLOOKUP(A57,MATERIALES!A9:D400,4,FALSE)</f>
        <v>49195.161495207481</v>
      </c>
      <c r="N57" s="272">
        <f t="shared" si="1"/>
        <v>49.195161495207479</v>
      </c>
    </row>
    <row r="58" spans="1:14" ht="15.75" thickBot="1">
      <c r="A58" t="s">
        <v>840</v>
      </c>
      <c r="B58" s="43" t="str">
        <f>VLOOKUP(A58,MATERIALES!A10:D372,3,FALSE)</f>
        <v>Disolvente para pintura (TINNER)</v>
      </c>
      <c r="C58" s="310"/>
      <c r="D58" s="310"/>
      <c r="E58" s="310"/>
      <c r="F58" s="310"/>
      <c r="G58" s="310"/>
      <c r="H58" s="310"/>
      <c r="I58" s="310"/>
      <c r="J58" s="433" t="str">
        <f>VLOOKUP(A58,MATERIALES!A11:D648,2,FALSE)</f>
        <v>gal</v>
      </c>
      <c r="K58" s="126">
        <v>1E-3</v>
      </c>
      <c r="L58" s="325"/>
      <c r="M58" s="402">
        <f>VLOOKUP(A58,MATERIALES!A10:D401,4,FALSE)</f>
        <v>20825.552543214086</v>
      </c>
      <c r="N58" s="272">
        <f t="shared" si="1"/>
        <v>20.825552543214087</v>
      </c>
    </row>
    <row r="59" spans="1:14" ht="15.75" thickBot="1">
      <c r="B59" s="823" t="s">
        <v>953</v>
      </c>
      <c r="C59" s="824"/>
      <c r="D59" s="824"/>
      <c r="E59" s="824"/>
      <c r="F59" s="824"/>
      <c r="G59" s="824"/>
      <c r="H59" s="824"/>
      <c r="I59" s="824"/>
      <c r="J59" s="824"/>
      <c r="K59" s="824"/>
      <c r="L59" s="824"/>
      <c r="M59" s="825"/>
      <c r="N59" s="394">
        <f>SUM(N51:N58)</f>
        <v>517.70845625236939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B64" s="46"/>
      <c r="C64" s="317"/>
      <c r="D64" s="317"/>
      <c r="E64" s="317"/>
      <c r="F64" s="317"/>
      <c r="G64" s="31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9"/>
      <c r="C80" s="900"/>
      <c r="D80" s="900"/>
      <c r="E80" s="900"/>
      <c r="F80" s="900"/>
      <c r="G80" s="900"/>
      <c r="H80" s="900"/>
      <c r="I80" s="470"/>
      <c r="J80" s="471"/>
      <c r="K80" s="474"/>
      <c r="L80" s="475"/>
      <c r="M80" s="476"/>
      <c r="N80" s="395"/>
    </row>
    <row r="81" spans="1:14" ht="15.75" thickBot="1">
      <c r="B81" s="912" t="s">
        <v>953</v>
      </c>
      <c r="C81" s="866"/>
      <c r="D81" s="866"/>
      <c r="E81" s="866"/>
      <c r="F81" s="866"/>
      <c r="G81" s="866"/>
      <c r="H81" s="866"/>
      <c r="I81" s="866"/>
      <c r="J81" s="866"/>
      <c r="K81" s="866"/>
      <c r="L81" s="866"/>
      <c r="M81" s="867"/>
      <c r="N81" s="301">
        <f>SUM(N75:N80)</f>
        <v>2016.0799618480041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3404.7571000277821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680.95142000555643</v>
      </c>
      <c r="M88" s="859"/>
      <c r="N88" s="51"/>
    </row>
    <row r="89" spans="1:14">
      <c r="B89" s="89" t="s">
        <v>973</v>
      </c>
      <c r="C89" s="90"/>
      <c r="D89" s="90"/>
      <c r="E89" s="90"/>
      <c r="F89" s="90"/>
      <c r="G89" s="90"/>
      <c r="H89" s="90"/>
      <c r="I89" s="87"/>
      <c r="J89" s="88"/>
      <c r="K89" s="304">
        <v>0.05</v>
      </c>
      <c r="L89" s="858">
        <f>N83*K89</f>
        <v>170.23785500138911</v>
      </c>
      <c r="M89" s="859"/>
      <c r="N89" s="51"/>
    </row>
    <row r="90" spans="1:14" ht="15.75" thickBot="1">
      <c r="B90" s="91" t="s">
        <v>974</v>
      </c>
      <c r="C90" s="92"/>
      <c r="D90" s="92"/>
      <c r="E90" s="92"/>
      <c r="F90" s="92"/>
      <c r="G90" s="92"/>
      <c r="H90" s="92"/>
      <c r="I90" s="93"/>
      <c r="J90" s="94"/>
      <c r="K90" s="305">
        <v>0.05</v>
      </c>
      <c r="L90" s="860">
        <f>N83*K90</f>
        <v>170.23785500138911</v>
      </c>
      <c r="M90" s="861"/>
      <c r="N90" s="51"/>
    </row>
    <row r="91" spans="1:14" ht="15.75" thickBot="1">
      <c r="B91" s="823" t="s">
        <v>953</v>
      </c>
      <c r="C91" s="824"/>
      <c r="D91" s="824"/>
      <c r="E91" s="824"/>
      <c r="F91" s="824"/>
      <c r="G91" s="824"/>
      <c r="H91" s="824"/>
      <c r="I91" s="824"/>
      <c r="J91" s="824"/>
      <c r="K91" s="824"/>
      <c r="L91" s="824"/>
      <c r="M91" s="825"/>
      <c r="N91" s="52">
        <f>L88+L89+L90</f>
        <v>1021.4271300083346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4426.1842300361168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42.75" customHeight="1" thickBot="1">
      <c r="A31" t="s">
        <v>1845</v>
      </c>
      <c r="B31" s="80" t="s">
        <v>1128</v>
      </c>
      <c r="C31" s="965" t="s">
        <v>2132</v>
      </c>
      <c r="D31" s="966"/>
      <c r="E31" s="966"/>
      <c r="F31" s="966"/>
      <c r="G31" s="966"/>
      <c r="H31" s="966"/>
      <c r="I31" s="966"/>
      <c r="J31" s="966"/>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188</v>
      </c>
      <c r="B36" s="872" t="str">
        <f>VLOOKUP(A36,EQUIPOS!A6:D154,3,FALSE)</f>
        <v>Diferencial</v>
      </c>
      <c r="C36" s="873"/>
      <c r="D36" s="873"/>
      <c r="E36" s="873"/>
      <c r="F36" s="873"/>
      <c r="G36" s="873"/>
      <c r="H36" s="874"/>
      <c r="I36" s="267"/>
      <c r="J36" s="268"/>
      <c r="K36" s="269">
        <f>VLOOKUP(A36,EQUIPOS!A6:D163,4,FALSE)</f>
        <v>3332.129168089024</v>
      </c>
      <c r="L36" s="270"/>
      <c r="M36" s="336">
        <v>4</v>
      </c>
      <c r="N36" s="272">
        <f>K36/M36</f>
        <v>833.032292022256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1010.0320112950249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1843.064303317281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0.01</v>
      </c>
      <c r="L48" s="267"/>
      <c r="M48" s="402">
        <f>VLOOKUP(A48,MATERIALES!A5:D394,4,FALSE)</f>
        <v>342287.72830447234</v>
      </c>
      <c r="N48" s="272">
        <f>K48*M48</f>
        <v>3422.8772830447233</v>
      </c>
    </row>
    <row r="49" spans="1:14">
      <c r="A49" s="163" t="s">
        <v>718</v>
      </c>
      <c r="B49" s="43" t="str">
        <f>VLOOKUP(A49,MATERIALES!A6:D372,3,FALSE)</f>
        <v>Tubo concreto simple 450 mm</v>
      </c>
      <c r="C49" s="425"/>
      <c r="D49" s="425"/>
      <c r="E49" s="425"/>
      <c r="F49" s="425"/>
      <c r="G49" s="425"/>
      <c r="H49" s="425"/>
      <c r="I49" s="425"/>
      <c r="J49" s="312" t="str">
        <f>VLOOKUP(A49,MATERIALES!A5:D639,2,FALSE)</f>
        <v>m</v>
      </c>
      <c r="K49" s="397">
        <v>1</v>
      </c>
      <c r="L49" s="421"/>
      <c r="M49" s="402">
        <f>VLOOKUP(A49,MATERIALES!A6:D395,4,FALSE)</f>
        <v>114540.53898767749</v>
      </c>
      <c r="N49" s="272">
        <f>K49*M49</f>
        <v>114540.53898767749</v>
      </c>
    </row>
    <row r="50" spans="1:14">
      <c r="A50" s="163" t="s">
        <v>833</v>
      </c>
      <c r="B50" s="43" t="str">
        <f>VLOOKUP(A50,MATERIALES!A6:D372,3,FALSE)</f>
        <v>Concreto Resistencia  14 (Mpa)</v>
      </c>
      <c r="C50" s="425"/>
      <c r="D50" s="425"/>
      <c r="E50" s="425"/>
      <c r="F50" s="425"/>
      <c r="G50" s="425"/>
      <c r="H50" s="425"/>
      <c r="I50" s="425"/>
      <c r="J50" s="312" t="str">
        <f>VLOOKUP(A50,MATERIALES!A6:D640,2,FALSE)</f>
        <v>m3</v>
      </c>
      <c r="K50" s="397">
        <v>0.36499999999999999</v>
      </c>
      <c r="L50" s="421"/>
      <c r="M50" s="402">
        <f>VLOOKUP(A50,MATERIALES!A6:D396,4,FALSE)</f>
        <v>319677.43792647199</v>
      </c>
      <c r="N50" s="272">
        <f>K50*M50</f>
        <v>116682.26484316228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234645.68111388449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2.9658449774472002</v>
      </c>
      <c r="M58" s="911"/>
      <c r="N58" s="287">
        <f>K58*L58</f>
        <v>0.83043659368521616</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f>
        <v>0.83043659368521616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246589.89596674571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49317.979193349143</v>
      </c>
      <c r="M82" s="859"/>
      <c r="N82" s="51"/>
    </row>
    <row r="83" spans="1:14">
      <c r="B83" s="89" t="s">
        <v>973</v>
      </c>
      <c r="C83" s="90"/>
      <c r="D83" s="90"/>
      <c r="E83" s="90"/>
      <c r="F83" s="90"/>
      <c r="G83" s="90"/>
      <c r="H83" s="90"/>
      <c r="I83" s="87"/>
      <c r="J83" s="88"/>
      <c r="K83" s="304">
        <v>0.05</v>
      </c>
      <c r="L83" s="858">
        <f>N77*K83</f>
        <v>12329.494798337286</v>
      </c>
      <c r="M83" s="859"/>
      <c r="N83" s="51"/>
    </row>
    <row r="84" spans="1:14" ht="15.75" thickBot="1">
      <c r="B84" s="91" t="s">
        <v>974</v>
      </c>
      <c r="C84" s="92"/>
      <c r="D84" s="92"/>
      <c r="E84" s="92"/>
      <c r="F84" s="92"/>
      <c r="G84" s="92"/>
      <c r="H84" s="92"/>
      <c r="I84" s="93"/>
      <c r="J84" s="94"/>
      <c r="K84" s="305">
        <v>0.05</v>
      </c>
      <c r="L84" s="860">
        <f>N77*K84</f>
        <v>12329.494798337286</v>
      </c>
      <c r="M84" s="861"/>
      <c r="N84" s="51"/>
    </row>
    <row r="85" spans="1:14" ht="15.75" thickBot="1">
      <c r="B85" s="823" t="s">
        <v>953</v>
      </c>
      <c r="C85" s="824"/>
      <c r="D85" s="824"/>
      <c r="E85" s="824"/>
      <c r="F85" s="824"/>
      <c r="G85" s="824"/>
      <c r="H85" s="824"/>
      <c r="I85" s="824"/>
      <c r="J85" s="824"/>
      <c r="K85" s="824"/>
      <c r="L85" s="824"/>
      <c r="M85" s="825"/>
      <c r="N85" s="52">
        <f>L82+L83+L84</f>
        <v>73976.968790023719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320566.86475676944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45" customHeight="1" thickBot="1">
      <c r="A31" t="s">
        <v>1845</v>
      </c>
      <c r="B31" s="80" t="s">
        <v>1129</v>
      </c>
      <c r="C31" s="986" t="s">
        <v>2133</v>
      </c>
      <c r="D31" s="987"/>
      <c r="E31" s="987"/>
      <c r="F31" s="987"/>
      <c r="G31" s="987"/>
      <c r="H31" s="987"/>
      <c r="I31" s="987"/>
      <c r="J31" s="987"/>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188</v>
      </c>
      <c r="B36" s="872" t="str">
        <f>VLOOKUP(A36,EQUIPOS!A6:D154,3,FALSE)</f>
        <v>Diferencial</v>
      </c>
      <c r="C36" s="873"/>
      <c r="D36" s="873"/>
      <c r="E36" s="873"/>
      <c r="F36" s="873"/>
      <c r="G36" s="873"/>
      <c r="H36" s="874"/>
      <c r="I36" s="267"/>
      <c r="J36" s="268"/>
      <c r="K36" s="269">
        <f>VLOOKUP(A36,EQUIPOS!A6:D163,4,FALSE)</f>
        <v>3332.129168089024</v>
      </c>
      <c r="L36" s="270"/>
      <c r="M36" s="441">
        <v>4</v>
      </c>
      <c r="N36" s="272">
        <f>K36/M36</f>
        <v>833.032292022256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1010.0320112950249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1843.064303317281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0.02</v>
      </c>
      <c r="L48" s="267"/>
      <c r="M48" s="402">
        <f>VLOOKUP(A48,MATERIALES!A5:D394,4,FALSE)</f>
        <v>342287.72830447234</v>
      </c>
      <c r="N48" s="272">
        <f>K48*M48</f>
        <v>6845.7545660894466</v>
      </c>
    </row>
    <row r="49" spans="1:14">
      <c r="A49" s="163" t="s">
        <v>718</v>
      </c>
      <c r="B49" s="43" t="str">
        <f>VLOOKUP(A49,MATERIALES!A6:D372,3,FALSE)</f>
        <v>Tubo concreto simple 450 mm</v>
      </c>
      <c r="C49" s="425"/>
      <c r="D49" s="425"/>
      <c r="E49" s="425"/>
      <c r="F49" s="425"/>
      <c r="G49" s="425"/>
      <c r="H49" s="425"/>
      <c r="I49" s="425"/>
      <c r="J49" s="312" t="str">
        <f>VLOOKUP(A49,MATERIALES!A5:D639,2,FALSE)</f>
        <v>m</v>
      </c>
      <c r="K49" s="397">
        <v>1</v>
      </c>
      <c r="L49" s="421"/>
      <c r="M49" s="402">
        <f>VLOOKUP(A49,MATERIALES!A6:D395,4,FALSE)</f>
        <v>114540.53898767749</v>
      </c>
      <c r="N49" s="272">
        <f>K49*M49</f>
        <v>114540.53898767749</v>
      </c>
    </row>
    <row r="50" spans="1:14">
      <c r="A50" s="163" t="s">
        <v>833</v>
      </c>
      <c r="B50" s="43" t="str">
        <f>VLOOKUP(A50,MATERIALES!A6:D372,3,FALSE)</f>
        <v>Concreto Resistencia  14 (Mpa)</v>
      </c>
      <c r="C50" s="425"/>
      <c r="D50" s="425"/>
      <c r="E50" s="425"/>
      <c r="F50" s="425"/>
      <c r="G50" s="425"/>
      <c r="H50" s="425"/>
      <c r="I50" s="425"/>
      <c r="J50" s="312" t="str">
        <f>VLOOKUP(A50,MATERIALES!A6:D640,2,FALSE)</f>
        <v>m3</v>
      </c>
      <c r="K50" s="397">
        <v>0.46</v>
      </c>
      <c r="L50" s="421"/>
      <c r="M50" s="402">
        <f>VLOOKUP(A50,MATERIALES!A6:D396,4,FALSE)</f>
        <v>319677.43792647199</v>
      </c>
      <c r="N50" s="272">
        <f>K50*M50</f>
        <v>147051.62144617713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268437.91499994404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2.9658449774472002</v>
      </c>
      <c r="M58" s="911"/>
      <c r="N58" s="287">
        <f>K58*L58</f>
        <v>0.83043659368521616</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f>
        <v>0.83043659368521616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280382.12985280523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56076.425970561046</v>
      </c>
      <c r="M82" s="859"/>
      <c r="N82" s="51"/>
    </row>
    <row r="83" spans="1:14">
      <c r="B83" s="89" t="s">
        <v>973</v>
      </c>
      <c r="C83" s="90"/>
      <c r="D83" s="90"/>
      <c r="E83" s="90"/>
      <c r="F83" s="90"/>
      <c r="G83" s="90"/>
      <c r="H83" s="90"/>
      <c r="I83" s="87"/>
      <c r="J83" s="88"/>
      <c r="K83" s="304">
        <v>0.05</v>
      </c>
      <c r="L83" s="858">
        <f>N77*K83</f>
        <v>14019.106492640261</v>
      </c>
      <c r="M83" s="859"/>
      <c r="N83" s="51"/>
    </row>
    <row r="84" spans="1:14" ht="15.75" thickBot="1">
      <c r="B84" s="91" t="s">
        <v>974</v>
      </c>
      <c r="C84" s="92"/>
      <c r="D84" s="92"/>
      <c r="E84" s="92"/>
      <c r="F84" s="92"/>
      <c r="G84" s="92"/>
      <c r="H84" s="92"/>
      <c r="I84" s="93"/>
      <c r="J84" s="94"/>
      <c r="K84" s="305">
        <v>0.05</v>
      </c>
      <c r="L84" s="860">
        <f>N77*K84</f>
        <v>14019.106492640261</v>
      </c>
      <c r="M84" s="861"/>
      <c r="N84" s="51"/>
    </row>
    <row r="85" spans="1:14" ht="15.75" thickBot="1">
      <c r="B85" s="823" t="s">
        <v>953</v>
      </c>
      <c r="C85" s="824"/>
      <c r="D85" s="824"/>
      <c r="E85" s="824"/>
      <c r="F85" s="824"/>
      <c r="G85" s="824"/>
      <c r="H85" s="824"/>
      <c r="I85" s="824"/>
      <c r="J85" s="824"/>
      <c r="K85" s="824"/>
      <c r="L85" s="824"/>
      <c r="M85" s="825"/>
      <c r="N85" s="52">
        <f>L82+L83+L84</f>
        <v>84114.638955841569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364496.76880864683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310</v>
      </c>
      <c r="B36" s="872" t="str">
        <f>VLOOKUP(A36,EQUIPOS!A6:D154,3,FALSE)</f>
        <v>Retroexcavadora A25C</v>
      </c>
      <c r="C36" s="873"/>
      <c r="D36" s="873"/>
      <c r="E36" s="873"/>
      <c r="F36" s="873"/>
      <c r="G36" s="873"/>
      <c r="H36" s="874"/>
      <c r="I36" s="267"/>
      <c r="J36" s="268"/>
      <c r="K36" s="269">
        <f>VLOOKUP(A36,EQUIPOS!A6:D163,4,FALSE)</f>
        <v>115129.75530149095</v>
      </c>
      <c r="L36" s="270"/>
      <c r="M36" s="336">
        <v>3</v>
      </c>
      <c r="N36" s="272">
        <f>K36/M36</f>
        <v>38376.585100496981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1346.7093483933668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39723.294448890345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0.02</v>
      </c>
      <c r="L48" s="267"/>
      <c r="M48" s="402">
        <f>VLOOKUP(A48,MATERIALES!A5:D394,4,FALSE)</f>
        <v>342287.72830447234</v>
      </c>
      <c r="N48" s="272">
        <f>K48*M48</f>
        <v>6845.7545660894466</v>
      </c>
    </row>
    <row r="49" spans="1:14">
      <c r="A49" s="163" t="s">
        <v>548</v>
      </c>
      <c r="B49" s="43" t="str">
        <f>VLOOKUP(A49,MATERIALES!A6:D372,3,FALSE)</f>
        <v>Material para solado y atraque</v>
      </c>
      <c r="C49" s="425"/>
      <c r="D49" s="425"/>
      <c r="E49" s="425"/>
      <c r="F49" s="425"/>
      <c r="G49" s="425"/>
      <c r="H49" s="425"/>
      <c r="I49" s="425"/>
      <c r="J49" s="312" t="str">
        <f>VLOOKUP(A49,MATERIALES!A5:D639,2,FALSE)</f>
        <v>m3</v>
      </c>
      <c r="K49" s="397">
        <v>0.46</v>
      </c>
      <c r="L49" s="421"/>
      <c r="M49" s="402">
        <f>VLOOKUP(A49,MATERIALES!A6:D395,4,FALSE)</f>
        <v>38122.215207980553</v>
      </c>
      <c r="N49" s="272">
        <f>K49*M49</f>
        <v>17536.218995671054</v>
      </c>
    </row>
    <row r="50" spans="1:14">
      <c r="A50" s="163" t="s">
        <v>714</v>
      </c>
      <c r="B50" s="43" t="str">
        <f>VLOOKUP(A50,MATERIALES!A6:D372,3,FALSE)</f>
        <v>Tubo concreto reforzado 900mm (tipo 1)</v>
      </c>
      <c r="C50" s="425"/>
      <c r="D50" s="425"/>
      <c r="E50" s="425"/>
      <c r="F50" s="425"/>
      <c r="G50" s="425"/>
      <c r="H50" s="425"/>
      <c r="I50" s="425"/>
      <c r="J50" s="312" t="str">
        <f>VLOOKUP(A50,MATERIALES!A6:D640,2,FALSE)</f>
        <v>m</v>
      </c>
      <c r="K50" s="397">
        <v>1</v>
      </c>
      <c r="L50" s="421"/>
      <c r="M50" s="402">
        <f>VLOOKUP(A50,MATERIALES!A6:D396,4,FALSE)</f>
        <v>249906.63051856906</v>
      </c>
      <c r="N50" s="272">
        <f>K50*M50</f>
        <v>249906.63051856906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274288.60408032953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2.9658449774472002</v>
      </c>
      <c r="M58" s="911"/>
      <c r="N58" s="287">
        <f>K58*L58</f>
        <v>0.83043659368521616</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0">
        <f>VLOOKUP(A59,TRANSPORTE!A1:D117,4,FALSE)</f>
        <v>1219.3279687179154</v>
      </c>
      <c r="M59" s="911"/>
      <c r="N59" s="287">
        <f>K59*L59</f>
        <v>560.89086561024112</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561.72130220392637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13467.093483933666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328040.71331535751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65608.1426630715</v>
      </c>
      <c r="M82" s="859"/>
      <c r="N82" s="51"/>
    </row>
    <row r="83" spans="1:14">
      <c r="B83" s="89" t="s">
        <v>973</v>
      </c>
      <c r="C83" s="90"/>
      <c r="D83" s="90"/>
      <c r="E83" s="90"/>
      <c r="F83" s="90"/>
      <c r="G83" s="90"/>
      <c r="H83" s="90"/>
      <c r="I83" s="87"/>
      <c r="J83" s="88"/>
      <c r="K83" s="304">
        <v>0.05</v>
      </c>
      <c r="L83" s="858">
        <f>N77*K83</f>
        <v>16402.035665767875</v>
      </c>
      <c r="M83" s="859"/>
      <c r="N83" s="51"/>
    </row>
    <row r="84" spans="1:14" ht="15.75" thickBot="1">
      <c r="B84" s="91" t="s">
        <v>974</v>
      </c>
      <c r="C84" s="92"/>
      <c r="D84" s="92"/>
      <c r="E84" s="92"/>
      <c r="F84" s="92"/>
      <c r="G84" s="92"/>
      <c r="H84" s="92"/>
      <c r="I84" s="93"/>
      <c r="J84" s="94"/>
      <c r="K84" s="305">
        <v>0.05</v>
      </c>
      <c r="L84" s="860">
        <f>N77*K84</f>
        <v>16402.035665767875</v>
      </c>
      <c r="M84" s="861"/>
      <c r="N84" s="51"/>
    </row>
    <row r="85" spans="1:14" ht="15.75" thickBot="1">
      <c r="B85" s="823" t="s">
        <v>953</v>
      </c>
      <c r="C85" s="824"/>
      <c r="D85" s="824"/>
      <c r="E85" s="824"/>
      <c r="F85" s="824"/>
      <c r="G85" s="824"/>
      <c r="H85" s="824"/>
      <c r="I85" s="824"/>
      <c r="J85" s="824"/>
      <c r="K85" s="824"/>
      <c r="L85" s="824"/>
      <c r="M85" s="825"/>
      <c r="N85" s="52">
        <f>L82+L83+L84</f>
        <v>98412.213994607257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426452.92730996478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6357.5781209993447</v>
      </c>
      <c r="L36" s="270"/>
      <c r="M36" s="336">
        <v>0.5</v>
      </c>
      <c r="N36" s="272">
        <f>K36/M36</f>
        <v>12715.156241998689</v>
      </c>
    </row>
    <row r="37" spans="1:14">
      <c r="A37" s="113" t="s">
        <v>320</v>
      </c>
      <c r="B37" s="872" t="str">
        <f>VLOOKUP(A37,EQUIPOS!A7:D154,3,FALSE)</f>
        <v>Retroexcavadora sobre llantas, motor 62HP, Profundidad de excavación de 5.41 metros.</v>
      </c>
      <c r="C37" s="873"/>
      <c r="D37" s="873"/>
      <c r="E37" s="873"/>
      <c r="F37" s="873"/>
      <c r="G37" s="873"/>
      <c r="H37" s="874"/>
      <c r="I37" s="421"/>
      <c r="J37" s="422"/>
      <c r="K37" s="269">
        <f>VLOOKUP(A37,EQUIPOS!A7:D164,4,FALSE)</f>
        <v>169264.15989348656</v>
      </c>
      <c r="L37" s="335"/>
      <c r="M37" s="336">
        <v>1.5</v>
      </c>
      <c r="N37" s="272">
        <f>K37/M37</f>
        <v>112842.77326232438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2693.4186967867336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128251.34820110979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VLOOKUP(A48,MATERIALES!A4:D638,2,FALSE)</f>
        <v>m3</v>
      </c>
      <c r="K48" s="282">
        <v>0.57999999999999996</v>
      </c>
      <c r="L48" s="267"/>
      <c r="M48" s="402">
        <f>VLOOKUP(A48,MATERIALES!A5:D394,4,FALSE)</f>
        <v>38122.215207980553</v>
      </c>
      <c r="N48" s="272">
        <f>K48*M48</f>
        <v>22110.884820628718</v>
      </c>
    </row>
    <row r="49" spans="1:14">
      <c r="A49" s="163" t="s">
        <v>726</v>
      </c>
      <c r="B49" s="43" t="str">
        <f>VLOOKUP(A49,MATERIALES!A6:D372,3,FALSE)</f>
        <v>Tubo corrugado de acero galvanizado MP-68</v>
      </c>
      <c r="C49" s="425"/>
      <c r="D49" s="425"/>
      <c r="E49" s="425"/>
      <c r="F49" s="425"/>
      <c r="G49" s="425"/>
      <c r="H49" s="425"/>
      <c r="I49" s="425"/>
      <c r="J49" s="312" t="str">
        <f>VLOOKUP(A49,MATERIALES!A5:D639,2,FALSE)</f>
        <v>m</v>
      </c>
      <c r="K49" s="397">
        <v>1</v>
      </c>
      <c r="L49" s="421"/>
      <c r="M49" s="402">
        <f>VLOOKUP(A49,MATERIALES!A6:D395,4,FALSE)</f>
        <v>244491.23450319452</v>
      </c>
      <c r="N49" s="272">
        <f>K49*M49</f>
        <v>244491.23450319452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266602.11932382325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0">
        <f>VLOOKUP(A58,TRANSPORTE!A1:D117,4,FALSE)</f>
        <v>719.22768786209917</v>
      </c>
      <c r="M58" s="911"/>
      <c r="N58" s="287">
        <f>K58*L58</f>
        <v>719.22768786209917</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0">
        <f>VLOOKUP(A59,TRANSPORTE!A1:D117,4,FALSE)</f>
        <v>1219.3279687179154</v>
      </c>
      <c r="M59" s="911"/>
      <c r="N59" s="287">
        <f>K59*L59</f>
        <v>707.21022185639083</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f>
        <v>1426.4379097184901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26934.186967867332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423214.09240251884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84642.818480503774</v>
      </c>
      <c r="M82" s="859"/>
      <c r="N82" s="51"/>
    </row>
    <row r="83" spans="1:14">
      <c r="B83" s="89" t="s">
        <v>973</v>
      </c>
      <c r="C83" s="90"/>
      <c r="D83" s="90"/>
      <c r="E83" s="90"/>
      <c r="F83" s="90"/>
      <c r="G83" s="90"/>
      <c r="H83" s="90"/>
      <c r="I83" s="87"/>
      <c r="J83" s="88"/>
      <c r="K83" s="304">
        <v>0.05</v>
      </c>
      <c r="L83" s="858">
        <f>N77*K83</f>
        <v>21160.704620125944</v>
      </c>
      <c r="M83" s="859"/>
      <c r="N83" s="51"/>
    </row>
    <row r="84" spans="1:14" ht="15.75" thickBot="1">
      <c r="B84" s="91" t="s">
        <v>974</v>
      </c>
      <c r="C84" s="92"/>
      <c r="D84" s="92"/>
      <c r="E84" s="92"/>
      <c r="F84" s="92"/>
      <c r="G84" s="92"/>
      <c r="H84" s="92"/>
      <c r="I84" s="93"/>
      <c r="J84" s="94"/>
      <c r="K84" s="305">
        <v>0.05</v>
      </c>
      <c r="L84" s="860">
        <f>N77*K84</f>
        <v>21160.704620125944</v>
      </c>
      <c r="M84" s="861"/>
      <c r="N84" s="51"/>
    </row>
    <row r="85" spans="1:14" ht="15.75" thickBot="1">
      <c r="B85" s="823" t="s">
        <v>953</v>
      </c>
      <c r="C85" s="824"/>
      <c r="D85" s="824"/>
      <c r="E85" s="824"/>
      <c r="F85" s="824"/>
      <c r="G85" s="824"/>
      <c r="H85" s="824"/>
      <c r="I85" s="824"/>
      <c r="J85" s="824"/>
      <c r="K85" s="824"/>
      <c r="L85" s="824"/>
      <c r="M85" s="825"/>
      <c r="N85" s="52">
        <f>L82+L83+L84</f>
        <v>126964.22772075565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550178.32012327446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6357.5781209993447</v>
      </c>
      <c r="L36" s="270"/>
      <c r="M36" s="336">
        <v>0.5</v>
      </c>
      <c r="N36" s="272">
        <f>K36/M36</f>
        <v>12715.156241998689</v>
      </c>
    </row>
    <row r="37" spans="1:14">
      <c r="A37" s="113" t="s">
        <v>303</v>
      </c>
      <c r="B37" s="872" t="str">
        <f>VLOOKUP(A37,EQUIPOS!A7:D154,3,FALSE)</f>
        <v>Retrocargador, pala de 1,1 m3 de capacidad, profundidad de excavación de 4.400 mm y una altura de 5.680 mm</v>
      </c>
      <c r="C37" s="873"/>
      <c r="D37" s="873"/>
      <c r="E37" s="873"/>
      <c r="F37" s="873"/>
      <c r="G37" s="873"/>
      <c r="H37" s="874"/>
      <c r="I37" s="421"/>
      <c r="J37" s="422"/>
      <c r="K37" s="269">
        <f>VLOOKUP(A37,EQUIPOS!A7:D164,4,FALSE)</f>
        <v>117309.05772643763</v>
      </c>
      <c r="L37" s="335"/>
      <c r="M37" s="336">
        <v>1.5</v>
      </c>
      <c r="N37" s="272">
        <f>K37/M37</f>
        <v>78206.038484291756</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2693.4186967867336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93614.613423077171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VLOOKUP(A48,MATERIALES!A4:D638,2,FALSE)</f>
        <v>m3</v>
      </c>
      <c r="K48" s="282">
        <v>0.57999999999999996</v>
      </c>
      <c r="L48" s="267"/>
      <c r="M48" s="402">
        <f>VLOOKUP(A48,MATERIALES!A5:D394,4,FALSE)</f>
        <v>38122.215207980553</v>
      </c>
      <c r="N48" s="272">
        <f>K48*M48</f>
        <v>22110.884820628718</v>
      </c>
    </row>
    <row r="49" spans="1:14">
      <c r="A49" s="163" t="s">
        <v>726</v>
      </c>
      <c r="B49" s="43" t="str">
        <f>VLOOKUP(A49,MATERIALES!A6:D372,3,FALSE)</f>
        <v>Tubo corrugado de acero galvanizado MP-68</v>
      </c>
      <c r="C49" s="425"/>
      <c r="D49" s="425"/>
      <c r="E49" s="425"/>
      <c r="F49" s="425"/>
      <c r="G49" s="425"/>
      <c r="H49" s="425"/>
      <c r="I49" s="425"/>
      <c r="J49" s="312" t="str">
        <f>VLOOKUP(A49,MATERIALES!A5:D639,2,FALSE)</f>
        <v>m</v>
      </c>
      <c r="K49" s="397">
        <v>1</v>
      </c>
      <c r="L49" s="421"/>
      <c r="M49" s="402">
        <f>VLOOKUP(A49,MATERIALES!A6:D395,4,FALSE)</f>
        <v>244491.23450319452</v>
      </c>
      <c r="N49" s="272">
        <f>K49*M49</f>
        <v>244491.23450319452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266602.11932382325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0">
        <f>VLOOKUP(A58,TRANSPORTE!A1:D117,4,FALSE)</f>
        <v>719.22768786209917</v>
      </c>
      <c r="M58" s="911"/>
      <c r="N58" s="287">
        <f>K58*L58</f>
        <v>719.22768786209917</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0">
        <f>VLOOKUP(A59,TRANSPORTE!A1:D117,4,FALSE)</f>
        <v>1219.3279687179154</v>
      </c>
      <c r="M59" s="911"/>
      <c r="N59" s="287">
        <f>K59*L59</f>
        <v>707.21022185639083</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1426.4379097184901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26934.186967867332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388577.35762448621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77715.47152489725</v>
      </c>
      <c r="M82" s="859"/>
      <c r="N82" s="51"/>
    </row>
    <row r="83" spans="1:14">
      <c r="B83" s="89" t="s">
        <v>973</v>
      </c>
      <c r="C83" s="90"/>
      <c r="D83" s="90"/>
      <c r="E83" s="90"/>
      <c r="F83" s="90"/>
      <c r="G83" s="90"/>
      <c r="H83" s="90"/>
      <c r="I83" s="87"/>
      <c r="J83" s="88"/>
      <c r="K83" s="304">
        <v>0.05</v>
      </c>
      <c r="L83" s="858">
        <f>N77*K83</f>
        <v>19428.867881224312</v>
      </c>
      <c r="M83" s="859"/>
      <c r="N83" s="51"/>
    </row>
    <row r="84" spans="1:14" ht="15.75" thickBot="1">
      <c r="B84" s="91" t="s">
        <v>974</v>
      </c>
      <c r="C84" s="92"/>
      <c r="D84" s="92"/>
      <c r="E84" s="92"/>
      <c r="F84" s="92"/>
      <c r="G84" s="92"/>
      <c r="H84" s="92"/>
      <c r="I84" s="93"/>
      <c r="J84" s="94"/>
      <c r="K84" s="305">
        <v>0.05</v>
      </c>
      <c r="L84" s="860">
        <f>N77*K84</f>
        <v>19428.867881224312</v>
      </c>
      <c r="M84" s="861"/>
      <c r="N84" s="51"/>
    </row>
    <row r="85" spans="1:14" ht="15.75" thickBot="1">
      <c r="B85" s="823" t="s">
        <v>953</v>
      </c>
      <c r="C85" s="824"/>
      <c r="D85" s="824"/>
      <c r="E85" s="824"/>
      <c r="F85" s="824"/>
      <c r="G85" s="824"/>
      <c r="H85" s="824"/>
      <c r="I85" s="824"/>
      <c r="J85" s="824"/>
      <c r="K85" s="824"/>
      <c r="L85" s="824"/>
      <c r="M85" s="825"/>
      <c r="N85" s="52">
        <f>L82+L83+L84</f>
        <v>116573.20728734588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505150.5649118321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134.53962180720401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713</v>
      </c>
      <c r="B48" s="43" t="str">
        <f>VLOOKUP(A48,MATERIALES!A5:D372,3,FALSE)</f>
        <v>Tubería de Plástico</v>
      </c>
      <c r="C48" s="281"/>
      <c r="D48" s="281"/>
      <c r="E48" s="281"/>
      <c r="F48" s="281"/>
      <c r="G48" s="281"/>
      <c r="H48" s="281"/>
      <c r="I48" s="268"/>
      <c r="J48" s="224" t="str">
        <f>VLOOKUP(A48,MATERIALES!A4:D638,2,FALSE)</f>
        <v>m</v>
      </c>
      <c r="K48" s="282">
        <v>1</v>
      </c>
      <c r="L48" s="267"/>
      <c r="M48" s="402">
        <f>VLOOKUP(A48,MATERIALES!A5:D394,4,FALSE)</f>
        <v>10931.690780379935</v>
      </c>
      <c r="N48" s="272">
        <f>K48*M48</f>
        <v>10931.690780379935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10931.690780379935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2690.7924361440801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13757.022838331219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2751.404567666244</v>
      </c>
      <c r="M82" s="859"/>
      <c r="N82" s="51"/>
    </row>
    <row r="83" spans="1:14">
      <c r="B83" s="89" t="s">
        <v>973</v>
      </c>
      <c r="C83" s="90"/>
      <c r="D83" s="90"/>
      <c r="E83" s="90"/>
      <c r="F83" s="90"/>
      <c r="G83" s="90"/>
      <c r="H83" s="90"/>
      <c r="I83" s="87"/>
      <c r="J83" s="88"/>
      <c r="K83" s="304">
        <v>0.05</v>
      </c>
      <c r="L83" s="858">
        <f>N77*K83</f>
        <v>687.85114191656101</v>
      </c>
      <c r="M83" s="859"/>
      <c r="N83" s="51"/>
    </row>
    <row r="84" spans="1:14" ht="15.75" thickBot="1">
      <c r="B84" s="91" t="s">
        <v>974</v>
      </c>
      <c r="C84" s="92"/>
      <c r="D84" s="92"/>
      <c r="E84" s="92"/>
      <c r="F84" s="92"/>
      <c r="G84" s="92"/>
      <c r="H84" s="92"/>
      <c r="I84" s="93"/>
      <c r="J84" s="94"/>
      <c r="K84" s="305">
        <v>0.05</v>
      </c>
      <c r="L84" s="860">
        <f>N77*K84</f>
        <v>687.85114191656101</v>
      </c>
      <c r="M84" s="861"/>
      <c r="N84" s="51"/>
    </row>
    <row r="85" spans="1:14" ht="15.75" thickBot="1">
      <c r="B85" s="823" t="s">
        <v>953</v>
      </c>
      <c r="C85" s="824"/>
      <c r="D85" s="824"/>
      <c r="E85" s="824"/>
      <c r="F85" s="824"/>
      <c r="G85" s="824"/>
      <c r="H85" s="824"/>
      <c r="I85" s="824"/>
      <c r="J85" s="824"/>
      <c r="K85" s="824"/>
      <c r="L85" s="824"/>
      <c r="M85" s="825"/>
      <c r="N85" s="52">
        <f>L82+L83+L84</f>
        <v>4127.1068514993658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17884.129689830585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topLeftCell="A28"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30" customHeight="1" thickBot="1">
      <c r="A31" t="s">
        <v>1845</v>
      </c>
      <c r="B31" s="80" t="s">
        <v>1132</v>
      </c>
      <c r="C31" s="990" t="s">
        <v>2137</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68151.620697668099</v>
      </c>
      <c r="N48" s="272">
        <f>K48*M48</f>
        <v>74966.78276743491</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4950.5809320643757</v>
      </c>
      <c r="N49" s="272">
        <f>K49*M49</f>
        <v>5693.1680718740317</v>
      </c>
    </row>
    <row r="50" spans="1:14">
      <c r="A50" s="163" t="s">
        <v>587</v>
      </c>
      <c r="B50" s="43" t="str">
        <f>VLOOKUP(A50,MATERIALES!A6:D372,3,FALSE)</f>
        <v>Mortero 1:3 De recubrimiento</v>
      </c>
      <c r="C50" s="425"/>
      <c r="D50" s="425"/>
      <c r="E50" s="425"/>
      <c r="F50" s="425"/>
      <c r="G50" s="425"/>
      <c r="H50" s="425"/>
      <c r="I50" s="425"/>
      <c r="J50" s="312" t="str">
        <f>VLOOKUP(A50,MATERIALES!A6:D640,2,FALSE)</f>
        <v>m3</v>
      </c>
      <c r="K50" s="397">
        <v>0.12</v>
      </c>
      <c r="L50" s="421"/>
      <c r="M50" s="402">
        <f>VLOOKUP(A50,MATERIALES!A6:D396,4,FALSE)</f>
        <v>342287.72830447234</v>
      </c>
      <c r="N50" s="272">
        <f>K50*M50</f>
        <v>41074.52739653668</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2</v>
      </c>
      <c r="L51" s="421"/>
      <c r="M51" s="402">
        <f>VLOOKUP(A51,MATERIALES!A6:D397,4,FALSE)</f>
        <v>5867.7896280766681</v>
      </c>
      <c r="N51" s="272">
        <f>K51*M51</f>
        <v>11735.579256153336</v>
      </c>
    </row>
    <row r="52" spans="1:14" ht="15.75" thickBot="1">
      <c r="A52" t="s">
        <v>921</v>
      </c>
      <c r="B52" s="43" t="str">
        <f>VLOOKUP(A52,MATERIALES!A7:D372,3,FALSE)</f>
        <v>Malla para gaviones (2M3)</v>
      </c>
      <c r="C52" s="310"/>
      <c r="D52" s="310"/>
      <c r="E52" s="310"/>
      <c r="F52" s="310"/>
      <c r="G52" s="310"/>
      <c r="H52" s="310"/>
      <c r="I52" s="310"/>
      <c r="J52" s="433" t="str">
        <f>VLOOKUP(A52,MATERIALES!A6:D642,2,FALSE)</f>
        <v>u</v>
      </c>
      <c r="K52" s="126">
        <v>0.5</v>
      </c>
      <c r="L52" s="325"/>
      <c r="M52" s="402">
        <f>VLOOKUP(A52,MATERIALES!A7:D398,4,FALSE)</f>
        <v>174934.64136299831</v>
      </c>
      <c r="N52" s="272">
        <f>K52*M52</f>
        <v>87467.320681499157</v>
      </c>
    </row>
    <row r="53" spans="1:14" ht="15.75" thickBot="1">
      <c r="B53" s="823" t="s">
        <v>953</v>
      </c>
      <c r="C53" s="824"/>
      <c r="D53" s="824"/>
      <c r="E53" s="824"/>
      <c r="F53" s="824"/>
      <c r="G53" s="824"/>
      <c r="H53" s="824"/>
      <c r="I53" s="824"/>
      <c r="J53" s="824"/>
      <c r="K53" s="824"/>
      <c r="L53" s="824"/>
      <c r="M53" s="825"/>
      <c r="N53" s="394">
        <f>SUM(N48:N52)</f>
        <v>220937.37817349809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1219.3279687179154</v>
      </c>
      <c r="M58" s="911"/>
      <c r="N58" s="287">
        <f>K58*L58</f>
        <v>1341.260765589707</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1341.260765589707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264699.98341347883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52939.996682695768</v>
      </c>
      <c r="M82" s="859"/>
      <c r="N82" s="51"/>
    </row>
    <row r="83" spans="1:14">
      <c r="B83" s="89" t="s">
        <v>973</v>
      </c>
      <c r="C83" s="90"/>
      <c r="D83" s="90"/>
      <c r="E83" s="90"/>
      <c r="F83" s="90"/>
      <c r="G83" s="90"/>
      <c r="H83" s="90"/>
      <c r="I83" s="87"/>
      <c r="J83" s="88"/>
      <c r="K83" s="304">
        <v>0.05</v>
      </c>
      <c r="L83" s="858">
        <f>N77*K83</f>
        <v>13234.999170673942</v>
      </c>
      <c r="M83" s="859"/>
      <c r="N83" s="51"/>
    </row>
    <row r="84" spans="1:14" ht="15.75" thickBot="1">
      <c r="B84" s="91" t="s">
        <v>974</v>
      </c>
      <c r="C84" s="92"/>
      <c r="D84" s="92"/>
      <c r="E84" s="92"/>
      <c r="F84" s="92"/>
      <c r="G84" s="92"/>
      <c r="H84" s="92"/>
      <c r="I84" s="93"/>
      <c r="J84" s="94"/>
      <c r="K84" s="305">
        <v>0.05</v>
      </c>
      <c r="L84" s="860">
        <f>N77*K84</f>
        <v>13234.999170673942</v>
      </c>
      <c r="M84" s="861"/>
      <c r="N84" s="51"/>
    </row>
    <row r="85" spans="1:14" ht="15.75" thickBot="1">
      <c r="B85" s="823" t="s">
        <v>953</v>
      </c>
      <c r="C85" s="824"/>
      <c r="D85" s="824"/>
      <c r="E85" s="824"/>
      <c r="F85" s="824"/>
      <c r="G85" s="824"/>
      <c r="H85" s="824"/>
      <c r="I85" s="824"/>
      <c r="J85" s="824"/>
      <c r="K85" s="824"/>
      <c r="L85" s="824"/>
      <c r="M85" s="825"/>
      <c r="N85" s="52">
        <f>L82+L83+L84</f>
        <v>79409.995024043645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344109.97843752248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7" customHeight="1" thickBot="1">
      <c r="A31" t="s">
        <v>1845</v>
      </c>
      <c r="B31" s="80" t="s">
        <v>1133</v>
      </c>
      <c r="C31" s="990" t="s">
        <v>2138</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68151.620697668099</v>
      </c>
      <c r="N48" s="272">
        <f>K48*M48</f>
        <v>74966.78276743491</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4950.5809320643757</v>
      </c>
      <c r="N49" s="272">
        <f>K49*M49</f>
        <v>5693.1680718740317</v>
      </c>
    </row>
    <row r="50" spans="1:14">
      <c r="A50" s="163" t="s">
        <v>587</v>
      </c>
      <c r="B50" s="43" t="str">
        <f>VLOOKUP(A50,MATERIALES!A6:D372,3,FALSE)</f>
        <v>Mortero 1:3 De recubrimiento</v>
      </c>
      <c r="C50" s="425"/>
      <c r="D50" s="425"/>
      <c r="E50" s="425"/>
      <c r="F50" s="425"/>
      <c r="G50" s="425"/>
      <c r="H50" s="425"/>
      <c r="I50" s="425"/>
      <c r="J50" s="312" t="str">
        <f>VLOOKUP(A50,MATERIALES!A6:D640,2,FALSE)</f>
        <v>m3</v>
      </c>
      <c r="K50" s="397">
        <v>0.12</v>
      </c>
      <c r="L50" s="421"/>
      <c r="M50" s="402">
        <f>VLOOKUP(A50,MATERIALES!A6:D396,4,FALSE)</f>
        <v>342287.72830447234</v>
      </c>
      <c r="N50" s="272">
        <f>K50*M50</f>
        <v>41074.52739653668</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2</v>
      </c>
      <c r="L51" s="421"/>
      <c r="M51" s="402">
        <f>VLOOKUP(A51,MATERIALES!A6:D397,4,FALSE)</f>
        <v>5867.7896280766681</v>
      </c>
      <c r="N51" s="272">
        <f>K51*M51</f>
        <v>11735.579256153336</v>
      </c>
    </row>
    <row r="52" spans="1:14" ht="15.75" thickBot="1">
      <c r="A52" t="s">
        <v>925</v>
      </c>
      <c r="B52" s="43" t="str">
        <f>VLOOKUP(A52,MATERIALES!A7:D372,3,FALSE)</f>
        <v>Malla Ciclónica Para Gaviones Galvanizada Aleación Zn-5A1-Mm Cal 12 (2M3)</v>
      </c>
      <c r="C52" s="310"/>
      <c r="D52" s="310"/>
      <c r="E52" s="310"/>
      <c r="F52" s="310"/>
      <c r="G52" s="310"/>
      <c r="H52" s="310"/>
      <c r="I52" s="310"/>
      <c r="J52" s="433" t="str">
        <f>VLOOKUP(A52,MATERIALES!A6:D642,2,FALSE)</f>
        <v>u</v>
      </c>
      <c r="K52" s="126">
        <v>0.5</v>
      </c>
      <c r="L52" s="325"/>
      <c r="M52" s="402">
        <f>VLOOKUP(A52,MATERIALES!A7:D398,4,FALSE)</f>
        <v>184611.23435220274</v>
      </c>
      <c r="N52" s="272">
        <f>K52*M52</f>
        <v>92305.617176101368</v>
      </c>
    </row>
    <row r="53" spans="1:14" ht="15.75" thickBot="1">
      <c r="B53" s="823" t="s">
        <v>953</v>
      </c>
      <c r="C53" s="824"/>
      <c r="D53" s="824"/>
      <c r="E53" s="824"/>
      <c r="F53" s="824"/>
      <c r="G53" s="824"/>
      <c r="H53" s="824"/>
      <c r="I53" s="824"/>
      <c r="J53" s="824"/>
      <c r="K53" s="824"/>
      <c r="L53" s="824"/>
      <c r="M53" s="825"/>
      <c r="N53" s="394">
        <f>SUM(N48:N52)</f>
        <v>225775.67466810031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1219.3279687179154</v>
      </c>
      <c r="M58" s="911"/>
      <c r="N58" s="287">
        <f>K58*L58</f>
        <v>1341.260765589707</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1341.260765589707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269538.27990808105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53907.655981616212</v>
      </c>
      <c r="M82" s="859"/>
      <c r="N82" s="51"/>
    </row>
    <row r="83" spans="1:14">
      <c r="B83" s="89" t="s">
        <v>973</v>
      </c>
      <c r="C83" s="90"/>
      <c r="D83" s="90"/>
      <c r="E83" s="90"/>
      <c r="F83" s="90"/>
      <c r="G83" s="90"/>
      <c r="H83" s="90"/>
      <c r="I83" s="87"/>
      <c r="J83" s="88"/>
      <c r="K83" s="304">
        <v>0.05</v>
      </c>
      <c r="L83" s="858">
        <f>N77*K83</f>
        <v>13476.913995404053</v>
      </c>
      <c r="M83" s="859"/>
      <c r="N83" s="51"/>
    </row>
    <row r="84" spans="1:14" ht="15.75" thickBot="1">
      <c r="B84" s="91" t="s">
        <v>974</v>
      </c>
      <c r="C84" s="92"/>
      <c r="D84" s="92"/>
      <c r="E84" s="92"/>
      <c r="F84" s="92"/>
      <c r="G84" s="92"/>
      <c r="H84" s="92"/>
      <c r="I84" s="93"/>
      <c r="J84" s="94"/>
      <c r="K84" s="305">
        <v>0.05</v>
      </c>
      <c r="L84" s="860">
        <f>N77*K84</f>
        <v>13476.913995404053</v>
      </c>
      <c r="M84" s="861"/>
      <c r="N84" s="51"/>
    </row>
    <row r="85" spans="1:14" ht="15.75" thickBot="1">
      <c r="B85" s="823" t="s">
        <v>953</v>
      </c>
      <c r="C85" s="824"/>
      <c r="D85" s="824"/>
      <c r="E85" s="824"/>
      <c r="F85" s="824"/>
      <c r="G85" s="824"/>
      <c r="H85" s="824"/>
      <c r="I85" s="824"/>
      <c r="J85" s="824"/>
      <c r="K85" s="824"/>
      <c r="L85" s="824"/>
      <c r="M85" s="825"/>
      <c r="N85" s="52">
        <f>L82+L83+L84</f>
        <v>80861.483972424321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350399.76388050534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topLeftCell="A28"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7" customHeight="1" thickBot="1">
      <c r="A31" t="s">
        <v>1845</v>
      </c>
      <c r="B31" s="80" t="s">
        <v>1680</v>
      </c>
      <c r="C31" s="990" t="s">
        <v>2139</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68151.620697668099</v>
      </c>
      <c r="N48" s="272">
        <f>K48*M48</f>
        <v>74966.78276743491</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4950.5809320643757</v>
      </c>
      <c r="N49" s="272">
        <f>K49*M49</f>
        <v>5693.1680718740317</v>
      </c>
    </row>
    <row r="50" spans="1:14">
      <c r="A50" s="163" t="s">
        <v>587</v>
      </c>
      <c r="B50" s="43" t="str">
        <f>VLOOKUP(A50,MATERIALES!A6:D372,3,FALSE)</f>
        <v>Mortero 1:3 De recubrimiento</v>
      </c>
      <c r="C50" s="425"/>
      <c r="D50" s="425"/>
      <c r="E50" s="425"/>
      <c r="F50" s="425"/>
      <c r="G50" s="425"/>
      <c r="H50" s="425"/>
      <c r="I50" s="425"/>
      <c r="J50" s="312" t="str">
        <f>VLOOKUP(A50,MATERIALES!A6:D640,2,FALSE)</f>
        <v>m3</v>
      </c>
      <c r="K50" s="397">
        <v>0.12</v>
      </c>
      <c r="L50" s="421"/>
      <c r="M50" s="402">
        <f>VLOOKUP(A50,MATERIALES!A6:D396,4,FALSE)</f>
        <v>342287.72830447234</v>
      </c>
      <c r="N50" s="272">
        <f>K50*M50</f>
        <v>41074.52739653668</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2</v>
      </c>
      <c r="L51" s="421"/>
      <c r="M51" s="402">
        <f>VLOOKUP(A51,MATERIALES!A6:D397,4,FALSE)</f>
        <v>5867.7896280766681</v>
      </c>
      <c r="N51" s="272">
        <f>K51*M51</f>
        <v>11735.579256153336</v>
      </c>
    </row>
    <row r="52" spans="1:14" ht="15.75" thickBot="1">
      <c r="A52" t="s">
        <v>927</v>
      </c>
      <c r="B52" s="43" t="str">
        <f>VLOOKUP(A52,MATERIALES!A7:D372,3,FALSE)</f>
        <v>Malla Ciclónica Para Gaviones Galvanizada Y Plastificada Con Pvc Cal 12 (2M3)</v>
      </c>
      <c r="C52" s="310"/>
      <c r="D52" s="310"/>
      <c r="E52" s="310"/>
      <c r="F52" s="310"/>
      <c r="G52" s="310"/>
      <c r="H52" s="310"/>
      <c r="I52" s="310"/>
      <c r="J52" s="433" t="str">
        <f>VLOOKUP(A52,MATERIALES!A6:D642,2,FALSE)</f>
        <v>u</v>
      </c>
      <c r="K52" s="126">
        <v>0.5</v>
      </c>
      <c r="L52" s="325"/>
      <c r="M52" s="402">
        <f>VLOOKUP(A52,MATERIALES!A7:D398,4,FALSE)</f>
        <v>152942.85787736424</v>
      </c>
      <c r="N52" s="272">
        <f>K52*M52</f>
        <v>76471.428938682118</v>
      </c>
    </row>
    <row r="53" spans="1:14" ht="15.75" thickBot="1">
      <c r="B53" s="823" t="s">
        <v>953</v>
      </c>
      <c r="C53" s="824"/>
      <c r="D53" s="824"/>
      <c r="E53" s="824"/>
      <c r="F53" s="824"/>
      <c r="G53" s="824"/>
      <c r="H53" s="824"/>
      <c r="I53" s="824"/>
      <c r="J53" s="824"/>
      <c r="K53" s="824"/>
      <c r="L53" s="824"/>
      <c r="M53" s="825"/>
      <c r="N53" s="394">
        <f>SUM(N48:N52)</f>
        <v>209941.48643068108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1219.3279687179154</v>
      </c>
      <c r="M58" s="911"/>
      <c r="N58" s="287">
        <f>K58*L58</f>
        <v>1341.260765589707</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1341.260765589707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253704.09167066184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50740.818334132375</v>
      </c>
      <c r="M82" s="859"/>
      <c r="N82" s="51"/>
    </row>
    <row r="83" spans="1:14">
      <c r="B83" s="89" t="s">
        <v>973</v>
      </c>
      <c r="C83" s="90"/>
      <c r="D83" s="90"/>
      <c r="E83" s="90"/>
      <c r="F83" s="90"/>
      <c r="G83" s="90"/>
      <c r="H83" s="90"/>
      <c r="I83" s="87"/>
      <c r="J83" s="88"/>
      <c r="K83" s="304">
        <v>0.05</v>
      </c>
      <c r="L83" s="858">
        <f>N77*K83</f>
        <v>12685.204583533094</v>
      </c>
      <c r="M83" s="859"/>
      <c r="N83" s="51"/>
    </row>
    <row r="84" spans="1:14" ht="15.75" thickBot="1">
      <c r="B84" s="91" t="s">
        <v>974</v>
      </c>
      <c r="C84" s="92"/>
      <c r="D84" s="92"/>
      <c r="E84" s="92"/>
      <c r="F84" s="92"/>
      <c r="G84" s="92"/>
      <c r="H84" s="92"/>
      <c r="I84" s="93"/>
      <c r="J84" s="94"/>
      <c r="K84" s="305">
        <v>0.05</v>
      </c>
      <c r="L84" s="860">
        <f>N77*K84</f>
        <v>12685.204583533094</v>
      </c>
      <c r="M84" s="861"/>
      <c r="N84" s="51"/>
    </row>
    <row r="85" spans="1:14" ht="15.75" thickBot="1">
      <c r="B85" s="823" t="s">
        <v>953</v>
      </c>
      <c r="C85" s="824"/>
      <c r="D85" s="824"/>
      <c r="E85" s="824"/>
      <c r="F85" s="824"/>
      <c r="G85" s="824"/>
      <c r="H85" s="824"/>
      <c r="I85" s="824"/>
      <c r="J85" s="824"/>
      <c r="K85" s="824"/>
      <c r="L85" s="824"/>
      <c r="M85" s="825"/>
      <c r="N85" s="52">
        <f>L82+L83+L84</f>
        <v>76111.227501198562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329815.31917186041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topLeftCell="A25"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8.5" customHeight="1" thickBot="1">
      <c r="A31" t="s">
        <v>1845</v>
      </c>
      <c r="B31" s="80" t="s">
        <v>1681</v>
      </c>
      <c r="C31" s="990" t="s">
        <v>2140</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68151.620697668099</v>
      </c>
      <c r="N48" s="272">
        <f>K48*M48</f>
        <v>74966.78276743491</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4950.5809320643757</v>
      </c>
      <c r="N49" s="272">
        <f>K49*M49</f>
        <v>5693.1680718740317</v>
      </c>
    </row>
    <row r="50" spans="1:14">
      <c r="A50" s="163" t="s">
        <v>587</v>
      </c>
      <c r="B50" s="43" t="str">
        <f>VLOOKUP(A50,MATERIALES!A6:D372,3,FALSE)</f>
        <v>Mortero 1:3 De recubrimiento</v>
      </c>
      <c r="C50" s="425"/>
      <c r="D50" s="425"/>
      <c r="E50" s="425"/>
      <c r="F50" s="425"/>
      <c r="G50" s="425"/>
      <c r="H50" s="425"/>
      <c r="I50" s="425"/>
      <c r="J50" s="312" t="str">
        <f>VLOOKUP(A50,MATERIALES!A6:D640,2,FALSE)</f>
        <v>m3</v>
      </c>
      <c r="K50" s="397">
        <v>0.12</v>
      </c>
      <c r="L50" s="421"/>
      <c r="M50" s="402">
        <f>VLOOKUP(A50,MATERIALES!A6:D396,4,FALSE)</f>
        <v>342287.72830447234</v>
      </c>
      <c r="N50" s="272">
        <f>K50*M50</f>
        <v>41074.52739653668</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2</v>
      </c>
      <c r="L51" s="421"/>
      <c r="M51" s="402">
        <f>VLOOKUP(A51,MATERIALES!A6:D397,4,FALSE)</f>
        <v>5867.7896280766681</v>
      </c>
      <c r="N51" s="272">
        <f>K51*M51</f>
        <v>11735.579256153336</v>
      </c>
    </row>
    <row r="52" spans="1:14" ht="15.75" thickBot="1">
      <c r="A52" t="s">
        <v>929</v>
      </c>
      <c r="B52" s="43" t="str">
        <f>VLOOKUP(A52,MATERIALES!A7:D372,3,FALSE)</f>
        <v>Malla Ciclónica Para Gaviones Galvanizada Aleación Zn-5A1-Mm Y Plastificada Pvc Cal 12 (2M3)</v>
      </c>
      <c r="C52" s="310"/>
      <c r="D52" s="310"/>
      <c r="E52" s="310"/>
      <c r="F52" s="310"/>
      <c r="G52" s="310"/>
      <c r="H52" s="310"/>
      <c r="I52" s="310"/>
      <c r="J52" s="433" t="str">
        <f>VLOOKUP(A52,MATERIALES!A6:D642,2,FALSE)</f>
        <v>u</v>
      </c>
      <c r="K52" s="126">
        <v>0.5</v>
      </c>
      <c r="L52" s="325"/>
      <c r="M52" s="402">
        <f>VLOOKUP(A52,MATERIALES!A7:D398,4,FALSE)</f>
        <v>152942.85787736424</v>
      </c>
      <c r="N52" s="272">
        <f>K52*M52</f>
        <v>76471.428938682118</v>
      </c>
    </row>
    <row r="53" spans="1:14" ht="15.75" thickBot="1">
      <c r="B53" s="823" t="s">
        <v>953</v>
      </c>
      <c r="C53" s="824"/>
      <c r="D53" s="824"/>
      <c r="E53" s="824"/>
      <c r="F53" s="824"/>
      <c r="G53" s="824"/>
      <c r="H53" s="824"/>
      <c r="I53" s="824"/>
      <c r="J53" s="824"/>
      <c r="K53" s="824"/>
      <c r="L53" s="824"/>
      <c r="M53" s="825"/>
      <c r="N53" s="394">
        <f>SUM(N48:N52)</f>
        <v>209941.48643068108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1219.3279687179154</v>
      </c>
      <c r="M58" s="911"/>
      <c r="N58" s="287">
        <f>K58*L58</f>
        <v>1341.260765589707</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1341.260765589707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253704.09167066184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50740.818334132375</v>
      </c>
      <c r="M82" s="859"/>
      <c r="N82" s="51"/>
    </row>
    <row r="83" spans="1:14">
      <c r="B83" s="89" t="s">
        <v>973</v>
      </c>
      <c r="C83" s="90"/>
      <c r="D83" s="90"/>
      <c r="E83" s="90"/>
      <c r="F83" s="90"/>
      <c r="G83" s="90"/>
      <c r="H83" s="90"/>
      <c r="I83" s="87"/>
      <c r="J83" s="88"/>
      <c r="K83" s="304">
        <v>0.05</v>
      </c>
      <c r="L83" s="858">
        <f>N77*K83</f>
        <v>12685.204583533094</v>
      </c>
      <c r="M83" s="859"/>
      <c r="N83" s="51"/>
    </row>
    <row r="84" spans="1:14" ht="15.75" thickBot="1">
      <c r="B84" s="91" t="s">
        <v>974</v>
      </c>
      <c r="C84" s="92"/>
      <c r="D84" s="92"/>
      <c r="E84" s="92"/>
      <c r="F84" s="92"/>
      <c r="G84" s="92"/>
      <c r="H84" s="92"/>
      <c r="I84" s="93"/>
      <c r="J84" s="94"/>
      <c r="K84" s="305">
        <v>0.05</v>
      </c>
      <c r="L84" s="860">
        <f>N77*K84</f>
        <v>12685.204583533094</v>
      </c>
      <c r="M84" s="861"/>
      <c r="N84" s="51"/>
    </row>
    <row r="85" spans="1:14" ht="15.75" thickBot="1">
      <c r="B85" s="823" t="s">
        <v>953</v>
      </c>
      <c r="C85" s="824"/>
      <c r="D85" s="824"/>
      <c r="E85" s="824"/>
      <c r="F85" s="824"/>
      <c r="G85" s="824"/>
      <c r="H85" s="824"/>
      <c r="I85" s="824"/>
      <c r="J85" s="824"/>
      <c r="K85" s="824"/>
      <c r="L85" s="824"/>
      <c r="M85" s="825"/>
      <c r="N85" s="52">
        <f>L82+L83+L84</f>
        <v>76111.227501198562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329815.31917186041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topLeftCell="A22"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9078.621556787064</v>
      </c>
      <c r="L36" s="270"/>
      <c r="M36" s="336">
        <v>1</v>
      </c>
      <c r="N36" s="272">
        <f>K36*M36</f>
        <v>9078.621556787064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3373.3390225900498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12451.960579377113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757</v>
      </c>
      <c r="B48" s="43" t="str">
        <f>VLOOKUP(A48,MATERIALES!A5:D372,3,FALSE)</f>
        <v>Agregado para concreto hidráulico</v>
      </c>
      <c r="C48" s="281"/>
      <c r="D48" s="281"/>
      <c r="E48" s="281"/>
      <c r="F48" s="281"/>
      <c r="G48" s="281"/>
      <c r="H48" s="281"/>
      <c r="I48" s="281"/>
      <c r="J48" s="311" t="str">
        <f>VLOOKUP(A48,MATERIALES!A4:D638,2,FALSE)</f>
        <v>m3</v>
      </c>
      <c r="K48" s="282">
        <v>0.504</v>
      </c>
      <c r="L48" s="267"/>
      <c r="M48" s="402">
        <f>VLOOKUP(A48,MATERIALES!A5:D394,4,FALSE)</f>
        <v>60060.893534629431</v>
      </c>
      <c r="N48" s="272">
        <f t="shared" ref="N48:N53" si="0">K48*M48</f>
        <v>30270.690341453232</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2" t="str">
        <f>VLOOKUP(A49,MATERIALES!A5:D639,2,FALSE)</f>
        <v>m2</v>
      </c>
      <c r="K49" s="397">
        <v>2</v>
      </c>
      <c r="L49" s="421"/>
      <c r="M49" s="402">
        <f>VLOOKUP(A49,MATERIALES!A6:D395,4,FALSE)</f>
        <v>5867.7896280766681</v>
      </c>
      <c r="N49" s="272">
        <f t="shared" si="0"/>
        <v>11735.579256153336</v>
      </c>
    </row>
    <row r="50" spans="1:14">
      <c r="A50" s="163" t="s">
        <v>774</v>
      </c>
      <c r="B50" s="43" t="str">
        <f>VLOOKUP(A50,MATERIALES!A6:D372,3,FALSE)</f>
        <v>Agua</v>
      </c>
      <c r="C50" s="425"/>
      <c r="D50" s="425"/>
      <c r="E50" s="425"/>
      <c r="F50" s="425"/>
      <c r="G50" s="425"/>
      <c r="H50" s="425"/>
      <c r="I50" s="425"/>
      <c r="J50" s="312" t="str">
        <f>VLOOKUP(A50,MATERIALES!A6:D640,2,FALSE)</f>
        <v>lt</v>
      </c>
      <c r="K50" s="397">
        <v>111</v>
      </c>
      <c r="L50" s="421"/>
      <c r="M50" s="402">
        <f>VLOOKUP(A50,MATERIALES!A6:D396,4,FALSE)</f>
        <v>41.651105086428174</v>
      </c>
      <c r="N50" s="272">
        <f t="shared" si="0"/>
        <v>4623.2726645935272</v>
      </c>
    </row>
    <row r="51" spans="1:14">
      <c r="A51" s="163" t="s">
        <v>598</v>
      </c>
      <c r="B51" s="43" t="str">
        <f>VLOOKUP(A51,MATERIALES!A6:D372,3,FALSE)</f>
        <v>Piedra para concreto ciclópeo (rajón o canto rodado)</v>
      </c>
      <c r="C51" s="425"/>
      <c r="D51" s="425"/>
      <c r="E51" s="425"/>
      <c r="F51" s="425"/>
      <c r="G51" s="425"/>
      <c r="H51" s="425"/>
      <c r="I51" s="425"/>
      <c r="J51" s="312" t="str">
        <f>VLOOKUP(A51,MATERIALES!A6:D641,2,FALSE)</f>
        <v>m3</v>
      </c>
      <c r="K51" s="397">
        <v>0.4</v>
      </c>
      <c r="L51" s="421"/>
      <c r="M51" s="402">
        <f>VLOOKUP(A51,MATERIALES!A6:D397,4,FALSE)</f>
        <v>26031.940679017611</v>
      </c>
      <c r="N51" s="272">
        <f t="shared" si="0"/>
        <v>10412.776271607045</v>
      </c>
    </row>
    <row r="52" spans="1:14">
      <c r="A52" t="s">
        <v>802</v>
      </c>
      <c r="B52" s="320" t="str">
        <f>VLOOKUP(A52,MATERIALES!A7:D372,3,FALSE)</f>
        <v>Arena lavada</v>
      </c>
      <c r="C52" s="47"/>
      <c r="D52" s="47"/>
      <c r="E52" s="47"/>
      <c r="F52" s="47"/>
      <c r="G52" s="47"/>
      <c r="H52" s="47"/>
      <c r="I52" s="47"/>
      <c r="J52" s="312" t="str">
        <f>VLOOKUP(A52,MATERIALES!A6:D642,2,FALSE)</f>
        <v>m3</v>
      </c>
      <c r="K52" s="169">
        <v>0.378</v>
      </c>
      <c r="L52" s="318"/>
      <c r="M52" s="426">
        <f>VLOOKUP(A52,MATERIALES!A7:D398,4,FALSE)</f>
        <v>22304.166773782286</v>
      </c>
      <c r="N52" s="273">
        <f t="shared" si="0"/>
        <v>8430.975040489704</v>
      </c>
    </row>
    <row r="53" spans="1:14">
      <c r="A53" t="s">
        <v>804</v>
      </c>
      <c r="B53" s="168" t="str">
        <f>VLOOKUP(A53,MATERIALES!A8:D372,3,FALSE)</f>
        <v>Cemento gris</v>
      </c>
      <c r="C53" s="317"/>
      <c r="D53" s="317"/>
      <c r="E53" s="317"/>
      <c r="F53" s="317"/>
      <c r="G53" s="317"/>
      <c r="H53" s="317"/>
      <c r="I53" s="317"/>
      <c r="J53" s="312" t="str">
        <f>VLOOKUP(A53,MATERIALES!A7:D643,2,FALSE)</f>
        <v>kg</v>
      </c>
      <c r="K53" s="44">
        <v>156</v>
      </c>
      <c r="L53" s="318"/>
      <c r="M53" s="426">
        <f>VLOOKUP(A53,MATERIALES!A8:D399,4,FALSE)</f>
        <v>486.90141846034533</v>
      </c>
      <c r="N53" s="273">
        <f t="shared" si="0"/>
        <v>75956.621279813873</v>
      </c>
    </row>
    <row r="54" spans="1:14">
      <c r="B54" s="320"/>
      <c r="C54" s="317"/>
      <c r="D54" s="317"/>
      <c r="E54" s="317"/>
      <c r="F54" s="317"/>
      <c r="G54" s="317"/>
      <c r="H54" s="317"/>
      <c r="I54" s="317"/>
      <c r="J54" s="311"/>
      <c r="K54" s="44"/>
      <c r="L54" s="318"/>
      <c r="M54" s="426"/>
      <c r="N54" s="273"/>
    </row>
    <row r="55" spans="1:14" ht="15.75" thickBot="1">
      <c r="B55" s="912" t="s">
        <v>953</v>
      </c>
      <c r="C55" s="866"/>
      <c r="D55" s="866"/>
      <c r="E55" s="866"/>
      <c r="F55" s="866"/>
      <c r="G55" s="866"/>
      <c r="H55" s="866"/>
      <c r="I55" s="866"/>
      <c r="J55" s="866"/>
      <c r="K55" s="866"/>
      <c r="L55" s="866"/>
      <c r="M55" s="867"/>
      <c r="N55" s="104">
        <f>SUM(N48:N54)</f>
        <v>141429.91485411071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0">
        <f>VLOOKUP(A60,TRANSPORTE!A1:D117,4,FALSE)</f>
        <v>1219.3279687179154</v>
      </c>
      <c r="M60" s="911"/>
      <c r="N60" s="287">
        <f>K60*L60</f>
        <v>487.73118748716615</v>
      </c>
    </row>
    <row r="61" spans="1:14">
      <c r="A61" t="s">
        <v>1229</v>
      </c>
      <c r="B61" s="46" t="str">
        <f>VLOOKUP(A61,TRANSPORTE!A1:D117,3,FALSE)</f>
        <v>Transporte de arena</v>
      </c>
      <c r="C61" s="47"/>
      <c r="D61" s="47"/>
      <c r="E61" s="47"/>
      <c r="F61" s="47"/>
      <c r="G61" s="47"/>
      <c r="H61" s="311" t="s">
        <v>339</v>
      </c>
      <c r="I61" s="279">
        <v>0.378</v>
      </c>
      <c r="J61" s="286">
        <v>1</v>
      </c>
      <c r="K61" s="279">
        <f>I61*J61</f>
        <v>0.378</v>
      </c>
      <c r="L61" s="910">
        <f>VLOOKUP(A61,TRANSPORTE!A1:D117,4,FALSE)</f>
        <v>1219.3279687179154</v>
      </c>
      <c r="M61" s="911"/>
      <c r="N61" s="287">
        <f t="shared" ref="N61:N62" si="1">K61*L61</f>
        <v>460.90597217537203</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0">
        <f>VLOOKUP(A62,TRANSPORTE!A1:D117,4,FALSE)</f>
        <v>1219.3279687179154</v>
      </c>
      <c r="M62" s="911"/>
      <c r="N62" s="287">
        <f t="shared" si="1"/>
        <v>614.54129623382937</v>
      </c>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1563.1784558963675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67466.780451800994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222911.83434118517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44582.366868237033</v>
      </c>
      <c r="M84" s="859"/>
      <c r="N84" s="51"/>
    </row>
    <row r="85" spans="1:14">
      <c r="B85" s="89" t="s">
        <v>973</v>
      </c>
      <c r="C85" s="90"/>
      <c r="D85" s="90"/>
      <c r="E85" s="90"/>
      <c r="F85" s="90"/>
      <c r="G85" s="90"/>
      <c r="H85" s="90"/>
      <c r="I85" s="87"/>
      <c r="J85" s="88"/>
      <c r="K85" s="304">
        <v>0.05</v>
      </c>
      <c r="L85" s="858">
        <f>N79*K85</f>
        <v>11145.591717059258</v>
      </c>
      <c r="M85" s="859"/>
      <c r="N85" s="51"/>
    </row>
    <row r="86" spans="1:14" ht="15.75" thickBot="1">
      <c r="B86" s="91" t="s">
        <v>974</v>
      </c>
      <c r="C86" s="92"/>
      <c r="D86" s="92"/>
      <c r="E86" s="92"/>
      <c r="F86" s="92"/>
      <c r="G86" s="92"/>
      <c r="H86" s="92"/>
      <c r="I86" s="93"/>
      <c r="J86" s="94"/>
      <c r="K86" s="305">
        <v>0.05</v>
      </c>
      <c r="L86" s="860">
        <f>N79*K86</f>
        <v>11145.591717059258</v>
      </c>
      <c r="M86" s="861"/>
      <c r="N86" s="51"/>
    </row>
    <row r="87" spans="1:14" ht="15.75" thickBot="1">
      <c r="B87" s="823" t="s">
        <v>953</v>
      </c>
      <c r="C87" s="824"/>
      <c r="D87" s="824"/>
      <c r="E87" s="824"/>
      <c r="F87" s="824"/>
      <c r="G87" s="824"/>
      <c r="H87" s="824"/>
      <c r="I87" s="824"/>
      <c r="J87" s="824"/>
      <c r="K87" s="824"/>
      <c r="L87" s="824"/>
      <c r="M87" s="825"/>
      <c r="N87" s="52">
        <f>L84+L85+L86</f>
        <v>66873.55030235555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289785.38464354072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topLeftCell="A25"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1345.39621807204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805</v>
      </c>
      <c r="B48" s="43" t="str">
        <f>VLOOKUP(A48,MATERIALES!A5:D372,3,FALSE)</f>
        <v>Cemento Asfaltico 60-70</v>
      </c>
      <c r="C48" s="281"/>
      <c r="D48" s="281"/>
      <c r="E48" s="281"/>
      <c r="F48" s="281"/>
      <c r="G48" s="281"/>
      <c r="H48" s="281"/>
      <c r="I48" s="281"/>
      <c r="J48" s="311" t="str">
        <f>VLOOKUP(A48,MATERIALES!A4:D638,2,FALSE)</f>
        <v>kg</v>
      </c>
      <c r="K48" s="282">
        <v>0.5</v>
      </c>
      <c r="L48" s="267"/>
      <c r="M48" s="402">
        <f>VLOOKUP(A48,MATERIALES!A5:D394,4,FALSE)</f>
        <v>1783.7923246769799</v>
      </c>
      <c r="N48" s="272">
        <f>K48*M48</f>
        <v>891.89616233848994</v>
      </c>
    </row>
    <row r="49" spans="1:14">
      <c r="A49" s="163" t="s">
        <v>833</v>
      </c>
      <c r="B49" s="43" t="str">
        <f>VLOOKUP(A49,MATERIALES!A6:D372,3,FALSE)</f>
        <v>Concreto Resistencia  14 (Mpa)</v>
      </c>
      <c r="C49" s="425"/>
      <c r="D49" s="425"/>
      <c r="E49" s="425"/>
      <c r="F49" s="425"/>
      <c r="G49" s="425"/>
      <c r="H49" s="425"/>
      <c r="I49" s="425"/>
      <c r="J49" s="312" t="str">
        <f>VLOOKUP(A49,MATERIALES!A5:D639,2,FALSE)</f>
        <v>m3</v>
      </c>
      <c r="K49" s="397">
        <v>1.01</v>
      </c>
      <c r="L49" s="421"/>
      <c r="M49" s="402">
        <f>VLOOKUP(A49,MATERIALES!A6:D395,4,FALSE)</f>
        <v>319677.43792647199</v>
      </c>
      <c r="N49" s="272">
        <f>K49*M49</f>
        <v>322874.21230573673</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0.3</v>
      </c>
      <c r="L50" s="421"/>
      <c r="M50" s="402">
        <f>VLOOKUP(A50,MATERIALES!A6:D396,4,FALSE)</f>
        <v>5867.7896280766681</v>
      </c>
      <c r="N50" s="272">
        <f>K50*M50</f>
        <v>1760.3368884230003</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2" t="s">
        <v>953</v>
      </c>
      <c r="C55" s="866"/>
      <c r="D55" s="866"/>
      <c r="E55" s="866"/>
      <c r="F55" s="866"/>
      <c r="G55" s="866"/>
      <c r="H55" s="866"/>
      <c r="I55" s="866"/>
      <c r="J55" s="866"/>
      <c r="K55" s="866"/>
      <c r="L55" s="866"/>
      <c r="M55" s="867"/>
      <c r="N55" s="104">
        <f>SUM(N48:N54)</f>
        <v>325526.44535649824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0">
        <f>VLOOKUP(A60,TRANSPORTE!A1:D117,4,FALSE)</f>
        <v>1219.3279687179154</v>
      </c>
      <c r="M60" s="911"/>
      <c r="N60" s="287">
        <f>K60*L60</f>
        <v>1231.5212484050946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1231.5212484050946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26907.924361440797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355011.2871844162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71002.257436883243</v>
      </c>
      <c r="M84" s="859"/>
      <c r="N84" s="51"/>
    </row>
    <row r="85" spans="1:14">
      <c r="B85" s="89" t="s">
        <v>973</v>
      </c>
      <c r="C85" s="90"/>
      <c r="D85" s="90"/>
      <c r="E85" s="90"/>
      <c r="F85" s="90"/>
      <c r="G85" s="90"/>
      <c r="H85" s="90"/>
      <c r="I85" s="87"/>
      <c r="J85" s="88"/>
      <c r="K85" s="304">
        <v>0.05</v>
      </c>
      <c r="L85" s="858">
        <f>N79*K85</f>
        <v>17750.564359220811</v>
      </c>
      <c r="M85" s="859"/>
      <c r="N85" s="51"/>
    </row>
    <row r="86" spans="1:14" ht="15.75" thickBot="1">
      <c r="B86" s="91" t="s">
        <v>974</v>
      </c>
      <c r="C86" s="92"/>
      <c r="D86" s="92"/>
      <c r="E86" s="92"/>
      <c r="F86" s="92"/>
      <c r="G86" s="92"/>
      <c r="H86" s="92"/>
      <c r="I86" s="93"/>
      <c r="J86" s="94"/>
      <c r="K86" s="305">
        <v>0.05</v>
      </c>
      <c r="L86" s="860">
        <f>N79*K86</f>
        <v>17750.564359220811</v>
      </c>
      <c r="M86" s="861"/>
      <c r="N86" s="51"/>
    </row>
    <row r="87" spans="1:14" ht="15.75" thickBot="1">
      <c r="B87" s="823" t="s">
        <v>953</v>
      </c>
      <c r="C87" s="824"/>
      <c r="D87" s="824"/>
      <c r="E87" s="824"/>
      <c r="F87" s="824"/>
      <c r="G87" s="824"/>
      <c r="H87" s="824"/>
      <c r="I87" s="824"/>
      <c r="J87" s="824"/>
      <c r="K87" s="824"/>
      <c r="L87" s="824"/>
      <c r="M87" s="825"/>
      <c r="N87" s="52">
        <f>L84+L85+L86</f>
        <v>106503.38615532486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461514.67333974107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topLeftCell="A28"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1135</v>
      </c>
      <c r="C31" s="965" t="s">
        <v>2143</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71.649414538135986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805</v>
      </c>
      <c r="B48" s="43" t="str">
        <f>VLOOKUP(A48,MATERIALES!A5:D372,3,FALSE)</f>
        <v>Cemento Asfaltico 60-70</v>
      </c>
      <c r="C48" s="281"/>
      <c r="D48" s="281"/>
      <c r="E48" s="281"/>
      <c r="F48" s="281"/>
      <c r="G48" s="281"/>
      <c r="H48" s="281"/>
      <c r="I48" s="281"/>
      <c r="J48" s="311" t="str">
        <f>VLOOKUP(A48,MATERIALES!A4:D638,2,FALSE)</f>
        <v>kg</v>
      </c>
      <c r="K48" s="282">
        <v>0.05</v>
      </c>
      <c r="L48" s="267"/>
      <c r="M48" s="402">
        <f>VLOOKUP(A48,MATERIALES!A5:D394,4,FALSE)</f>
        <v>1783.7923246769799</v>
      </c>
      <c r="N48" s="272">
        <f>K48*M48</f>
        <v>89.189616233848994</v>
      </c>
    </row>
    <row r="49" spans="1:14">
      <c r="A49" s="163" t="s">
        <v>429</v>
      </c>
      <c r="B49" s="43" t="str">
        <f>VLOOKUP(A49,MATERIALES!A6:D372,3,FALSE)</f>
        <v>Cuneta prefabricada de concreto tipo V de (0,8*0,3*0,22)</v>
      </c>
      <c r="C49" s="425"/>
      <c r="D49" s="425"/>
      <c r="E49" s="425"/>
      <c r="F49" s="425"/>
      <c r="G49" s="425"/>
      <c r="H49" s="425"/>
      <c r="I49" s="425"/>
      <c r="J49" s="312" t="str">
        <f>VLOOKUP(A49,MATERIALES!A5:D639,2,FALSE)</f>
        <v>m</v>
      </c>
      <c r="K49" s="397">
        <v>1</v>
      </c>
      <c r="L49" s="421"/>
      <c r="M49" s="402">
        <f>VLOOKUP(A49,MATERIALES!A6:D395,4,FALSE)</f>
        <v>34134.121895955046</v>
      </c>
      <c r="N49" s="272">
        <f>K49*M49</f>
        <v>34134.121895955046</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34223.311512188899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1432.9882907627198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35727.949217489753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7145.5898434979508</v>
      </c>
      <c r="M84" s="859"/>
      <c r="N84" s="51"/>
    </row>
    <row r="85" spans="1:14">
      <c r="B85" s="89" t="s">
        <v>973</v>
      </c>
      <c r="C85" s="90"/>
      <c r="D85" s="90"/>
      <c r="E85" s="90"/>
      <c r="F85" s="90"/>
      <c r="G85" s="90"/>
      <c r="H85" s="90"/>
      <c r="I85" s="87"/>
      <c r="J85" s="88"/>
      <c r="K85" s="304">
        <v>0.05</v>
      </c>
      <c r="L85" s="858">
        <f>N79*K85</f>
        <v>1786.3974608744877</v>
      </c>
      <c r="M85" s="859"/>
      <c r="N85" s="51"/>
    </row>
    <row r="86" spans="1:14" ht="15.75" thickBot="1">
      <c r="B86" s="91" t="s">
        <v>974</v>
      </c>
      <c r="C86" s="92"/>
      <c r="D86" s="92"/>
      <c r="E86" s="92"/>
      <c r="F86" s="92"/>
      <c r="G86" s="92"/>
      <c r="H86" s="92"/>
      <c r="I86" s="93"/>
      <c r="J86" s="94"/>
      <c r="K86" s="305">
        <v>0.05</v>
      </c>
      <c r="L86" s="860">
        <f>N79*K86</f>
        <v>1786.3974608744877</v>
      </c>
      <c r="M86" s="861"/>
      <c r="N86" s="51"/>
    </row>
    <row r="87" spans="1:14" ht="15.75" thickBot="1">
      <c r="B87" s="823" t="s">
        <v>953</v>
      </c>
      <c r="C87" s="824"/>
      <c r="D87" s="824"/>
      <c r="E87" s="824"/>
      <c r="F87" s="824"/>
      <c r="G87" s="824"/>
      <c r="H87" s="824"/>
      <c r="I87" s="824"/>
      <c r="J87" s="824"/>
      <c r="K87" s="824"/>
      <c r="L87" s="824"/>
      <c r="M87" s="825"/>
      <c r="N87" s="52">
        <f>L84+L85+L86</f>
        <v>10718.384765246927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46446.33398273668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1683</v>
      </c>
      <c r="C31" s="965" t="s">
        <v>2144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6357.5781209993447</v>
      </c>
      <c r="L36" s="270"/>
      <c r="M36" s="336">
        <v>1.25</v>
      </c>
      <c r="N36" s="272">
        <f>K36/M36</f>
        <v>5086.0624967994754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1886.7062180720402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6972.7687148715158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VLOOKUP(A48,MATERIALES!A4:D638,2,FALSE)</f>
        <v>m3</v>
      </c>
      <c r="K48" s="282">
        <v>0.5</v>
      </c>
      <c r="L48" s="267"/>
      <c r="M48" s="402">
        <f>VLOOKUP(A48,MATERIALES!A5:D394,4,FALSE)</f>
        <v>11152.083386891143</v>
      </c>
      <c r="N48" s="272">
        <f>K48*M48</f>
        <v>5576.0416934455716</v>
      </c>
    </row>
    <row r="49" spans="1:14">
      <c r="A49" s="163" t="s">
        <v>805</v>
      </c>
      <c r="B49" s="43" t="str">
        <f>VLOOKUP(A49,MATERIALES!A6:D372,3,FALSE)</f>
        <v>Cemento Asfaltico 60-70</v>
      </c>
      <c r="C49" s="425"/>
      <c r="D49" s="425"/>
      <c r="E49" s="425"/>
      <c r="F49" s="425"/>
      <c r="G49" s="425"/>
      <c r="H49" s="425"/>
      <c r="I49" s="425"/>
      <c r="J49" s="312" t="str">
        <f>VLOOKUP(A49,MATERIALES!A5:D639,2,FALSE)</f>
        <v>kg</v>
      </c>
      <c r="K49" s="397">
        <v>0.5</v>
      </c>
      <c r="L49" s="421"/>
      <c r="M49" s="402">
        <f>VLOOKUP(A49,MATERIALES!A6:D395,4,FALSE)</f>
        <v>1783.7923246769799</v>
      </c>
      <c r="N49" s="272">
        <f>K49*M49</f>
        <v>891.89616233848994</v>
      </c>
    </row>
    <row r="50" spans="1:14">
      <c r="A50" s="163" t="s">
        <v>833</v>
      </c>
      <c r="B50" s="43" t="str">
        <f>VLOOKUP(A50,MATERIALES!A6:D372,3,FALSE)</f>
        <v>Concreto Resistencia  14 (Mpa)</v>
      </c>
      <c r="C50" s="425"/>
      <c r="D50" s="425"/>
      <c r="E50" s="425"/>
      <c r="F50" s="425"/>
      <c r="G50" s="425"/>
      <c r="H50" s="425"/>
      <c r="I50" s="425"/>
      <c r="J50" s="312" t="str">
        <f>VLOOKUP(A50,MATERIALES!A6:D640,2,FALSE)</f>
        <v>m3</v>
      </c>
      <c r="K50" s="397">
        <v>1.01</v>
      </c>
      <c r="L50" s="421"/>
      <c r="M50" s="402">
        <f>VLOOKUP(A50,MATERIALES!A6:D396,4,FALSE)</f>
        <v>319677.43792647199</v>
      </c>
      <c r="N50" s="272">
        <f>K50*M50</f>
        <v>322874.21230573673</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0.3</v>
      </c>
      <c r="L51" s="421"/>
      <c r="M51" s="402">
        <f>VLOOKUP(A51,MATERIALES!A6:D397,4,FALSE)</f>
        <v>5867.7896280766681</v>
      </c>
      <c r="N51" s="272">
        <f>K51*M51</f>
        <v>1760.3368884230003</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331102.48704994383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0">
        <f>VLOOKUP(A58,TRANSPORTE!A1:D117,4,FALSE)</f>
        <v>1219.3279687179154</v>
      </c>
      <c r="M58" s="911"/>
      <c r="N58" s="287">
        <f>K58*L58</f>
        <v>1231.5212484050946</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0">
        <f>VLOOKUP(A59,TRANSPORTE!A1:D117,4,FALSE)</f>
        <v>1219.3279687179154</v>
      </c>
      <c r="M59" s="911"/>
      <c r="N59" s="287">
        <f>K59*L59</f>
        <v>609.66398435895769</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1841.1852327640522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37734.124361440801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377650.56535902014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75530.113071804037</v>
      </c>
      <c r="M82" s="859"/>
      <c r="N82" s="51"/>
    </row>
    <row r="83" spans="1:14">
      <c r="B83" s="89" t="s">
        <v>973</v>
      </c>
      <c r="C83" s="90"/>
      <c r="D83" s="90"/>
      <c r="E83" s="90"/>
      <c r="F83" s="90"/>
      <c r="G83" s="90"/>
      <c r="H83" s="90"/>
      <c r="I83" s="87"/>
      <c r="J83" s="88"/>
      <c r="K83" s="304">
        <v>0.05</v>
      </c>
      <c r="L83" s="858">
        <f>N77*K83</f>
        <v>18882.528267951009</v>
      </c>
      <c r="M83" s="859"/>
      <c r="N83" s="51"/>
    </row>
    <row r="84" spans="1:14" ht="15.75" thickBot="1">
      <c r="B84" s="91" t="s">
        <v>974</v>
      </c>
      <c r="C84" s="92"/>
      <c r="D84" s="92"/>
      <c r="E84" s="92"/>
      <c r="F84" s="92"/>
      <c r="G84" s="92"/>
      <c r="H84" s="92"/>
      <c r="I84" s="93"/>
      <c r="J84" s="94"/>
      <c r="K84" s="305">
        <v>0.05</v>
      </c>
      <c r="L84" s="860">
        <f>N77*K84</f>
        <v>18882.528267951009</v>
      </c>
      <c r="M84" s="861"/>
      <c r="N84" s="51"/>
    </row>
    <row r="85" spans="1:14" ht="15.75" thickBot="1">
      <c r="B85" s="823" t="s">
        <v>953</v>
      </c>
      <c r="C85" s="824"/>
      <c r="D85" s="824"/>
      <c r="E85" s="824"/>
      <c r="F85" s="824"/>
      <c r="G85" s="824"/>
      <c r="H85" s="824"/>
      <c r="I85" s="824"/>
      <c r="J85" s="824"/>
      <c r="K85" s="824"/>
      <c r="L85" s="824"/>
      <c r="M85" s="825"/>
      <c r="N85" s="52">
        <f>L82+L83+L84</f>
        <v>113295.16960770606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490945.73496672622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1.5" customHeight="1" thickBot="1">
      <c r="A31" t="s">
        <v>1845</v>
      </c>
      <c r="B31" s="80" t="s">
        <v>1684</v>
      </c>
      <c r="C31" s="965" t="s">
        <v>2145</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6357.5781209993447</v>
      </c>
      <c r="L36" s="270"/>
      <c r="M36" s="336">
        <v>18.75</v>
      </c>
      <c r="N36" s="272">
        <f>K36/M36</f>
        <v>339.07083311996507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107.73674787146933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446.80758099143441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VLOOKUP(A48,MATERIALES!A4:D638,2,FALSE)</f>
        <v>m3</v>
      </c>
      <c r="K48" s="282">
        <v>0.05</v>
      </c>
      <c r="L48" s="267"/>
      <c r="M48" s="402">
        <f>VLOOKUP(A48,MATERIALES!A5:D394,4,FALSE)</f>
        <v>11152.083386891143</v>
      </c>
      <c r="N48" s="272">
        <f>K48*M48</f>
        <v>557.60416934455714</v>
      </c>
    </row>
    <row r="49" spans="1:14">
      <c r="A49" s="163" t="s">
        <v>805</v>
      </c>
      <c r="B49" s="43" t="str">
        <f>VLOOKUP(A49,MATERIALES!A6:D372,3,FALSE)</f>
        <v>Cemento Asfaltico 60-70</v>
      </c>
      <c r="C49" s="425"/>
      <c r="D49" s="425"/>
      <c r="E49" s="425"/>
      <c r="F49" s="425"/>
      <c r="G49" s="425"/>
      <c r="H49" s="425"/>
      <c r="I49" s="425"/>
      <c r="J49" s="312" t="str">
        <f>VLOOKUP(A49,MATERIALES!A5:D639,2,FALSE)</f>
        <v>kg</v>
      </c>
      <c r="K49" s="397">
        <v>0.05</v>
      </c>
      <c r="L49" s="421"/>
      <c r="M49" s="402">
        <f>VLOOKUP(A49,MATERIALES!A6:D395,4,FALSE)</f>
        <v>1783.7923246769799</v>
      </c>
      <c r="N49" s="272">
        <f>K49*M49</f>
        <v>89.189616233848994</v>
      </c>
    </row>
    <row r="50" spans="1:14">
      <c r="A50" s="163" t="s">
        <v>429</v>
      </c>
      <c r="B50" s="43" t="str">
        <f>VLOOKUP(A50,MATERIALES!A6:D372,3,FALSE)</f>
        <v>Cuneta prefabricada de concreto tipo V de (0,8*0,3*0,22)</v>
      </c>
      <c r="C50" s="425"/>
      <c r="D50" s="425"/>
      <c r="E50" s="425"/>
      <c r="F50" s="425"/>
      <c r="G50" s="425"/>
      <c r="H50" s="425"/>
      <c r="I50" s="425"/>
      <c r="J50" s="312" t="str">
        <f>VLOOKUP(A50,MATERIALES!A6:D640,2,FALSE)</f>
        <v>m</v>
      </c>
      <c r="K50" s="397">
        <v>1</v>
      </c>
      <c r="L50" s="421"/>
      <c r="M50" s="402">
        <f>VLOOKUP(A50,MATERIALES!A6:D396,4,FALSE)</f>
        <v>34134.121895955046</v>
      </c>
      <c r="N50" s="272">
        <f>K50*M50</f>
        <v>34134.121895955046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34780.91568153345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0">
        <f>VLOOKUP(A58,TRANSPORTE!A1:D117,4,FALSE)</f>
        <v>1219.3279687179154</v>
      </c>
      <c r="M58" s="911"/>
      <c r="N58" s="287">
        <f>K58*L58</f>
        <v>60.966398435895769</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60.966398435895769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2154.7349574293867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37443.424618390163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7488.6849236780326</v>
      </c>
      <c r="M82" s="859"/>
      <c r="N82" s="51"/>
    </row>
    <row r="83" spans="1:14">
      <c r="B83" s="89" t="s">
        <v>973</v>
      </c>
      <c r="C83" s="90"/>
      <c r="D83" s="90"/>
      <c r="E83" s="90"/>
      <c r="F83" s="90"/>
      <c r="G83" s="90"/>
      <c r="H83" s="90"/>
      <c r="I83" s="87"/>
      <c r="J83" s="88"/>
      <c r="K83" s="304">
        <v>0.05</v>
      </c>
      <c r="L83" s="858">
        <f>N77*K83</f>
        <v>1872.1712309195082</v>
      </c>
      <c r="M83" s="859"/>
      <c r="N83" s="51"/>
    </row>
    <row r="84" spans="1:14" ht="15.75" thickBot="1">
      <c r="B84" s="91" t="s">
        <v>974</v>
      </c>
      <c r="C84" s="92"/>
      <c r="D84" s="92"/>
      <c r="E84" s="92"/>
      <c r="F84" s="92"/>
      <c r="G84" s="92"/>
      <c r="H84" s="92"/>
      <c r="I84" s="93"/>
      <c r="J84" s="94"/>
      <c r="K84" s="305">
        <v>0.05</v>
      </c>
      <c r="L84" s="860">
        <f>N77*K84</f>
        <v>1872.1712309195082</v>
      </c>
      <c r="M84" s="861"/>
      <c r="N84" s="51"/>
    </row>
    <row r="85" spans="1:14" ht="15.75" thickBot="1">
      <c r="B85" s="823" t="s">
        <v>953</v>
      </c>
      <c r="C85" s="824"/>
      <c r="D85" s="824"/>
      <c r="E85" s="824"/>
      <c r="F85" s="824"/>
      <c r="G85" s="824"/>
      <c r="H85" s="824"/>
      <c r="I85" s="824"/>
      <c r="J85" s="824"/>
      <c r="K85" s="824"/>
      <c r="L85" s="824"/>
      <c r="M85" s="825"/>
      <c r="N85" s="52">
        <f>L82+L83+L84</f>
        <v>11233.027385517049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48676.452003907209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134.53962180720401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833</v>
      </c>
      <c r="B48" s="43" t="str">
        <f>VLOOKUP(A48,MATERIALES!A5:D372,3,FALSE)</f>
        <v>Concreto Resistencia  14 (Mpa)</v>
      </c>
      <c r="C48" s="281"/>
      <c r="D48" s="281"/>
      <c r="E48" s="281"/>
      <c r="F48" s="281"/>
      <c r="G48" s="281"/>
      <c r="H48" s="281"/>
      <c r="I48" s="268"/>
      <c r="J48" s="224" t="str">
        <f>VLOOKUP(A48,MATERIALES!A4:D638,2,FALSE)</f>
        <v>m3</v>
      </c>
      <c r="K48" s="282">
        <v>7.0000000000000007E-2</v>
      </c>
      <c r="L48" s="267"/>
      <c r="M48" s="402">
        <f>VLOOKUP(A48,MATERIALES!A5:D394,4,FALSE)</f>
        <v>319677.43792647199</v>
      </c>
      <c r="N48" s="272">
        <f>K48*M48</f>
        <v>22377.420654853042</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1" t="str">
        <f>VLOOKUP(A49,MATERIALES!A5:D639,2,FALSE)</f>
        <v>m2</v>
      </c>
      <c r="K49" s="397">
        <v>0.3</v>
      </c>
      <c r="L49" s="421"/>
      <c r="M49" s="402">
        <f>VLOOKUP(A49,MATERIALES!A6:D395,4,FALSE)</f>
        <v>5867.7896280766681</v>
      </c>
      <c r="N49" s="272">
        <f>K49*M49</f>
        <v>1760.3368884230003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24137.757543276042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0">
        <f>VLOOKUP(A58,TRANSPORTE!A1:D117,4,FALSE)</f>
        <v>1219.3279687179154</v>
      </c>
      <c r="M58" s="911"/>
      <c r="N58" s="287">
        <f>K58*L58</f>
        <v>85.352957810254082</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85.352957810254082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2690.7924361440801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27048.442559037583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5409.688511807517</v>
      </c>
      <c r="M82" s="859"/>
      <c r="N82" s="51"/>
    </row>
    <row r="83" spans="1:14">
      <c r="B83" s="89" t="s">
        <v>973</v>
      </c>
      <c r="C83" s="90"/>
      <c r="D83" s="90"/>
      <c r="E83" s="90"/>
      <c r="F83" s="90"/>
      <c r="G83" s="90"/>
      <c r="H83" s="90"/>
      <c r="I83" s="87"/>
      <c r="J83" s="88"/>
      <c r="K83" s="304">
        <v>0.05</v>
      </c>
      <c r="L83" s="858">
        <f>N77*K83</f>
        <v>1352.4221279518792</v>
      </c>
      <c r="M83" s="859"/>
      <c r="N83" s="51"/>
    </row>
    <row r="84" spans="1:14" ht="15.75" thickBot="1">
      <c r="B84" s="91" t="s">
        <v>974</v>
      </c>
      <c r="C84" s="92"/>
      <c r="D84" s="92"/>
      <c r="E84" s="92"/>
      <c r="F84" s="92"/>
      <c r="G84" s="92"/>
      <c r="H84" s="92"/>
      <c r="I84" s="93"/>
      <c r="J84" s="94"/>
      <c r="K84" s="305">
        <v>0.05</v>
      </c>
      <c r="L84" s="860">
        <f>N77*K84</f>
        <v>1352.4221279518792</v>
      </c>
      <c r="M84" s="861"/>
      <c r="N84" s="51"/>
    </row>
    <row r="85" spans="1:14" ht="15.75" thickBot="1">
      <c r="B85" s="823" t="s">
        <v>953</v>
      </c>
      <c r="C85" s="824"/>
      <c r="D85" s="824"/>
      <c r="E85" s="824"/>
      <c r="F85" s="824"/>
      <c r="G85" s="824"/>
      <c r="H85" s="824"/>
      <c r="I85" s="824"/>
      <c r="J85" s="824"/>
      <c r="K85" s="824"/>
      <c r="L85" s="824"/>
      <c r="M85" s="825"/>
      <c r="N85" s="52">
        <f>L82+L83+L84</f>
        <v>8114.5327677112746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35162.975326748856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topLeftCell="A40"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71.649414538135986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400</v>
      </c>
      <c r="B48" s="43" t="str">
        <f>VLOOKUP(A48,MATERIALES!A5:D372,3,FALSE)</f>
        <v>Bordillo Prefabricado En Concreto Ref.A85 Ntc-4109, 0,20 X 0,35 X 0.80 M</v>
      </c>
      <c r="C48" s="281"/>
      <c r="D48" s="281"/>
      <c r="E48" s="281"/>
      <c r="F48" s="281"/>
      <c r="G48" s="281"/>
      <c r="H48" s="281"/>
      <c r="I48" s="268"/>
      <c r="J48" s="224" t="str">
        <f>VLOOKUP(A48,MATERIALES!A4:D638,2,FALSE)</f>
        <v>u</v>
      </c>
      <c r="K48" s="282">
        <v>1.25</v>
      </c>
      <c r="L48" s="267"/>
      <c r="M48" s="402">
        <f>VLOOKUP(A48,MATERIALES!A5:D394,4,FALSE)</f>
        <v>25375.935773906367</v>
      </c>
      <c r="N48" s="272">
        <f>K48*M48</f>
        <v>31719.91971738296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31719.91971738296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1432.9882907627198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33224.557422683814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6644.9114845367631</v>
      </c>
      <c r="M82" s="859"/>
      <c r="N82" s="51"/>
    </row>
    <row r="83" spans="1:14">
      <c r="B83" s="89" t="s">
        <v>973</v>
      </c>
      <c r="C83" s="90"/>
      <c r="D83" s="90"/>
      <c r="E83" s="90"/>
      <c r="F83" s="90"/>
      <c r="G83" s="90"/>
      <c r="H83" s="90"/>
      <c r="I83" s="87"/>
      <c r="J83" s="88"/>
      <c r="K83" s="304">
        <v>0.05</v>
      </c>
      <c r="L83" s="858">
        <f>N77*K83</f>
        <v>1661.2278711341908</v>
      </c>
      <c r="M83" s="859"/>
      <c r="N83" s="51"/>
    </row>
    <row r="84" spans="1:14" ht="15.75" thickBot="1">
      <c r="B84" s="91" t="s">
        <v>974</v>
      </c>
      <c r="C84" s="92"/>
      <c r="D84" s="92"/>
      <c r="E84" s="92"/>
      <c r="F84" s="92"/>
      <c r="G84" s="92"/>
      <c r="H84" s="92"/>
      <c r="I84" s="93"/>
      <c r="J84" s="94"/>
      <c r="K84" s="305">
        <v>0.05</v>
      </c>
      <c r="L84" s="860">
        <f>N77*K84</f>
        <v>1661.2278711341908</v>
      </c>
      <c r="M84" s="861"/>
      <c r="N84" s="51"/>
    </row>
    <row r="85" spans="1:14" ht="15.75" thickBot="1">
      <c r="B85" s="823" t="s">
        <v>953</v>
      </c>
      <c r="C85" s="824"/>
      <c r="D85" s="824"/>
      <c r="E85" s="824"/>
      <c r="F85" s="824"/>
      <c r="G85" s="824"/>
      <c r="H85" s="824"/>
      <c r="I85" s="824"/>
      <c r="J85" s="824"/>
      <c r="K85" s="824"/>
      <c r="L85" s="824"/>
      <c r="M85" s="825"/>
      <c r="N85" s="52">
        <f>L82+L83+L84</f>
        <v>9967.367226805145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43191.924649488959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161.605121807204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2E-3</v>
      </c>
      <c r="L48" s="267"/>
      <c r="M48" s="402">
        <f>VLOOKUP(A48,MATERIALES!A5:D394,4,FALSE)</f>
        <v>342287.72830447234</v>
      </c>
      <c r="N48" s="272">
        <f>K48*M48</f>
        <v>684.57545660894471</v>
      </c>
    </row>
    <row r="49" spans="1:14">
      <c r="A49" s="163" t="s">
        <v>833</v>
      </c>
      <c r="B49" s="43" t="str">
        <f>VLOOKUP(A49,MATERIALES!A6:D372,3,FALSE)</f>
        <v>Concreto Resistencia  14 (Mpa)</v>
      </c>
      <c r="C49" s="425"/>
      <c r="D49" s="425"/>
      <c r="E49" s="425"/>
      <c r="F49" s="425"/>
      <c r="G49" s="425"/>
      <c r="H49" s="425"/>
      <c r="I49" s="425"/>
      <c r="J49" s="312" t="str">
        <f>VLOOKUP(A49,MATERIALES!A5:D639,2,FALSE)</f>
        <v>m3</v>
      </c>
      <c r="K49" s="397">
        <v>7.0000000000000007E-2</v>
      </c>
      <c r="L49" s="421"/>
      <c r="M49" s="402">
        <f>VLOOKUP(A49,MATERIALES!A6:D395,4,FALSE)</f>
        <v>319677.43792647199</v>
      </c>
      <c r="N49" s="272">
        <f>K49*M49</f>
        <v>22377.420654853042</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0.3</v>
      </c>
      <c r="L50" s="421"/>
      <c r="M50" s="402">
        <f>VLOOKUP(A50,MATERIALES!A6:D396,4,FALSE)</f>
        <v>5867.7896280766681</v>
      </c>
      <c r="N50" s="272">
        <f>K50*M50</f>
        <v>1760.3368884230003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24822.332999884988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0">
        <f>VLOOKUP(A58,TRANSPORTE!A1:D117,4,FALSE)</f>
        <v>1219.3279687179154</v>
      </c>
      <c r="M58" s="911"/>
      <c r="N58" s="287">
        <f>K58*L58</f>
        <v>87.791613747689922</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87.791613747689922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3232.1024361440795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28303.832171583959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5660.7664343167926</v>
      </c>
      <c r="M82" s="859"/>
      <c r="N82" s="51"/>
    </row>
    <row r="83" spans="1:14">
      <c r="B83" s="89" t="s">
        <v>973</v>
      </c>
      <c r="C83" s="90"/>
      <c r="D83" s="90"/>
      <c r="E83" s="90"/>
      <c r="F83" s="90"/>
      <c r="G83" s="90"/>
      <c r="H83" s="90"/>
      <c r="I83" s="87"/>
      <c r="J83" s="88"/>
      <c r="K83" s="304">
        <v>0.05</v>
      </c>
      <c r="L83" s="858">
        <f>N77*K83</f>
        <v>1415.1916085791981</v>
      </c>
      <c r="M83" s="859"/>
      <c r="N83" s="51"/>
    </row>
    <row r="84" spans="1:14" ht="15.75" thickBot="1">
      <c r="B84" s="91" t="s">
        <v>974</v>
      </c>
      <c r="C84" s="92"/>
      <c r="D84" s="92"/>
      <c r="E84" s="92"/>
      <c r="F84" s="92"/>
      <c r="G84" s="92"/>
      <c r="H84" s="92"/>
      <c r="I84" s="93"/>
      <c r="J84" s="94"/>
      <c r="K84" s="305">
        <v>0.05</v>
      </c>
      <c r="L84" s="860">
        <f>N77*K84</f>
        <v>1415.1916085791981</v>
      </c>
      <c r="M84" s="861"/>
      <c r="N84" s="51"/>
    </row>
    <row r="85" spans="1:14" ht="15.75" thickBot="1">
      <c r="B85" s="823" t="s">
        <v>953</v>
      </c>
      <c r="C85" s="824"/>
      <c r="D85" s="824"/>
      <c r="E85" s="824"/>
      <c r="F85" s="824"/>
      <c r="G85" s="824"/>
      <c r="H85" s="824"/>
      <c r="I85" s="824"/>
      <c r="J85" s="824"/>
      <c r="K85" s="824"/>
      <c r="L85" s="824"/>
      <c r="M85" s="825"/>
      <c r="N85" s="52">
        <f>L82+L83+L84</f>
        <v>8491.1496514751889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36794.981823059148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topLeftCell="A31"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89.693081204802667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2E-3</v>
      </c>
      <c r="L48" s="267"/>
      <c r="M48" s="402">
        <f>VLOOKUP(A48,MATERIALES!A5:D394,4,FALSE)</f>
        <v>342287.72830447234</v>
      </c>
      <c r="N48" s="272">
        <f>K48*M48</f>
        <v>684.57545660894471</v>
      </c>
    </row>
    <row r="49" spans="1:14">
      <c r="A49" s="163" t="s">
        <v>400</v>
      </c>
      <c r="B49" s="43" t="str">
        <f>VLOOKUP(A49,MATERIALES!A6:D372,3,FALSE)</f>
        <v>Bordillo Prefabricado En Concreto Ref.A85 Ntc-4109, 0,20 X 0,35 X 0.80 M</v>
      </c>
      <c r="C49" s="425"/>
      <c r="D49" s="425"/>
      <c r="E49" s="425"/>
      <c r="F49" s="425"/>
      <c r="G49" s="425"/>
      <c r="H49" s="425"/>
      <c r="I49" s="425"/>
      <c r="J49" s="312" t="str">
        <f>VLOOKUP(A49,MATERIALES!A5:D639,2,FALSE)</f>
        <v>u</v>
      </c>
      <c r="K49" s="397">
        <v>1.25</v>
      </c>
      <c r="L49" s="421"/>
      <c r="M49" s="402">
        <f>VLOOKUP(A49,MATERIALES!A6:D395,4,FALSE)</f>
        <v>25375.935773906367</v>
      </c>
      <c r="N49" s="272">
        <f>K49*M49</f>
        <v>31719.91971738296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32404.495173991905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0">
        <f>VLOOKUP(A58,TRANSPORTE!A1:D117,4,FALSE)</f>
        <v>1219.3279687179154</v>
      </c>
      <c r="M58" s="911"/>
      <c r="N58" s="287">
        <f>K58*L58</f>
        <v>2.438655937435831</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2.438655937435831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1793.8616240960532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34290.488535230194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6858.0977070460394</v>
      </c>
      <c r="M82" s="859"/>
      <c r="N82" s="51"/>
    </row>
    <row r="83" spans="1:14">
      <c r="B83" s="89" t="s">
        <v>973</v>
      </c>
      <c r="C83" s="90"/>
      <c r="D83" s="90"/>
      <c r="E83" s="90"/>
      <c r="F83" s="90"/>
      <c r="G83" s="90"/>
      <c r="H83" s="90"/>
      <c r="I83" s="87"/>
      <c r="J83" s="88"/>
      <c r="K83" s="304">
        <v>0.05</v>
      </c>
      <c r="L83" s="858">
        <f>N77*K83</f>
        <v>1714.5244267615099</v>
      </c>
      <c r="M83" s="859"/>
      <c r="N83" s="51"/>
    </row>
    <row r="84" spans="1:14" ht="15.75" thickBot="1">
      <c r="B84" s="91" t="s">
        <v>974</v>
      </c>
      <c r="C84" s="92"/>
      <c r="D84" s="92"/>
      <c r="E84" s="92"/>
      <c r="F84" s="92"/>
      <c r="G84" s="92"/>
      <c r="H84" s="92"/>
      <c r="I84" s="93"/>
      <c r="J84" s="94"/>
      <c r="K84" s="305">
        <v>0.05</v>
      </c>
      <c r="L84" s="860">
        <f>N77*K84</f>
        <v>1714.5244267615099</v>
      </c>
      <c r="M84" s="861"/>
      <c r="N84" s="51"/>
    </row>
    <row r="85" spans="1:14" ht="15.75" thickBot="1">
      <c r="B85" s="823" t="s">
        <v>953</v>
      </c>
      <c r="C85" s="824"/>
      <c r="D85" s="824"/>
      <c r="E85" s="824"/>
      <c r="F85" s="824"/>
      <c r="G85" s="824"/>
      <c r="H85" s="824"/>
      <c r="I85" s="824"/>
      <c r="J85" s="824"/>
      <c r="K85" s="824"/>
      <c r="L85" s="824"/>
      <c r="M85" s="825"/>
      <c r="N85" s="52">
        <f>L82+L83+L84</f>
        <v>10287.146560569057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44577.635095799254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topLeftCell="A43"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22.554583333333333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883</v>
      </c>
      <c r="B48" s="43" t="str">
        <f>VLOOKUP(A48,MATERIALES!A5:D372,3,FALSE)</f>
        <v>Geotextil Nt-2500 O Similar (Proveedores, Pavco, Geomatrix, Tensar, Omnes U Otros)</v>
      </c>
      <c r="C48" s="281"/>
      <c r="D48" s="281"/>
      <c r="E48" s="281"/>
      <c r="F48" s="281"/>
      <c r="G48" s="281"/>
      <c r="H48" s="281"/>
      <c r="I48" s="268"/>
      <c r="J48" s="224" t="str">
        <f>VLOOKUP(A48,MATERIALES!A4:D638,2,FALSE)</f>
        <v>m2</v>
      </c>
      <c r="K48" s="282">
        <v>1.1000000000000001</v>
      </c>
      <c r="L48" s="267"/>
      <c r="M48" s="402">
        <f>VLOOKUP(A48,MATERIALES!A5:D394,4,FALSE)</f>
        <v>6080.7142500761274</v>
      </c>
      <c r="N48" s="272">
        <f>K48*M48</f>
        <v>6688.7856750837409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6688.7856750837409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451.09166666666664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7162.4319250837407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1432.4863850167483</v>
      </c>
      <c r="M82" s="859"/>
      <c r="N82" s="51"/>
    </row>
    <row r="83" spans="1:14">
      <c r="B83" s="89" t="s">
        <v>973</v>
      </c>
      <c r="C83" s="90"/>
      <c r="D83" s="90"/>
      <c r="E83" s="90"/>
      <c r="F83" s="90"/>
      <c r="G83" s="90"/>
      <c r="H83" s="90"/>
      <c r="I83" s="87"/>
      <c r="J83" s="88"/>
      <c r="K83" s="304">
        <v>0.05</v>
      </c>
      <c r="L83" s="858">
        <f>N77*K83</f>
        <v>358.12159625418707</v>
      </c>
      <c r="M83" s="859"/>
      <c r="N83" s="51"/>
    </row>
    <row r="84" spans="1:14" ht="15.75" thickBot="1">
      <c r="B84" s="91" t="s">
        <v>974</v>
      </c>
      <c r="C84" s="92"/>
      <c r="D84" s="92"/>
      <c r="E84" s="92"/>
      <c r="F84" s="92"/>
      <c r="G84" s="92"/>
      <c r="H84" s="92"/>
      <c r="I84" s="93"/>
      <c r="J84" s="94"/>
      <c r="K84" s="305">
        <v>0.05</v>
      </c>
      <c r="L84" s="860">
        <f>N77*K84</f>
        <v>358.12159625418707</v>
      </c>
      <c r="M84" s="861"/>
      <c r="N84" s="51"/>
    </row>
    <row r="85" spans="1:14" ht="15.75" thickBot="1">
      <c r="B85" s="823" t="s">
        <v>953</v>
      </c>
      <c r="C85" s="824"/>
      <c r="D85" s="824"/>
      <c r="E85" s="824"/>
      <c r="F85" s="824"/>
      <c r="G85" s="824"/>
      <c r="H85" s="824"/>
      <c r="I85" s="824"/>
      <c r="J85" s="824"/>
      <c r="K85" s="824"/>
      <c r="L85" s="824"/>
      <c r="M85" s="825"/>
      <c r="N85" s="52">
        <f>L82+L83+L84</f>
        <v>2148.7295775251223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9311.1615026088621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topLeftCell="A22"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22.554583333333333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876</v>
      </c>
      <c r="B48" s="43" t="str">
        <f>VLOOKUP(A48,MATERIALES!A5:D372,3,FALSE)</f>
        <v>Geotextil T-2400 O Similar (Proveedores Lafayet, Pavco, Geomatrix, Tensar, Omnes U Otros)</v>
      </c>
      <c r="C48" s="281"/>
      <c r="D48" s="281"/>
      <c r="E48" s="281"/>
      <c r="F48" s="281"/>
      <c r="G48" s="281"/>
      <c r="H48" s="281"/>
      <c r="I48" s="268"/>
      <c r="J48" s="224" t="str">
        <f>VLOOKUP(A48,MATERIALES!A4:D638,2,FALSE)</f>
        <v>m2</v>
      </c>
      <c r="K48" s="282">
        <v>1.1000000000000001</v>
      </c>
      <c r="L48" s="267"/>
      <c r="M48" s="402">
        <f>VLOOKUP(A48,MATERIALES!A5:D394,4,FALSE)</f>
        <v>7075.4814765569854</v>
      </c>
      <c r="N48" s="272">
        <f>K48*M48</f>
        <v>7783.0296242126842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7783.0296242126842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451.09166666666664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8256.675874212684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1651.3351748425368</v>
      </c>
      <c r="M82" s="859"/>
      <c r="N82" s="51"/>
    </row>
    <row r="83" spans="1:14">
      <c r="B83" s="89" t="s">
        <v>973</v>
      </c>
      <c r="C83" s="90"/>
      <c r="D83" s="90"/>
      <c r="E83" s="90"/>
      <c r="F83" s="90"/>
      <c r="G83" s="90"/>
      <c r="H83" s="90"/>
      <c r="I83" s="87"/>
      <c r="J83" s="88"/>
      <c r="K83" s="304">
        <v>0.05</v>
      </c>
      <c r="L83" s="858">
        <f>N77*K83</f>
        <v>412.83379371063421</v>
      </c>
      <c r="M83" s="859"/>
      <c r="N83" s="51"/>
    </row>
    <row r="84" spans="1:14" ht="15.75" thickBot="1">
      <c r="B84" s="91" t="s">
        <v>974</v>
      </c>
      <c r="C84" s="92"/>
      <c r="D84" s="92"/>
      <c r="E84" s="92"/>
      <c r="F84" s="92"/>
      <c r="G84" s="92"/>
      <c r="H84" s="92"/>
      <c r="I84" s="93"/>
      <c r="J84" s="94"/>
      <c r="K84" s="305">
        <v>0.05</v>
      </c>
      <c r="L84" s="860">
        <f>N77*K84</f>
        <v>412.83379371063421</v>
      </c>
      <c r="M84" s="861"/>
      <c r="N84" s="51"/>
    </row>
    <row r="85" spans="1:14" ht="15.75" thickBot="1">
      <c r="B85" s="823" t="s">
        <v>953</v>
      </c>
      <c r="C85" s="824"/>
      <c r="D85" s="824"/>
      <c r="E85" s="824"/>
      <c r="F85" s="824"/>
      <c r="G85" s="824"/>
      <c r="H85" s="824"/>
      <c r="I85" s="824"/>
      <c r="J85" s="824"/>
      <c r="K85" s="824"/>
      <c r="L85" s="824"/>
      <c r="M85" s="825"/>
      <c r="N85" s="52">
        <f>L82+L83+L84</f>
        <v>2477.0027622638054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10733.678636476488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topLeftCell="A37"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324.78600000000006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542</v>
      </c>
      <c r="B48" s="43" t="str">
        <f>VLOOKUP(A48,MATERIALES!A5:D372,3,FALSE)</f>
        <v>Material drenante (3´´)</v>
      </c>
      <c r="C48" s="281"/>
      <c r="D48" s="281"/>
      <c r="E48" s="281"/>
      <c r="F48" s="281"/>
      <c r="G48" s="281"/>
      <c r="H48" s="281"/>
      <c r="I48" s="268"/>
      <c r="J48" s="224" t="str">
        <f>VLOOKUP(A48,MATERIALES!A4:D638,2,FALSE)</f>
        <v>m3</v>
      </c>
      <c r="K48" s="282">
        <v>1.1000000000000001</v>
      </c>
      <c r="L48" s="267"/>
      <c r="M48" s="402">
        <f>VLOOKUP(A48,MATERIALES!A5:D394,4,FALSE)</f>
        <v>66204.952173691156</v>
      </c>
      <c r="N48" s="272">
        <f>K48*M48</f>
        <v>72825.447391060283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72825.447391060283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0">
        <f>VLOOKUP(A58,TRANSPORTE!A1:D117,4,FALSE)</f>
        <v>1219.3279687179154</v>
      </c>
      <c r="M58" s="911"/>
      <c r="N58" s="287">
        <f>K58*L58</f>
        <v>1341.260765589707</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1341.260765589707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6495.72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80987.214156649992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16197.44283133</v>
      </c>
      <c r="M82" s="859"/>
      <c r="N82" s="51"/>
    </row>
    <row r="83" spans="1:14">
      <c r="B83" s="89" t="s">
        <v>973</v>
      </c>
      <c r="C83" s="90"/>
      <c r="D83" s="90"/>
      <c r="E83" s="90"/>
      <c r="F83" s="90"/>
      <c r="G83" s="90"/>
      <c r="H83" s="90"/>
      <c r="I83" s="87"/>
      <c r="J83" s="88"/>
      <c r="K83" s="304">
        <v>0.05</v>
      </c>
      <c r="L83" s="858">
        <f>N77*K83</f>
        <v>4049.3607078324999</v>
      </c>
      <c r="M83" s="859"/>
      <c r="N83" s="51"/>
    </row>
    <row r="84" spans="1:14" ht="15.75" thickBot="1">
      <c r="B84" s="91" t="s">
        <v>974</v>
      </c>
      <c r="C84" s="92"/>
      <c r="D84" s="92"/>
      <c r="E84" s="92"/>
      <c r="F84" s="92"/>
      <c r="G84" s="92"/>
      <c r="H84" s="92"/>
      <c r="I84" s="93"/>
      <c r="J84" s="94"/>
      <c r="K84" s="305">
        <v>0.05</v>
      </c>
      <c r="L84" s="860">
        <f>N77*K84</f>
        <v>4049.3607078324999</v>
      </c>
      <c r="M84" s="861"/>
      <c r="N84" s="51"/>
    </row>
    <row r="85" spans="1:14" ht="15.75" thickBot="1">
      <c r="B85" s="823" t="s">
        <v>953</v>
      </c>
      <c r="C85" s="824"/>
      <c r="D85" s="824"/>
      <c r="E85" s="824"/>
      <c r="F85" s="824"/>
      <c r="G85" s="824"/>
      <c r="H85" s="824"/>
      <c r="I85" s="824"/>
      <c r="J85" s="824"/>
      <c r="K85" s="824"/>
      <c r="L85" s="824"/>
      <c r="M85" s="825"/>
      <c r="N85" s="52">
        <f>L82+L83+L84</f>
        <v>24296.164246994998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105283.37840364499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topLeftCell="A16"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6357.5781209993447</v>
      </c>
      <c r="L36" s="270"/>
      <c r="M36" s="336">
        <v>3</v>
      </c>
      <c r="N36" s="272">
        <f>K36/M36</f>
        <v>2119.1927069997814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451.0916666666667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2570.2843736664481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535</v>
      </c>
      <c r="B48" s="43" t="str">
        <f>VLOOKUP(A48,MATERIALES!A5:D372,3,FALSE)</f>
        <v>Material de Sub- Base CBR=20%</v>
      </c>
      <c r="C48" s="281"/>
      <c r="D48" s="281"/>
      <c r="E48" s="281"/>
      <c r="F48" s="281"/>
      <c r="G48" s="281"/>
      <c r="H48" s="281"/>
      <c r="I48" s="268"/>
      <c r="J48" s="224" t="str">
        <f>VLOOKUP(A48,MATERIALES!A4:D638,2,FALSE)</f>
        <v>m3</v>
      </c>
      <c r="K48" s="282">
        <v>1.25</v>
      </c>
      <c r="L48" s="267"/>
      <c r="M48" s="402">
        <f>VLOOKUP(A48,MATERIALES!A5:D394,4,FALSE)</f>
        <v>43018.996795974948</v>
      </c>
      <c r="N48" s="272">
        <f>K48*M48</f>
        <v>53773.745994968689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53773.745994968689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0">
        <f>VLOOKUP(A60,TRANSPORTE!A1:D117,4,FALSE)</f>
        <v>1219.3279687179154</v>
      </c>
      <c r="M60" s="911"/>
      <c r="N60" s="287">
        <f>K60*L60</f>
        <v>1524.1599608973943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1524.1599608973943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4510.916666666667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62379.106996199196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12475.82139923984</v>
      </c>
      <c r="M84" s="859"/>
      <c r="N84" s="51"/>
    </row>
    <row r="85" spans="1:14">
      <c r="B85" s="89" t="s">
        <v>973</v>
      </c>
      <c r="C85" s="90"/>
      <c r="D85" s="90"/>
      <c r="E85" s="90"/>
      <c r="F85" s="90"/>
      <c r="G85" s="90"/>
      <c r="H85" s="90"/>
      <c r="I85" s="87"/>
      <c r="J85" s="88"/>
      <c r="K85" s="304">
        <v>0.05</v>
      </c>
      <c r="L85" s="858">
        <f>N79*K85</f>
        <v>3118.9553498099599</v>
      </c>
      <c r="M85" s="859"/>
      <c r="N85" s="51"/>
    </row>
    <row r="86" spans="1:14" ht="15.75" thickBot="1">
      <c r="B86" s="91" t="s">
        <v>974</v>
      </c>
      <c r="C86" s="92"/>
      <c r="D86" s="92"/>
      <c r="E86" s="92"/>
      <c r="F86" s="92"/>
      <c r="G86" s="92"/>
      <c r="H86" s="92"/>
      <c r="I86" s="93"/>
      <c r="J86" s="94"/>
      <c r="K86" s="305">
        <v>0.05</v>
      </c>
      <c r="L86" s="860">
        <f>N79*K86</f>
        <v>3118.9553498099599</v>
      </c>
      <c r="M86" s="861"/>
      <c r="N86" s="51"/>
    </row>
    <row r="87" spans="1:14" ht="15.75" thickBot="1">
      <c r="B87" s="823" t="s">
        <v>953</v>
      </c>
      <c r="C87" s="824"/>
      <c r="D87" s="824"/>
      <c r="E87" s="824"/>
      <c r="F87" s="824"/>
      <c r="G87" s="824"/>
      <c r="H87" s="824"/>
      <c r="I87" s="824"/>
      <c r="J87" s="824"/>
      <c r="K87" s="824"/>
      <c r="L87" s="824"/>
      <c r="M87" s="825"/>
      <c r="N87" s="52">
        <f>L84+L85+L86</f>
        <v>18713.73209885976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81092.839095058953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topLeftCell="A16"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197</v>
      </c>
      <c r="B36" s="872" t="str">
        <f>VLOOKUP(A36,EQUIPOS!A6:D154,3,FALSE)</f>
        <v>Equipo de perforación (TRACKDRILL), potencia 40 HP, 2100 golpes / minuto</v>
      </c>
      <c r="C36" s="873"/>
      <c r="D36" s="873"/>
      <c r="E36" s="873"/>
      <c r="F36" s="873"/>
      <c r="G36" s="873"/>
      <c r="H36" s="874"/>
      <c r="I36" s="267"/>
      <c r="J36" s="268"/>
      <c r="K36" s="269">
        <f>VLOOKUP(A36,EQUIPOS!A6:D163,4,FALSE)</f>
        <v>65568.225848864648</v>
      </c>
      <c r="L36" s="270"/>
      <c r="M36" s="336">
        <v>2.5</v>
      </c>
      <c r="N36" s="272">
        <f>K36/M36</f>
        <v>26227.29033954586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402.04310903601998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26629.333448581881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VLOOKUP(A48,MATERIALES!A4:D638,2,FALSE)</f>
        <v>m</v>
      </c>
      <c r="K48" s="282">
        <v>1.01</v>
      </c>
      <c r="L48" s="267"/>
      <c r="M48" s="402">
        <f>VLOOKUP(A48,MATERIALES!A5:D394,4,FALSE)</f>
        <v>4946.0687290133465</v>
      </c>
      <c r="N48" s="272">
        <f>K48*M48</f>
        <v>4995.5294163034796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4995.5294163034796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8040.862180720399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39665.725045605759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7933.1450091211518</v>
      </c>
      <c r="M84" s="859"/>
      <c r="N84" s="51"/>
    </row>
    <row r="85" spans="1:14">
      <c r="B85" s="89" t="s">
        <v>973</v>
      </c>
      <c r="C85" s="90"/>
      <c r="D85" s="90"/>
      <c r="E85" s="90"/>
      <c r="F85" s="90"/>
      <c r="G85" s="90"/>
      <c r="H85" s="90"/>
      <c r="I85" s="87"/>
      <c r="J85" s="88"/>
      <c r="K85" s="304">
        <v>0.05</v>
      </c>
      <c r="L85" s="858">
        <f>N79*K85</f>
        <v>1983.286252280288</v>
      </c>
      <c r="M85" s="859"/>
      <c r="N85" s="51"/>
    </row>
    <row r="86" spans="1:14" ht="15.75" thickBot="1">
      <c r="B86" s="91" t="s">
        <v>974</v>
      </c>
      <c r="C86" s="92"/>
      <c r="D86" s="92"/>
      <c r="E86" s="92"/>
      <c r="F86" s="92"/>
      <c r="G86" s="92"/>
      <c r="H86" s="92"/>
      <c r="I86" s="93"/>
      <c r="J86" s="94"/>
      <c r="K86" s="305">
        <v>0.05</v>
      </c>
      <c r="L86" s="860">
        <f>N79*K86</f>
        <v>1983.286252280288</v>
      </c>
      <c r="M86" s="861"/>
      <c r="N86" s="51"/>
    </row>
    <row r="87" spans="1:14" ht="15.75" thickBot="1">
      <c r="B87" s="823" t="s">
        <v>953</v>
      </c>
      <c r="C87" s="824"/>
      <c r="D87" s="824"/>
      <c r="E87" s="824"/>
      <c r="F87" s="824"/>
      <c r="G87" s="824"/>
      <c r="H87" s="824"/>
      <c r="I87" s="824"/>
      <c r="J87" s="824"/>
      <c r="K87" s="824"/>
      <c r="L87" s="824"/>
      <c r="M87" s="825"/>
      <c r="N87" s="52">
        <f>L84+L85+L86</f>
        <v>11899.717513681728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51565.44255928749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topLeftCell="A25"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197</v>
      </c>
      <c r="B36" s="872" t="str">
        <f>VLOOKUP(A36,EQUIPOS!A6:D154,3,FALSE)</f>
        <v>Equipo de perforación (TRACKDRILL), potencia 40 HP, 2100 golpes / minuto</v>
      </c>
      <c r="C36" s="873"/>
      <c r="D36" s="873"/>
      <c r="E36" s="873"/>
      <c r="F36" s="873"/>
      <c r="G36" s="873"/>
      <c r="H36" s="874"/>
      <c r="I36" s="267"/>
      <c r="J36" s="268"/>
      <c r="K36" s="269">
        <f>VLOOKUP(A36,EQUIPOS!A6:D163,4,FALSE)</f>
        <v>65568.225848864648</v>
      </c>
      <c r="L36" s="270"/>
      <c r="M36" s="336">
        <v>1.25</v>
      </c>
      <c r="N36" s="272">
        <f>K36/M36</f>
        <v>52454.58067909172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1074.7412180720401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53529.321897163762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VLOOKUP(A48,MATERIALES!A4:D638,2,FALSE)</f>
        <v>m</v>
      </c>
      <c r="K48" s="282">
        <v>1.01</v>
      </c>
      <c r="L48" s="267"/>
      <c r="M48" s="402">
        <f>VLOOKUP(A48,MATERIALES!A5:D394,4,FALSE)</f>
        <v>4946.0687290133465</v>
      </c>
      <c r="N48" s="272">
        <f>K48*M48</f>
        <v>4995.5294163034796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4995.5294163034796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21494.824361440798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80019.675674908038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16003.935134981608</v>
      </c>
      <c r="M84" s="859"/>
      <c r="N84" s="51"/>
    </row>
    <row r="85" spans="1:14">
      <c r="B85" s="89" t="s">
        <v>973</v>
      </c>
      <c r="C85" s="90"/>
      <c r="D85" s="90"/>
      <c r="E85" s="90"/>
      <c r="F85" s="90"/>
      <c r="G85" s="90"/>
      <c r="H85" s="90"/>
      <c r="I85" s="87"/>
      <c r="J85" s="88"/>
      <c r="K85" s="304">
        <v>0.05</v>
      </c>
      <c r="L85" s="858">
        <f>N79*K85</f>
        <v>4000.983783745402</v>
      </c>
      <c r="M85" s="859"/>
      <c r="N85" s="51"/>
    </row>
    <row r="86" spans="1:14" ht="15.75" thickBot="1">
      <c r="B86" s="91" t="s">
        <v>974</v>
      </c>
      <c r="C86" s="92"/>
      <c r="D86" s="92"/>
      <c r="E86" s="92"/>
      <c r="F86" s="92"/>
      <c r="G86" s="92"/>
      <c r="H86" s="92"/>
      <c r="I86" s="93"/>
      <c r="J86" s="94"/>
      <c r="K86" s="305">
        <v>0.05</v>
      </c>
      <c r="L86" s="860">
        <f>N79*K86</f>
        <v>4000.983783745402</v>
      </c>
      <c r="M86" s="861"/>
      <c r="N86" s="51"/>
    </row>
    <row r="87" spans="1:14" ht="15.75" thickBot="1">
      <c r="B87" s="823" t="s">
        <v>953</v>
      </c>
      <c r="C87" s="824"/>
      <c r="D87" s="824"/>
      <c r="E87" s="824"/>
      <c r="F87" s="824"/>
      <c r="G87" s="824"/>
      <c r="H87" s="824"/>
      <c r="I87" s="824"/>
      <c r="J87" s="824"/>
      <c r="K87" s="824"/>
      <c r="L87" s="824"/>
      <c r="M87" s="825"/>
      <c r="N87" s="52">
        <f>L84+L85+L86</f>
        <v>24005.902702472413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104025.57837738044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topLeftCell="A34"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314</v>
      </c>
      <c r="B36" s="872" t="str">
        <f>VLOOKUP(A36,EQUIPOS!A6:D154,3,FALSE)</f>
        <v xml:space="preserve">Retroexcavadora E-200 sobre orugas
</v>
      </c>
      <c r="C36" s="873"/>
      <c r="D36" s="873"/>
      <c r="E36" s="873"/>
      <c r="F36" s="873"/>
      <c r="G36" s="873"/>
      <c r="H36" s="874"/>
      <c r="I36" s="267"/>
      <c r="J36" s="268"/>
      <c r="K36" s="269">
        <f>VLOOKUP(A36,EQUIPOS!A6:D163,4,FALSE)</f>
        <v>190422.17988017239</v>
      </c>
      <c r="L36" s="270"/>
      <c r="M36" s="336">
        <v>23</v>
      </c>
      <c r="N36" s="272">
        <f>K36/M36</f>
        <v>8279.225212181409</v>
      </c>
    </row>
    <row r="37" spans="1:14">
      <c r="A37" s="113" t="s">
        <v>328</v>
      </c>
      <c r="B37" s="872" t="str">
        <f>VLOOKUP(A37,EQUIPOS!A7:D154,3,FALSE)</f>
        <v xml:space="preserve">Taco metálico o puntal (escamas en concreto)
</v>
      </c>
      <c r="C37" s="873"/>
      <c r="D37" s="873"/>
      <c r="E37" s="873"/>
      <c r="F37" s="873"/>
      <c r="G37" s="873"/>
      <c r="H37" s="874"/>
      <c r="I37" s="421"/>
      <c r="J37" s="422"/>
      <c r="K37" s="269">
        <f>VLOOKUP(A37,EQUIPOS!A7:D164,4,FALSE)</f>
        <v>49.181699114948763</v>
      </c>
      <c r="L37" s="335"/>
      <c r="M37" s="336">
        <v>1</v>
      </c>
      <c r="N37" s="272">
        <f>K37/M37</f>
        <v>49.181699114948763</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1074.7412180720401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9403.1481293683973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706</v>
      </c>
      <c r="B48" s="43" t="str">
        <f>VLOOKUP(A48,MATERIALES!A5:D372,3,FALSE)</f>
        <v>Tubería PVC RD21 de 1´´ (para anclajes)</v>
      </c>
      <c r="C48" s="281"/>
      <c r="D48" s="281"/>
      <c r="E48" s="281"/>
      <c r="F48" s="281"/>
      <c r="G48" s="281"/>
      <c r="H48" s="281"/>
      <c r="I48" s="281"/>
      <c r="J48" s="311" t="str">
        <f>VLOOKUP(A48,MATERIALES!A4:D638,2,FALSE)</f>
        <v>m</v>
      </c>
      <c r="K48" s="282">
        <v>0.35</v>
      </c>
      <c r="L48" s="267"/>
      <c r="M48" s="402">
        <f>VLOOKUP(A48,MATERIALES!A5:D394,4,FALSE)</f>
        <v>4251.5365516971551</v>
      </c>
      <c r="N48" s="272">
        <f>K48*M48</f>
        <v>1488.0377930940042</v>
      </c>
    </row>
    <row r="49" spans="1:14">
      <c r="A49" s="163" t="s">
        <v>1691</v>
      </c>
      <c r="B49" s="43" t="str">
        <f>VLOOKUP(A49,MATERIALES!A6:D372,3,FALSE)</f>
        <v>Formaleta Metálica</v>
      </c>
      <c r="C49" s="425"/>
      <c r="D49" s="425"/>
      <c r="E49" s="425"/>
      <c r="F49" s="425"/>
      <c r="G49" s="425"/>
      <c r="H49" s="425"/>
      <c r="I49" s="425"/>
      <c r="J49" s="312" t="str">
        <f>VLOOKUP(A49,MATERIALES!A5:D639,2,FALSE)</f>
        <v>m2</v>
      </c>
      <c r="K49" s="397">
        <v>1</v>
      </c>
      <c r="L49" s="421"/>
      <c r="M49" s="402">
        <f>VLOOKUP(A49,MATERIALES!A6:D395,4,FALSE)</f>
        <v>7823.7195041022242</v>
      </c>
      <c r="N49" s="272">
        <f>K49*M49</f>
        <v>7823.7195041022242</v>
      </c>
    </row>
    <row r="50" spans="1:14">
      <c r="A50" s="163" t="s">
        <v>745</v>
      </c>
      <c r="B50" s="43" t="str">
        <f>VLOOKUP(A50,MATERIALES!A6:D372,3,FALSE)</f>
        <v>Acero PDR-60</v>
      </c>
      <c r="C50" s="425"/>
      <c r="D50" s="425"/>
      <c r="E50" s="425"/>
      <c r="F50" s="425"/>
      <c r="G50" s="425"/>
      <c r="H50" s="425"/>
      <c r="I50" s="425"/>
      <c r="J50" s="312" t="str">
        <f>VLOOKUP(A50,MATERIALES!A6:D640,2,FALSE)</f>
        <v>kg</v>
      </c>
      <c r="K50" s="397">
        <v>3.8</v>
      </c>
      <c r="L50" s="421"/>
      <c r="M50" s="402">
        <f>VLOOKUP(A50,MATERIALES!A6:D396,4,FALSE)</f>
        <v>2920.0895591010021</v>
      </c>
      <c r="N50" s="272">
        <f>K50*M50</f>
        <v>11096.340324583807</v>
      </c>
    </row>
    <row r="51" spans="1:14">
      <c r="A51" s="163" t="s">
        <v>832</v>
      </c>
      <c r="B51" s="43" t="str">
        <f>VLOOKUP(A51,MATERIALES!A6:D372,3,FALSE)</f>
        <v>Concreto Resistencia  21 (Mpa)</v>
      </c>
      <c r="C51" s="425"/>
      <c r="D51" s="425"/>
      <c r="E51" s="425"/>
      <c r="F51" s="425"/>
      <c r="G51" s="425"/>
      <c r="H51" s="425"/>
      <c r="I51" s="425"/>
      <c r="J51" s="312" t="str">
        <f>VLOOKUP(A51,MATERIALES!A6:D641,2,FALSE)</f>
        <v>m3</v>
      </c>
      <c r="K51" s="397">
        <v>0.18</v>
      </c>
      <c r="L51" s="421"/>
      <c r="M51" s="402">
        <f>VLOOKUP(A51,MATERIALES!A6:D397,4,FALSE)</f>
        <v>345180.0624783496</v>
      </c>
      <c r="N51" s="272">
        <f>K51*M51</f>
        <v>62132.411246102929</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82540.508867882963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0">
        <f>VLOOKUP(A58,TRANSPORTE!A1:D117,4,FALSE)</f>
        <v>1219.3279687179154</v>
      </c>
      <c r="M58" s="911"/>
      <c r="N58" s="287">
        <f>K58*L58</f>
        <v>219.47903436922476</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219.47903436922476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21494.824361440798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113657.96039306138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22731.592078612277</v>
      </c>
      <c r="M82" s="859"/>
      <c r="N82" s="51"/>
    </row>
    <row r="83" spans="1:14">
      <c r="B83" s="89" t="s">
        <v>973</v>
      </c>
      <c r="C83" s="90"/>
      <c r="D83" s="90"/>
      <c r="E83" s="90"/>
      <c r="F83" s="90"/>
      <c r="G83" s="90"/>
      <c r="H83" s="90"/>
      <c r="I83" s="87"/>
      <c r="J83" s="88"/>
      <c r="K83" s="304">
        <v>0.05</v>
      </c>
      <c r="L83" s="858">
        <f>N77*K83</f>
        <v>5682.8980196530692</v>
      </c>
      <c r="M83" s="859"/>
      <c r="N83" s="51"/>
    </row>
    <row r="84" spans="1:14" ht="15.75" thickBot="1">
      <c r="B84" s="91" t="s">
        <v>974</v>
      </c>
      <c r="C84" s="92"/>
      <c r="D84" s="92"/>
      <c r="E84" s="92"/>
      <c r="F84" s="92"/>
      <c r="G84" s="92"/>
      <c r="H84" s="92"/>
      <c r="I84" s="93"/>
      <c r="J84" s="94"/>
      <c r="K84" s="305">
        <v>0.05</v>
      </c>
      <c r="L84" s="860">
        <f>N77*K84</f>
        <v>5682.8980196530692</v>
      </c>
      <c r="M84" s="861"/>
      <c r="N84" s="51"/>
    </row>
    <row r="85" spans="1:14" ht="15.75" thickBot="1">
      <c r="B85" s="823" t="s">
        <v>953</v>
      </c>
      <c r="C85" s="824"/>
      <c r="D85" s="824"/>
      <c r="E85" s="824"/>
      <c r="F85" s="824"/>
      <c r="G85" s="824"/>
      <c r="H85" s="824"/>
      <c r="I85" s="824"/>
      <c r="J85" s="824"/>
      <c r="K85" s="824"/>
      <c r="L85" s="824"/>
      <c r="M85" s="825"/>
      <c r="N85" s="52">
        <f>L82+L83+L84</f>
        <v>34097.388117918417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147755.34851097979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topLeftCell="A22"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53.737060903601993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380</v>
      </c>
      <c r="B48" s="43" t="str">
        <f>VLOOKUP(A48,MATERIALES!A5:D372,3,FALSE)</f>
        <v>Armadura de Acero</v>
      </c>
      <c r="C48" s="281"/>
      <c r="D48" s="281"/>
      <c r="E48" s="281"/>
      <c r="F48" s="281"/>
      <c r="G48" s="281"/>
      <c r="H48" s="281"/>
      <c r="I48" s="281"/>
      <c r="J48" s="311" t="str">
        <f>VLOOKUP(A48,MATERIALES!A4:D638,2,FALSE)</f>
        <v>m</v>
      </c>
      <c r="K48" s="282">
        <v>1</v>
      </c>
      <c r="L48" s="267"/>
      <c r="M48" s="402">
        <f>VLOOKUP(A48,MATERIALES!A5:D394,4,FALSE)</f>
        <v>3190.187005332537</v>
      </c>
      <c r="N48" s="272">
        <f>K48*M48</f>
        <v>3190.187005332537</v>
      </c>
    </row>
    <row r="49" spans="1:14">
      <c r="A49" s="163" t="s">
        <v>690</v>
      </c>
      <c r="B49" s="43" t="str">
        <f>VLOOKUP(A49,MATERIALES!A6:D372,3,FALSE)</f>
        <v>Tornillos de Unión de D= 12 mm</v>
      </c>
      <c r="C49" s="425"/>
      <c r="D49" s="425"/>
      <c r="E49" s="425"/>
      <c r="F49" s="425"/>
      <c r="G49" s="425"/>
      <c r="H49" s="425"/>
      <c r="I49" s="425"/>
      <c r="J49" s="312" t="str">
        <f>VLOOKUP(A49,MATERIALES!A5:D639,2,FALSE)</f>
        <v>u</v>
      </c>
      <c r="K49" s="397">
        <v>4</v>
      </c>
      <c r="L49" s="421"/>
      <c r="M49" s="402">
        <f>VLOOKUP(A49,MATERIALES!A6:D395,4,FALSE)</f>
        <v>3422.8772830447233</v>
      </c>
      <c r="N49" s="272">
        <f>K49*M49</f>
        <v>13691.509132178893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16881.69613751143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537.37060903601991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17472.803807451051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3494.5607614902106</v>
      </c>
      <c r="M82" s="859"/>
      <c r="N82" s="51"/>
    </row>
    <row r="83" spans="1:14">
      <c r="B83" s="89" t="s">
        <v>973</v>
      </c>
      <c r="C83" s="90"/>
      <c r="D83" s="90"/>
      <c r="E83" s="90"/>
      <c r="F83" s="90"/>
      <c r="G83" s="90"/>
      <c r="H83" s="90"/>
      <c r="I83" s="87"/>
      <c r="J83" s="88"/>
      <c r="K83" s="304">
        <v>0.05</v>
      </c>
      <c r="L83" s="858">
        <f>N77*K83</f>
        <v>873.64019037255264</v>
      </c>
      <c r="M83" s="859"/>
      <c r="N83" s="51"/>
    </row>
    <row r="84" spans="1:14" ht="15.75" thickBot="1">
      <c r="B84" s="91" t="s">
        <v>974</v>
      </c>
      <c r="C84" s="92"/>
      <c r="D84" s="92"/>
      <c r="E84" s="92"/>
      <c r="F84" s="92"/>
      <c r="G84" s="92"/>
      <c r="H84" s="92"/>
      <c r="I84" s="93"/>
      <c r="J84" s="94"/>
      <c r="K84" s="305">
        <v>0.05</v>
      </c>
      <c r="L84" s="860">
        <f>N77*K84</f>
        <v>873.64019037255264</v>
      </c>
      <c r="M84" s="861"/>
      <c r="N84" s="51"/>
    </row>
    <row r="85" spans="1:14" ht="15.75" thickBot="1">
      <c r="B85" s="823" t="s">
        <v>953</v>
      </c>
      <c r="C85" s="824"/>
      <c r="D85" s="824"/>
      <c r="E85" s="824"/>
      <c r="F85" s="824"/>
      <c r="G85" s="824"/>
      <c r="H85" s="824"/>
      <c r="I85" s="824"/>
      <c r="J85" s="824"/>
      <c r="K85" s="824"/>
      <c r="L85" s="824"/>
      <c r="M85" s="825"/>
      <c r="N85" s="52">
        <f>L82+L83+L84</f>
        <v>5241.8411422353156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22714.644949686368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269</v>
      </c>
      <c r="B36" s="872" t="str">
        <f>VLOOKUP(A36,EQUIPOS!A6:D154,3,FALSE)</f>
        <v>Motoniveladora  potencia 215 HP, ancho de cuchilla 4,27 m, peso 18 ton.</v>
      </c>
      <c r="C36" s="873"/>
      <c r="D36" s="873"/>
      <c r="E36" s="873"/>
      <c r="F36" s="873"/>
      <c r="G36" s="873"/>
      <c r="H36" s="874"/>
      <c r="I36" s="267"/>
      <c r="J36" s="268"/>
      <c r="K36" s="269">
        <f>VLOOKUP(A36,EQUIPOS!A6:D163,4,FALSE)</f>
        <v>183098.24988478114</v>
      </c>
      <c r="L36" s="270"/>
      <c r="M36" s="336">
        <v>15</v>
      </c>
      <c r="N36" s="272">
        <f>K36/M36</f>
        <v>12206.549992318742</v>
      </c>
    </row>
    <row r="37" spans="1:14">
      <c r="A37" s="113" t="s">
        <v>365</v>
      </c>
      <c r="B37" s="872" t="str">
        <f>VLOOKUP(A37,EQUIPOS!A7:D154,3,FALSE)</f>
        <v xml:space="preserve">Vibrocompatador, potencia 153 HP, peso 10 Ton. </v>
      </c>
      <c r="C37" s="873"/>
      <c r="D37" s="873"/>
      <c r="E37" s="873"/>
      <c r="F37" s="873"/>
      <c r="G37" s="873"/>
      <c r="H37" s="874"/>
      <c r="I37" s="421"/>
      <c r="J37" s="422"/>
      <c r="K37" s="269">
        <f>VLOOKUP(A37,EQUIPOS!A7:D164,4,FALSE)</f>
        <v>116369.10992677201</v>
      </c>
      <c r="L37" s="335"/>
      <c r="M37" s="336">
        <v>15</v>
      </c>
      <c r="N37" s="272">
        <f>K37/M37</f>
        <v>7757.9406617848008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112.11635150600333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20076.607005609545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VLOOKUP(A48,MATERIALES!A5:D372,3,FALSE)</f>
        <v>Material seleccionado para Relleno</v>
      </c>
      <c r="C48" s="281"/>
      <c r="D48" s="281"/>
      <c r="E48" s="281"/>
      <c r="F48" s="281"/>
      <c r="G48" s="281"/>
      <c r="H48" s="281"/>
      <c r="I48" s="268"/>
      <c r="J48" s="224" t="str">
        <f>VLOOKUP(A48,MATERIALES!A4:D638,2,FALSE)</f>
        <v>m3</v>
      </c>
      <c r="K48" s="282">
        <v>1.05</v>
      </c>
      <c r="L48" s="267"/>
      <c r="M48" s="402">
        <f>VLOOKUP(A48,MATERIALES!A5:D394,4,FALSE)</f>
        <v>11152.083386891143</v>
      </c>
      <c r="N48" s="272">
        <f>K48*M48</f>
        <v>11709.6875562357</v>
      </c>
    </row>
    <row r="49" spans="1:14">
      <c r="A49" s="163"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41.651105086428174</v>
      </c>
      <c r="N49" s="272">
        <f>K49*M49</f>
        <v>1249.5331525928452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12959.220708828545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0">
        <f>VLOOKUP(A60,TRANSPORTE!A1:D117,4,FALSE)</f>
        <v>1219.3279687179154</v>
      </c>
      <c r="M60" s="911"/>
      <c r="N60" s="287">
        <f>K60*L60</f>
        <v>1280.2943671538112</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1280.2943671538112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2242.3270301200664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36558.449111711969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7311.6898223423941</v>
      </c>
      <c r="M84" s="859"/>
      <c r="N84" s="51"/>
    </row>
    <row r="85" spans="1:14">
      <c r="B85" s="89" t="s">
        <v>973</v>
      </c>
      <c r="C85" s="90"/>
      <c r="D85" s="90"/>
      <c r="E85" s="90"/>
      <c r="F85" s="90"/>
      <c r="G85" s="90"/>
      <c r="H85" s="90"/>
      <c r="I85" s="87"/>
      <c r="J85" s="88"/>
      <c r="K85" s="304">
        <v>0.05</v>
      </c>
      <c r="L85" s="858">
        <f>N79*K85</f>
        <v>1827.9224555855985</v>
      </c>
      <c r="M85" s="859"/>
      <c r="N85" s="51"/>
    </row>
    <row r="86" spans="1:14" ht="15.75" thickBot="1">
      <c r="B86" s="91" t="s">
        <v>974</v>
      </c>
      <c r="C86" s="92"/>
      <c r="D86" s="92"/>
      <c r="E86" s="92"/>
      <c r="F86" s="92"/>
      <c r="G86" s="92"/>
      <c r="H86" s="92"/>
      <c r="I86" s="93"/>
      <c r="J86" s="94"/>
      <c r="K86" s="305">
        <v>0.05</v>
      </c>
      <c r="L86" s="860">
        <f>N79*K86</f>
        <v>1827.9224555855985</v>
      </c>
      <c r="M86" s="861"/>
      <c r="N86" s="51"/>
    </row>
    <row r="87" spans="1:14" ht="15.75" thickBot="1">
      <c r="B87" s="823" t="s">
        <v>953</v>
      </c>
      <c r="C87" s="824"/>
      <c r="D87" s="824"/>
      <c r="E87" s="824"/>
      <c r="F87" s="824"/>
      <c r="G87" s="824"/>
      <c r="H87" s="824"/>
      <c r="I87" s="824"/>
      <c r="J87" s="824"/>
      <c r="K87" s="824"/>
      <c r="L87" s="824"/>
      <c r="M87" s="825"/>
      <c r="N87" s="52">
        <f>L84+L85+L86</f>
        <v>10967.53473351359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47525.983845225557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topLeftCell="A46"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2.25" customHeight="1" thickBot="1">
      <c r="A31" t="s">
        <v>1845</v>
      </c>
      <c r="B31" s="80" t="s">
        <v>1144</v>
      </c>
      <c r="C31" s="965" t="s">
        <v>2155</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68151.620697668099</v>
      </c>
      <c r="N48" s="272">
        <f>K48*M48</f>
        <v>74966.78276743491</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4950.5809320643757</v>
      </c>
      <c r="N49" s="272">
        <f>K49*M49</f>
        <v>5693.1680718740317</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2</v>
      </c>
      <c r="L50" s="421"/>
      <c r="M50" s="402">
        <f>VLOOKUP(A50,MATERIALES!A6:D396,4,FALSE)</f>
        <v>5867.7896280766681</v>
      </c>
      <c r="N50" s="272">
        <f>K50*M50</f>
        <v>11735.579256153336</v>
      </c>
    </row>
    <row r="51" spans="1:14">
      <c r="A51" s="163" t="s">
        <v>921</v>
      </c>
      <c r="B51" s="43" t="str">
        <f>VLOOKUP(A51,MATERIALES!A6:D372,3,FALSE)</f>
        <v>Malla para gaviones (2M3)</v>
      </c>
      <c r="C51" s="425"/>
      <c r="D51" s="425"/>
      <c r="E51" s="425"/>
      <c r="F51" s="425"/>
      <c r="G51" s="425"/>
      <c r="H51" s="425"/>
      <c r="I51" s="425"/>
      <c r="J51" s="312" t="str">
        <f>VLOOKUP(A51,MATERIALES!A6:D641,2,FALSE)</f>
        <v>u</v>
      </c>
      <c r="K51" s="397">
        <v>0.5</v>
      </c>
      <c r="L51" s="421"/>
      <c r="M51" s="402">
        <f>VLOOKUP(A51,MATERIALES!A6:D397,4,FALSE)</f>
        <v>174934.64136299831</v>
      </c>
      <c r="N51" s="272">
        <f>K51*M51</f>
        <v>87467.320681499157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179862.85077696142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1219.3279687179154</v>
      </c>
      <c r="M60" s="911"/>
      <c r="N60" s="287">
        <f>K60*L60</f>
        <v>1341.260765589707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1341.260765589707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198172.64933230757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39634.529866461518</v>
      </c>
      <c r="M84" s="859"/>
      <c r="N84" s="51"/>
    </row>
    <row r="85" spans="1:14">
      <c r="B85" s="89" t="s">
        <v>973</v>
      </c>
      <c r="C85" s="90"/>
      <c r="D85" s="90"/>
      <c r="E85" s="90"/>
      <c r="F85" s="90"/>
      <c r="G85" s="90"/>
      <c r="H85" s="90"/>
      <c r="I85" s="87"/>
      <c r="J85" s="88"/>
      <c r="K85" s="304">
        <v>0.05</v>
      </c>
      <c r="L85" s="858">
        <f>N79*K85</f>
        <v>9908.6324666153796</v>
      </c>
      <c r="M85" s="859"/>
      <c r="N85" s="51"/>
    </row>
    <row r="86" spans="1:14" ht="15.75" thickBot="1">
      <c r="B86" s="91" t="s">
        <v>974</v>
      </c>
      <c r="C86" s="92"/>
      <c r="D86" s="92"/>
      <c r="E86" s="92"/>
      <c r="F86" s="92"/>
      <c r="G86" s="92"/>
      <c r="H86" s="92"/>
      <c r="I86" s="93"/>
      <c r="J86" s="94"/>
      <c r="K86" s="305">
        <v>0.05</v>
      </c>
      <c r="L86" s="860">
        <f>N79*K86</f>
        <v>9908.6324666153796</v>
      </c>
      <c r="M86" s="861"/>
      <c r="N86" s="51"/>
    </row>
    <row r="87" spans="1:14" ht="15.75" thickBot="1">
      <c r="B87" s="823" t="s">
        <v>953</v>
      </c>
      <c r="C87" s="824"/>
      <c r="D87" s="824"/>
      <c r="E87" s="824"/>
      <c r="F87" s="824"/>
      <c r="G87" s="824"/>
      <c r="H87" s="824"/>
      <c r="I87" s="824"/>
      <c r="J87" s="824"/>
      <c r="K87" s="824"/>
      <c r="L87" s="824"/>
      <c r="M87" s="825"/>
      <c r="N87" s="52">
        <f>L84+L85+L86</f>
        <v>59451.794799692281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257624.44413199986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1.5" customHeight="1" thickBot="1">
      <c r="A31" t="s">
        <v>1845</v>
      </c>
      <c r="B31" s="80" t="s">
        <v>1692</v>
      </c>
      <c r="C31" s="965" t="s">
        <v>2156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68151.620697668099</v>
      </c>
      <c r="N48" s="272">
        <f>K48*M48</f>
        <v>74966.78276743491</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4950.5809320643757</v>
      </c>
      <c r="N49" s="272">
        <f>K49*M49</f>
        <v>5693.1680718740317</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2</v>
      </c>
      <c r="L50" s="421"/>
      <c r="M50" s="402">
        <f>VLOOKUP(A50,MATERIALES!A6:D396,4,FALSE)</f>
        <v>5867.7896280766681</v>
      </c>
      <c r="N50" s="272">
        <f>K50*M50</f>
        <v>11735.579256153336</v>
      </c>
    </row>
    <row r="51" spans="1:14">
      <c r="A51" s="163" t="s">
        <v>925</v>
      </c>
      <c r="B51" s="43" t="str">
        <f>VLOOKUP(A51,MATERIALES!A6:D372,3,FALSE)</f>
        <v>Malla Ciclónica Para Gaviones Galvanizada Aleación Zn-5A1-Mm Cal 12 (2M3)</v>
      </c>
      <c r="C51" s="425"/>
      <c r="D51" s="425"/>
      <c r="E51" s="425"/>
      <c r="F51" s="425"/>
      <c r="G51" s="425"/>
      <c r="H51" s="425"/>
      <c r="I51" s="425"/>
      <c r="J51" s="312" t="str">
        <f>VLOOKUP(A51,MATERIALES!A6:D641,2,FALSE)</f>
        <v>u</v>
      </c>
      <c r="K51" s="397">
        <v>0.5</v>
      </c>
      <c r="L51" s="421"/>
      <c r="M51" s="402">
        <f>VLOOKUP(A51,MATERIALES!A6:D397,4,FALSE)</f>
        <v>184611.23435220274</v>
      </c>
      <c r="N51" s="272">
        <f>K51*M51</f>
        <v>92305.617176101368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184701.14727156365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1219.3279687179154</v>
      </c>
      <c r="M60" s="911"/>
      <c r="N60" s="287">
        <f>K60*L60</f>
        <v>1341.260765589707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1341.260765589707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203010.9458269098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40602.189165381962</v>
      </c>
      <c r="M84" s="859"/>
      <c r="N84" s="51"/>
    </row>
    <row r="85" spans="1:14">
      <c r="B85" s="89" t="s">
        <v>973</v>
      </c>
      <c r="C85" s="90"/>
      <c r="D85" s="90"/>
      <c r="E85" s="90"/>
      <c r="F85" s="90"/>
      <c r="G85" s="90"/>
      <c r="H85" s="90"/>
      <c r="I85" s="87"/>
      <c r="J85" s="88"/>
      <c r="K85" s="304">
        <v>0.05</v>
      </c>
      <c r="L85" s="858">
        <f>N79*K85</f>
        <v>10150.547291345491</v>
      </c>
      <c r="M85" s="859"/>
      <c r="N85" s="51"/>
    </row>
    <row r="86" spans="1:14" ht="15.75" thickBot="1">
      <c r="B86" s="91" t="s">
        <v>974</v>
      </c>
      <c r="C86" s="92"/>
      <c r="D86" s="92"/>
      <c r="E86" s="92"/>
      <c r="F86" s="92"/>
      <c r="G86" s="92"/>
      <c r="H86" s="92"/>
      <c r="I86" s="93"/>
      <c r="J86" s="94"/>
      <c r="K86" s="305">
        <v>0.05</v>
      </c>
      <c r="L86" s="860">
        <f>N79*K86</f>
        <v>10150.547291345491</v>
      </c>
      <c r="M86" s="861"/>
      <c r="N86" s="51"/>
    </row>
    <row r="87" spans="1:14" ht="15.75" thickBot="1">
      <c r="B87" s="823" t="s">
        <v>953</v>
      </c>
      <c r="C87" s="824"/>
      <c r="D87" s="824"/>
      <c r="E87" s="824"/>
      <c r="F87" s="824"/>
      <c r="G87" s="824"/>
      <c r="H87" s="824"/>
      <c r="I87" s="824"/>
      <c r="J87" s="824"/>
      <c r="K87" s="824"/>
      <c r="L87" s="824"/>
      <c r="M87" s="825"/>
      <c r="N87" s="52">
        <f>L84+L85+L86</f>
        <v>60903.283748072936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263914.22957498272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1693</v>
      </c>
      <c r="C31" s="965" t="s">
        <v>2157</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68151.620697668099</v>
      </c>
      <c r="N48" s="272">
        <f>K48*M48</f>
        <v>74966.78276743491</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4950.5809320643757</v>
      </c>
      <c r="N49" s="272">
        <f>K49*M49</f>
        <v>5693.1680718740317</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2</v>
      </c>
      <c r="L50" s="421"/>
      <c r="M50" s="402">
        <f>VLOOKUP(A50,MATERIALES!A6:D396,4,FALSE)</f>
        <v>5867.7896280766681</v>
      </c>
      <c r="N50" s="272">
        <f>K50*M50</f>
        <v>11735.579256153336</v>
      </c>
    </row>
    <row r="51" spans="1:14">
      <c r="A51" s="163" t="s">
        <v>927</v>
      </c>
      <c r="B51" s="43" t="str">
        <f>VLOOKUP(A51,MATERIALES!A6:D372,3,FALSE)</f>
        <v>Malla Ciclónica Para Gaviones Galvanizada Y Plastificada Con Pvc Cal 12 (2M3)</v>
      </c>
      <c r="C51" s="425"/>
      <c r="D51" s="425"/>
      <c r="E51" s="425"/>
      <c r="F51" s="425"/>
      <c r="G51" s="425"/>
      <c r="H51" s="425"/>
      <c r="I51" s="425"/>
      <c r="J51" s="312" t="str">
        <f>VLOOKUP(A51,MATERIALES!A6:D641,2,FALSE)</f>
        <v>u</v>
      </c>
      <c r="K51" s="397">
        <v>0.5</v>
      </c>
      <c r="L51" s="421"/>
      <c r="M51" s="402">
        <f>VLOOKUP(A51,MATERIALES!A6:D397,4,FALSE)</f>
        <v>152942.85787736424</v>
      </c>
      <c r="N51" s="272">
        <f>K51*M51</f>
        <v>76471.428938682118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168866.95903414438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1219.3279687179154</v>
      </c>
      <c r="M60" s="911"/>
      <c r="N60" s="287">
        <f>K60*L60</f>
        <v>1341.260765589707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1341.260765589707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187176.75758949053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37435.351517898111</v>
      </c>
      <c r="M84" s="859"/>
      <c r="N84" s="51"/>
    </row>
    <row r="85" spans="1:14">
      <c r="B85" s="89" t="s">
        <v>973</v>
      </c>
      <c r="C85" s="90"/>
      <c r="D85" s="90"/>
      <c r="E85" s="90"/>
      <c r="F85" s="90"/>
      <c r="G85" s="90"/>
      <c r="H85" s="90"/>
      <c r="I85" s="87"/>
      <c r="J85" s="88"/>
      <c r="K85" s="304">
        <v>0.05</v>
      </c>
      <c r="L85" s="858">
        <f>N79*K85</f>
        <v>9358.8378794745277</v>
      </c>
      <c r="M85" s="859"/>
      <c r="N85" s="51"/>
    </row>
    <row r="86" spans="1:14" ht="15.75" thickBot="1">
      <c r="B86" s="91" t="s">
        <v>974</v>
      </c>
      <c r="C86" s="92"/>
      <c r="D86" s="92"/>
      <c r="E86" s="92"/>
      <c r="F86" s="92"/>
      <c r="G86" s="92"/>
      <c r="H86" s="92"/>
      <c r="I86" s="93"/>
      <c r="J86" s="94"/>
      <c r="K86" s="305">
        <v>0.05</v>
      </c>
      <c r="L86" s="860">
        <f>N79*K86</f>
        <v>9358.8378794745277</v>
      </c>
      <c r="M86" s="861"/>
      <c r="N86" s="51"/>
    </row>
    <row r="87" spans="1:14" ht="15.75" thickBot="1">
      <c r="B87" s="823" t="s">
        <v>953</v>
      </c>
      <c r="C87" s="824"/>
      <c r="D87" s="824"/>
      <c r="E87" s="824"/>
      <c r="F87" s="824"/>
      <c r="G87" s="824"/>
      <c r="H87" s="824"/>
      <c r="I87" s="824"/>
      <c r="J87" s="824"/>
      <c r="K87" s="824"/>
      <c r="L87" s="824"/>
      <c r="M87" s="825"/>
      <c r="N87" s="52">
        <f>L84+L85+L86</f>
        <v>56153.02727684717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243329.78486633769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topLeftCell="A31"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1694</v>
      </c>
      <c r="C31" s="965" t="s">
        <v>2158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68151.620697668099</v>
      </c>
      <c r="N48" s="272">
        <f>K48*M48</f>
        <v>74966.78276743491</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4950.5809320643757</v>
      </c>
      <c r="N49" s="272">
        <f>K49*M49</f>
        <v>5693.1680718740317</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2</v>
      </c>
      <c r="L50" s="421"/>
      <c r="M50" s="402">
        <f>VLOOKUP(A50,MATERIALES!A6:D396,4,FALSE)</f>
        <v>5867.7896280766681</v>
      </c>
      <c r="N50" s="272">
        <f>K50*M50</f>
        <v>11735.579256153336</v>
      </c>
    </row>
    <row r="51" spans="1:14">
      <c r="A51" s="166" t="s">
        <v>929</v>
      </c>
      <c r="B51" s="43" t="str">
        <f>VLOOKUP(A51,MATERIALES!A6:D372,3,FALSE)</f>
        <v>Malla Ciclónica Para Gaviones Galvanizada Aleación Zn-5A1-Mm Y Plastificada Pvc Cal 12 (2M3)</v>
      </c>
      <c r="C51" s="425"/>
      <c r="D51" s="425"/>
      <c r="E51" s="425"/>
      <c r="F51" s="425"/>
      <c r="G51" s="425"/>
      <c r="H51" s="425"/>
      <c r="I51" s="425"/>
      <c r="J51" s="312" t="str">
        <f>VLOOKUP(A51,MATERIALES!A6:D641,2,FALSE)</f>
        <v>u</v>
      </c>
      <c r="K51" s="397">
        <v>0.5</v>
      </c>
      <c r="L51" s="421"/>
      <c r="M51" s="402">
        <f>VLOOKUP(A51,MATERIALES!A6:D397,4,FALSE)</f>
        <v>152942.85787736424</v>
      </c>
      <c r="N51" s="272">
        <f>K51*M51</f>
        <v>76471.428938682118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168866.95903414438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1219.3279687179154</v>
      </c>
      <c r="M60" s="911"/>
      <c r="N60" s="287">
        <f>K60*L60</f>
        <v>1341.260765589707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1341.260765589707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187176.75758949053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37435.351517898111</v>
      </c>
      <c r="M84" s="859"/>
      <c r="N84" s="51"/>
    </row>
    <row r="85" spans="1:14">
      <c r="B85" s="89" t="s">
        <v>973</v>
      </c>
      <c r="C85" s="90"/>
      <c r="D85" s="90"/>
      <c r="E85" s="90"/>
      <c r="F85" s="90"/>
      <c r="G85" s="90"/>
      <c r="H85" s="90"/>
      <c r="I85" s="87"/>
      <c r="J85" s="88"/>
      <c r="K85" s="304">
        <v>0.05</v>
      </c>
      <c r="L85" s="858">
        <f>N79*K85</f>
        <v>9358.8378794745277</v>
      </c>
      <c r="M85" s="859"/>
      <c r="N85" s="51"/>
    </row>
    <row r="86" spans="1:14" ht="15.75" thickBot="1">
      <c r="B86" s="91" t="s">
        <v>974</v>
      </c>
      <c r="C86" s="92"/>
      <c r="D86" s="92"/>
      <c r="E86" s="92"/>
      <c r="F86" s="92"/>
      <c r="G86" s="92"/>
      <c r="H86" s="92"/>
      <c r="I86" s="93"/>
      <c r="J86" s="94"/>
      <c r="K86" s="305">
        <v>0.05</v>
      </c>
      <c r="L86" s="860">
        <f>N79*K86</f>
        <v>9358.8378794745277</v>
      </c>
      <c r="M86" s="861"/>
      <c r="N86" s="51"/>
    </row>
    <row r="87" spans="1:14" ht="15.75" thickBot="1">
      <c r="B87" s="823" t="s">
        <v>953</v>
      </c>
      <c r="C87" s="824"/>
      <c r="D87" s="824"/>
      <c r="E87" s="824"/>
      <c r="F87" s="824"/>
      <c r="G87" s="824"/>
      <c r="H87" s="824"/>
      <c r="I87" s="824"/>
      <c r="J87" s="824"/>
      <c r="K87" s="824"/>
      <c r="L87" s="824"/>
      <c r="M87" s="825"/>
      <c r="N87" s="52">
        <f>L84+L85+L86</f>
        <v>56153.02727684717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243329.78486633769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1145</v>
      </c>
      <c r="C31" s="965" t="s">
        <v>1734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68151.620697668099</v>
      </c>
      <c r="N48" s="272">
        <f>K48*M48</f>
        <v>74966.78276743491</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0.5</v>
      </c>
      <c r="L49" s="421"/>
      <c r="M49" s="402">
        <f>VLOOKUP(A49,MATERIALES!A6:D395,4,FALSE)</f>
        <v>4950.5809320643757</v>
      </c>
      <c r="N49" s="272">
        <f>K49*M49</f>
        <v>2475.2904660321879</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1</v>
      </c>
      <c r="L50" s="421"/>
      <c r="M50" s="402">
        <f>VLOOKUP(A50,MATERIALES!A6:D396,4,FALSE)</f>
        <v>5867.7896280766681</v>
      </c>
      <c r="N50" s="272">
        <f>K50*M50</f>
        <v>5867.7896280766681</v>
      </c>
    </row>
    <row r="51" spans="1:14">
      <c r="A51" s="166" t="s">
        <v>923</v>
      </c>
      <c r="B51" s="43" t="str">
        <f>VLOOKUP(A51,MATERIALES!A6:D372,3,FALSE)</f>
        <v>Malla Para Colchagaviones Espesor 0,30 M</v>
      </c>
      <c r="C51" s="425"/>
      <c r="D51" s="425"/>
      <c r="E51" s="425"/>
      <c r="F51" s="425"/>
      <c r="G51" s="425"/>
      <c r="H51" s="425"/>
      <c r="I51" s="425"/>
      <c r="J51" s="312" t="str">
        <f>VLOOKUP(A51,MATERIALES!A6:D641,2,FALSE)</f>
        <v>u</v>
      </c>
      <c r="K51" s="397">
        <v>1</v>
      </c>
      <c r="L51" s="421"/>
      <c r="M51" s="402">
        <f>VLOOKUP(A51,MATERIALES!A6:D397,4,FALSE)</f>
        <v>199626.45773586011</v>
      </c>
      <c r="N51" s="272">
        <f>K51*M51</f>
        <v>199626.45773586011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282936.32059740392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1219.3279687179154</v>
      </c>
      <c r="M60" s="911"/>
      <c r="N60" s="287">
        <f>K60*L60</f>
        <v>1341.260765589707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1341.260765589707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301246.11915275006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60249.223830550014</v>
      </c>
      <c r="M84" s="859"/>
      <c r="N84" s="51"/>
    </row>
    <row r="85" spans="1:14">
      <c r="B85" s="89" t="s">
        <v>973</v>
      </c>
      <c r="C85" s="90"/>
      <c r="D85" s="90"/>
      <c r="E85" s="90"/>
      <c r="F85" s="90"/>
      <c r="G85" s="90"/>
      <c r="H85" s="90"/>
      <c r="I85" s="87"/>
      <c r="J85" s="88"/>
      <c r="K85" s="304">
        <v>0.05</v>
      </c>
      <c r="L85" s="858">
        <f>N79*K85</f>
        <v>15062.305957637504</v>
      </c>
      <c r="M85" s="859"/>
      <c r="N85" s="51"/>
    </row>
    <row r="86" spans="1:14" ht="15.75" thickBot="1">
      <c r="B86" s="91" t="s">
        <v>974</v>
      </c>
      <c r="C86" s="92"/>
      <c r="D86" s="92"/>
      <c r="E86" s="92"/>
      <c r="F86" s="92"/>
      <c r="G86" s="92"/>
      <c r="H86" s="92"/>
      <c r="I86" s="93"/>
      <c r="J86" s="94"/>
      <c r="K86" s="305">
        <v>0.05</v>
      </c>
      <c r="L86" s="860">
        <f>N79*K86</f>
        <v>15062.305957637504</v>
      </c>
      <c r="M86" s="861"/>
      <c r="N86" s="51"/>
    </row>
    <row r="87" spans="1:14" ht="15.75" thickBot="1">
      <c r="B87" s="823" t="s">
        <v>953</v>
      </c>
      <c r="C87" s="824"/>
      <c r="D87" s="824"/>
      <c r="E87" s="824"/>
      <c r="F87" s="824"/>
      <c r="G87" s="824"/>
      <c r="H87" s="824"/>
      <c r="I87" s="824"/>
      <c r="J87" s="824"/>
      <c r="K87" s="824"/>
      <c r="L87" s="824"/>
      <c r="M87" s="825"/>
      <c r="N87" s="52">
        <f>L84+L85+L86</f>
        <v>90373.835745825025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391619.95489857509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topLeftCell="A31"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1695</v>
      </c>
      <c r="C31" s="965" t="s">
        <v>1696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68151.620697668099</v>
      </c>
      <c r="N48" s="272">
        <f>K48*M48</f>
        <v>74966.78276743491</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0.5</v>
      </c>
      <c r="L49" s="421"/>
      <c r="M49" s="402">
        <f>VLOOKUP(A49,MATERIALES!A6:D395,4,FALSE)</f>
        <v>4950.5809320643757</v>
      </c>
      <c r="N49" s="272">
        <f>K49*M49</f>
        <v>2475.2904660321879</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1</v>
      </c>
      <c r="L50" s="421"/>
      <c r="M50" s="402">
        <f>VLOOKUP(A50,MATERIALES!A6:D396,4,FALSE)</f>
        <v>5867.7896280766681</v>
      </c>
      <c r="N50" s="272">
        <f>K50*M50</f>
        <v>5867.7896280766681</v>
      </c>
    </row>
    <row r="51" spans="1:14">
      <c r="A51" s="166" t="s">
        <v>923</v>
      </c>
      <c r="B51" s="43" t="str">
        <f>VLOOKUP(A51,MATERIALES!A6:D372,3,FALSE)</f>
        <v>Malla Para Colchagaviones Espesor 0,30 M</v>
      </c>
      <c r="C51" s="425"/>
      <c r="D51" s="425"/>
      <c r="E51" s="425"/>
      <c r="F51" s="425"/>
      <c r="G51" s="425"/>
      <c r="H51" s="425"/>
      <c r="I51" s="425"/>
      <c r="J51" s="312" t="str">
        <f>VLOOKUP(A51,MATERIALES!A6:D641,2,FALSE)</f>
        <v>u</v>
      </c>
      <c r="K51" s="397">
        <v>1</v>
      </c>
      <c r="L51" s="421"/>
      <c r="M51" s="402">
        <f>VLOOKUP(A51,MATERIALES!A6:D397,4,FALSE)</f>
        <v>199626.45773586011</v>
      </c>
      <c r="N51" s="272">
        <f>K51*M51</f>
        <v>199626.45773586011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282936.32059740392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1219.3279687179154</v>
      </c>
      <c r="M60" s="911"/>
      <c r="N60" s="287">
        <f>K60*L60</f>
        <v>1341.260765589707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1341.260765589707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301246.11915275006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60249.223830550014</v>
      </c>
      <c r="M84" s="859"/>
      <c r="N84" s="51"/>
    </row>
    <row r="85" spans="1:14">
      <c r="B85" s="89" t="s">
        <v>973</v>
      </c>
      <c r="C85" s="90"/>
      <c r="D85" s="90"/>
      <c r="E85" s="90"/>
      <c r="F85" s="90"/>
      <c r="G85" s="90"/>
      <c r="H85" s="90"/>
      <c r="I85" s="87"/>
      <c r="J85" s="88"/>
      <c r="K85" s="304">
        <v>0.05</v>
      </c>
      <c r="L85" s="858">
        <f>N79*K85</f>
        <v>15062.305957637504</v>
      </c>
      <c r="M85" s="859"/>
      <c r="N85" s="51"/>
    </row>
    <row r="86" spans="1:14" ht="15.75" thickBot="1">
      <c r="B86" s="91" t="s">
        <v>974</v>
      </c>
      <c r="C86" s="92"/>
      <c r="D86" s="92"/>
      <c r="E86" s="92"/>
      <c r="F86" s="92"/>
      <c r="G86" s="92"/>
      <c r="H86" s="92"/>
      <c r="I86" s="93"/>
      <c r="J86" s="94"/>
      <c r="K86" s="305">
        <v>0.05</v>
      </c>
      <c r="L86" s="860">
        <f>N79*K86</f>
        <v>15062.305957637504</v>
      </c>
      <c r="M86" s="861"/>
      <c r="N86" s="51"/>
    </row>
    <row r="87" spans="1:14" ht="15.75" thickBot="1">
      <c r="B87" s="823" t="s">
        <v>953</v>
      </c>
      <c r="C87" s="824"/>
      <c r="D87" s="824"/>
      <c r="E87" s="824"/>
      <c r="F87" s="824"/>
      <c r="G87" s="824"/>
      <c r="H87" s="824"/>
      <c r="I87" s="824"/>
      <c r="J87" s="824"/>
      <c r="K87" s="824"/>
      <c r="L87" s="824"/>
      <c r="M87" s="825"/>
      <c r="N87" s="52">
        <f>L84+L85+L86</f>
        <v>90373.835745825025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391619.95489857509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topLeftCell="A22"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1697</v>
      </c>
      <c r="C31" s="965" t="s">
        <v>1698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68151.620697668099</v>
      </c>
      <c r="N48" s="272">
        <f>K48*M48</f>
        <v>74966.78276743491</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0.5</v>
      </c>
      <c r="L49" s="421"/>
      <c r="M49" s="402">
        <f>VLOOKUP(A49,MATERIALES!A6:D395,4,FALSE)</f>
        <v>4950.5809320643757</v>
      </c>
      <c r="N49" s="272">
        <f>K49*M49</f>
        <v>2475.2904660321879</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1</v>
      </c>
      <c r="L50" s="421"/>
      <c r="M50" s="402">
        <f>VLOOKUP(A50,MATERIALES!A6:D396,4,FALSE)</f>
        <v>5867.7896280766681</v>
      </c>
      <c r="N50" s="272">
        <f>K50*M50</f>
        <v>5867.7896280766681</v>
      </c>
    </row>
    <row r="51" spans="1:14">
      <c r="A51" s="166" t="s">
        <v>923</v>
      </c>
      <c r="B51" s="43" t="str">
        <f>VLOOKUP(A51,MATERIALES!A6:D372,3,FALSE)</f>
        <v>Malla Para Colchagaviones Espesor 0,30 M</v>
      </c>
      <c r="C51" s="425"/>
      <c r="D51" s="425"/>
      <c r="E51" s="425"/>
      <c r="F51" s="425"/>
      <c r="G51" s="425"/>
      <c r="H51" s="425"/>
      <c r="I51" s="425"/>
      <c r="J51" s="312" t="str">
        <f>VLOOKUP(A51,MATERIALES!A6:D641,2,FALSE)</f>
        <v>u</v>
      </c>
      <c r="K51" s="397">
        <v>1</v>
      </c>
      <c r="L51" s="421"/>
      <c r="M51" s="402">
        <f>VLOOKUP(A51,MATERIALES!A6:D397,4,FALSE)</f>
        <v>199626.45773586011</v>
      </c>
      <c r="N51" s="272">
        <f>K51*M51</f>
        <v>199626.45773586011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282936.32059740392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1219.3279687179154</v>
      </c>
      <c r="M60" s="911"/>
      <c r="N60" s="287">
        <f>K60*L60</f>
        <v>1341.260765589707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1341.260765589707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301246.11915275006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60249.223830550014</v>
      </c>
      <c r="M84" s="859"/>
      <c r="N84" s="51"/>
    </row>
    <row r="85" spans="1:14">
      <c r="B85" s="89" t="s">
        <v>973</v>
      </c>
      <c r="C85" s="90"/>
      <c r="D85" s="90"/>
      <c r="E85" s="90"/>
      <c r="F85" s="90"/>
      <c r="G85" s="90"/>
      <c r="H85" s="90"/>
      <c r="I85" s="87"/>
      <c r="J85" s="88"/>
      <c r="K85" s="304">
        <v>0.05</v>
      </c>
      <c r="L85" s="858">
        <f>N79*K85</f>
        <v>15062.305957637504</v>
      </c>
      <c r="M85" s="859"/>
      <c r="N85" s="51"/>
    </row>
    <row r="86" spans="1:14" ht="15.75" thickBot="1">
      <c r="B86" s="91" t="s">
        <v>974</v>
      </c>
      <c r="C86" s="92"/>
      <c r="D86" s="92"/>
      <c r="E86" s="92"/>
      <c r="F86" s="92"/>
      <c r="G86" s="92"/>
      <c r="H86" s="92"/>
      <c r="I86" s="93"/>
      <c r="J86" s="94"/>
      <c r="K86" s="305">
        <v>0.05</v>
      </c>
      <c r="L86" s="860">
        <f>N79*K86</f>
        <v>15062.305957637504</v>
      </c>
      <c r="M86" s="861"/>
      <c r="N86" s="51"/>
    </row>
    <row r="87" spans="1:14" ht="15.75" thickBot="1">
      <c r="B87" s="823" t="s">
        <v>953</v>
      </c>
      <c r="C87" s="824"/>
      <c r="D87" s="824"/>
      <c r="E87" s="824"/>
      <c r="F87" s="824"/>
      <c r="G87" s="824"/>
      <c r="H87" s="824"/>
      <c r="I87" s="824"/>
      <c r="J87" s="824"/>
      <c r="K87" s="824"/>
      <c r="L87" s="824"/>
      <c r="M87" s="825"/>
      <c r="N87" s="52">
        <f>L84+L85+L86</f>
        <v>90373.835745825025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391619.95489857509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1699</v>
      </c>
      <c r="C31" s="965" t="s">
        <v>1700</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68151.620697668099</v>
      </c>
      <c r="N48" s="272">
        <f>K48*M48</f>
        <v>74966.78276743491</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0.5</v>
      </c>
      <c r="L49" s="421"/>
      <c r="M49" s="402">
        <f>VLOOKUP(A49,MATERIALES!A6:D395,4,FALSE)</f>
        <v>4950.5809320643757</v>
      </c>
      <c r="N49" s="272">
        <f>K49*M49</f>
        <v>2475.2904660321879</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1</v>
      </c>
      <c r="L50" s="421"/>
      <c r="M50" s="402">
        <f>VLOOKUP(A50,MATERIALES!A6:D396,4,FALSE)</f>
        <v>5867.7896280766681</v>
      </c>
      <c r="N50" s="272">
        <f>K50*M50</f>
        <v>5867.7896280766681</v>
      </c>
    </row>
    <row r="51" spans="1:14">
      <c r="A51" s="166" t="s">
        <v>923</v>
      </c>
      <c r="B51" s="43" t="str">
        <f>VLOOKUP(A51,MATERIALES!A6:D372,3,FALSE)</f>
        <v>Malla Para Colchagaviones Espesor 0,30 M</v>
      </c>
      <c r="C51" s="425"/>
      <c r="D51" s="425"/>
      <c r="E51" s="425"/>
      <c r="F51" s="425"/>
      <c r="G51" s="425"/>
      <c r="H51" s="425"/>
      <c r="I51" s="425"/>
      <c r="J51" s="312" t="str">
        <f>VLOOKUP(A51,MATERIALES!A6:D641,2,FALSE)</f>
        <v>u</v>
      </c>
      <c r="K51" s="397">
        <v>1</v>
      </c>
      <c r="L51" s="421"/>
      <c r="M51" s="402">
        <f>VLOOKUP(A51,MATERIALES!A6:D397,4,FALSE)</f>
        <v>199626.45773586011</v>
      </c>
      <c r="N51" s="272">
        <f>K51*M51</f>
        <v>199626.45773586011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282936.32059740392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1219.3279687179154</v>
      </c>
      <c r="M60" s="911"/>
      <c r="N60" s="287">
        <f>K60*L60</f>
        <v>1341.260765589707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1341.260765589707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301246.11915275006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60249.223830550014</v>
      </c>
      <c r="M84" s="859"/>
      <c r="N84" s="51"/>
    </row>
    <row r="85" spans="1:14">
      <c r="B85" s="89" t="s">
        <v>973</v>
      </c>
      <c r="C85" s="90"/>
      <c r="D85" s="90"/>
      <c r="E85" s="90"/>
      <c r="F85" s="90"/>
      <c r="G85" s="90"/>
      <c r="H85" s="90"/>
      <c r="I85" s="87"/>
      <c r="J85" s="88"/>
      <c r="K85" s="304">
        <v>0.05</v>
      </c>
      <c r="L85" s="858">
        <f>N79*K85</f>
        <v>15062.305957637504</v>
      </c>
      <c r="M85" s="859"/>
      <c r="N85" s="51"/>
    </row>
    <row r="86" spans="1:14" ht="15.75" thickBot="1">
      <c r="B86" s="91" t="s">
        <v>974</v>
      </c>
      <c r="C86" s="92"/>
      <c r="D86" s="92"/>
      <c r="E86" s="92"/>
      <c r="F86" s="92"/>
      <c r="G86" s="92"/>
      <c r="H86" s="92"/>
      <c r="I86" s="93"/>
      <c r="J86" s="94"/>
      <c r="K86" s="305">
        <v>0.05</v>
      </c>
      <c r="L86" s="860">
        <f>N79*K86</f>
        <v>15062.305957637504</v>
      </c>
      <c r="M86" s="861"/>
      <c r="N86" s="51"/>
    </row>
    <row r="87" spans="1:14" ht="15.75" thickBot="1">
      <c r="B87" s="823" t="s">
        <v>953</v>
      </c>
      <c r="C87" s="824"/>
      <c r="D87" s="824"/>
      <c r="E87" s="824"/>
      <c r="F87" s="824"/>
      <c r="G87" s="824"/>
      <c r="H87" s="824"/>
      <c r="I87" s="824"/>
      <c r="J87" s="824"/>
      <c r="K87" s="824"/>
      <c r="L87" s="824"/>
      <c r="M87" s="825"/>
      <c r="N87" s="52">
        <f>L84+L85+L86</f>
        <v>90373.835745825025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391619.95489857509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8.5" customHeight="1" thickBot="1">
      <c r="A31" t="s">
        <v>1845</v>
      </c>
      <c r="B31" s="80" t="s">
        <v>1701</v>
      </c>
      <c r="C31" s="965" t="s">
        <v>1702</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892</v>
      </c>
      <c r="B48" s="43" t="str">
        <f>VLOOKUP(A48,MATERIALES!A5:D372,3,FALSE)</f>
        <v>Geotextil Fortex BX-40</v>
      </c>
      <c r="C48" s="281"/>
      <c r="D48" s="281"/>
      <c r="E48" s="281"/>
      <c r="F48" s="281"/>
      <c r="G48" s="281"/>
      <c r="H48" s="281"/>
      <c r="I48" s="268"/>
      <c r="J48" s="224" t="str">
        <f>VLOOKUP(A48,MATERIALES!A4:D638,2,FALSE)</f>
        <v>M2</v>
      </c>
      <c r="K48" s="282">
        <v>1.3</v>
      </c>
      <c r="L48" s="267"/>
      <c r="M48" s="402">
        <f>VLOOKUP(A48,MATERIALES!A5:D394,4,FALSE)</f>
        <v>7234.2763146989937</v>
      </c>
      <c r="N48" s="272">
        <f>K48*M48</f>
        <v>9404.5592091086928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9404.5592091086928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11020.610427180733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2204.1220854361468</v>
      </c>
      <c r="M84" s="859"/>
      <c r="N84" s="51"/>
    </row>
    <row r="85" spans="1:14">
      <c r="B85" s="89" t="s">
        <v>973</v>
      </c>
      <c r="C85" s="90"/>
      <c r="D85" s="90"/>
      <c r="E85" s="90"/>
      <c r="F85" s="90"/>
      <c r="G85" s="90"/>
      <c r="H85" s="90"/>
      <c r="I85" s="87"/>
      <c r="J85" s="88"/>
      <c r="K85" s="304">
        <v>0.05</v>
      </c>
      <c r="L85" s="858">
        <f>N79*K85</f>
        <v>551.0305213590367</v>
      </c>
      <c r="M85" s="859"/>
      <c r="N85" s="51"/>
    </row>
    <row r="86" spans="1:14" ht="15.75" thickBot="1">
      <c r="B86" s="91" t="s">
        <v>974</v>
      </c>
      <c r="C86" s="92"/>
      <c r="D86" s="92"/>
      <c r="E86" s="92"/>
      <c r="F86" s="92"/>
      <c r="G86" s="92"/>
      <c r="H86" s="92"/>
      <c r="I86" s="93"/>
      <c r="J86" s="94"/>
      <c r="K86" s="305">
        <v>0.05</v>
      </c>
      <c r="L86" s="860">
        <f>N79*K86</f>
        <v>551.0305213590367</v>
      </c>
      <c r="M86" s="861"/>
      <c r="N86" s="51"/>
    </row>
    <row r="87" spans="1:14" ht="15.75" thickBot="1">
      <c r="B87" s="823" t="s">
        <v>953</v>
      </c>
      <c r="C87" s="824"/>
      <c r="D87" s="824"/>
      <c r="E87" s="824"/>
      <c r="F87" s="824"/>
      <c r="G87" s="824"/>
      <c r="H87" s="824"/>
      <c r="I87" s="824"/>
      <c r="J87" s="824"/>
      <c r="K87" s="824"/>
      <c r="L87" s="824"/>
      <c r="M87" s="825"/>
      <c r="N87" s="52">
        <f>L84+L85+L86</f>
        <v>3306.1831281542204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14326.793555334953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 customHeight="1" thickBot="1">
      <c r="A31" t="s">
        <v>1845</v>
      </c>
      <c r="B31" s="80" t="s">
        <v>1703</v>
      </c>
      <c r="C31" s="965" t="s">
        <v>1704</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907</v>
      </c>
      <c r="B48" s="43" t="str">
        <f>VLOOKUP(A48,MATERIALES!A5:D372,3,FALSE)</f>
        <v>Geomalla Forgrid UX100</v>
      </c>
      <c r="C48" s="281"/>
      <c r="D48" s="281"/>
      <c r="E48" s="281"/>
      <c r="F48" s="281"/>
      <c r="G48" s="281"/>
      <c r="H48" s="281"/>
      <c r="I48" s="268"/>
      <c r="J48" s="224" t="str">
        <f>VLOOKUP(A48,MATERIALES!A4:D638,2,FALSE)</f>
        <v>M2</v>
      </c>
      <c r="K48" s="282">
        <v>1.3</v>
      </c>
      <c r="L48" s="267"/>
      <c r="M48" s="402">
        <f>VLOOKUP(A48,MATERIALES!A5:D394,4,FALSE)</f>
        <v>14852.096830586361</v>
      </c>
      <c r="N48" s="272">
        <f>K48*M48</f>
        <v>19307.725879762271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19307.725879762271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20923.777097834311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4184.7554195668627</v>
      </c>
      <c r="M84" s="859"/>
      <c r="N84" s="51"/>
    </row>
    <row r="85" spans="1:14">
      <c r="B85" s="89" t="s">
        <v>973</v>
      </c>
      <c r="C85" s="90"/>
      <c r="D85" s="90"/>
      <c r="E85" s="90"/>
      <c r="F85" s="90"/>
      <c r="G85" s="90"/>
      <c r="H85" s="90"/>
      <c r="I85" s="87"/>
      <c r="J85" s="88"/>
      <c r="K85" s="304">
        <v>0.05</v>
      </c>
      <c r="L85" s="858">
        <f>N79*K85</f>
        <v>1046.1888548917157</v>
      </c>
      <c r="M85" s="859"/>
      <c r="N85" s="51"/>
    </row>
    <row r="86" spans="1:14" ht="15.75" thickBot="1">
      <c r="B86" s="91" t="s">
        <v>974</v>
      </c>
      <c r="C86" s="92"/>
      <c r="D86" s="92"/>
      <c r="E86" s="92"/>
      <c r="F86" s="92"/>
      <c r="G86" s="92"/>
      <c r="H86" s="92"/>
      <c r="I86" s="93"/>
      <c r="J86" s="94"/>
      <c r="K86" s="305">
        <v>0.05</v>
      </c>
      <c r="L86" s="860">
        <f>N79*K86</f>
        <v>1046.1888548917157</v>
      </c>
      <c r="M86" s="861"/>
      <c r="N86" s="51"/>
    </row>
    <row r="87" spans="1:14" ht="15.75" thickBot="1">
      <c r="B87" s="823" t="s">
        <v>953</v>
      </c>
      <c r="C87" s="824"/>
      <c r="D87" s="824"/>
      <c r="E87" s="824"/>
      <c r="F87" s="824"/>
      <c r="G87" s="824"/>
      <c r="H87" s="824"/>
      <c r="I87" s="824"/>
      <c r="J87" s="824"/>
      <c r="K87" s="824"/>
      <c r="L87" s="824"/>
      <c r="M87" s="825"/>
      <c r="N87" s="52">
        <f>L84+L85+L86</f>
        <v>6277.1331293502944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27200.910227184606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topLeftCell="A16"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1705</v>
      </c>
      <c r="C31" s="965" t="s">
        <v>2159</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892</v>
      </c>
      <c r="B48" s="43" t="str">
        <f>VLOOKUP(A48,MATERIALES!A5:D372,3,FALSE)</f>
        <v>Geotextil Fortex BX-40</v>
      </c>
      <c r="C48" s="281"/>
      <c r="D48" s="281"/>
      <c r="E48" s="281"/>
      <c r="F48" s="281"/>
      <c r="G48" s="281"/>
      <c r="H48" s="281"/>
      <c r="I48" s="268"/>
      <c r="J48" s="224" t="str">
        <f>VLOOKUP(A48,MATERIALES!A4:D638,2,FALSE)</f>
        <v>M2</v>
      </c>
      <c r="K48" s="282">
        <v>1.3</v>
      </c>
      <c r="L48" s="267"/>
      <c r="M48" s="402">
        <f>VLOOKUP(A48,MATERIALES!A5:D394,4,FALSE)</f>
        <v>7234.2763146989937</v>
      </c>
      <c r="N48" s="272">
        <f>K48*M48</f>
        <v>9404.5592091086928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9404.5592091086928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11020.610427180733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2204.1220854361468</v>
      </c>
      <c r="M84" s="859"/>
      <c r="N84" s="51"/>
    </row>
    <row r="85" spans="1:14">
      <c r="B85" s="89" t="s">
        <v>973</v>
      </c>
      <c r="C85" s="90"/>
      <c r="D85" s="90"/>
      <c r="E85" s="90"/>
      <c r="F85" s="90"/>
      <c r="G85" s="90"/>
      <c r="H85" s="90"/>
      <c r="I85" s="87"/>
      <c r="J85" s="88"/>
      <c r="K85" s="304">
        <v>0.05</v>
      </c>
      <c r="L85" s="858">
        <f>N79*K85</f>
        <v>551.0305213590367</v>
      </c>
      <c r="M85" s="859"/>
      <c r="N85" s="51"/>
    </row>
    <row r="86" spans="1:14" ht="15.75" thickBot="1">
      <c r="B86" s="91" t="s">
        <v>974</v>
      </c>
      <c r="C86" s="92"/>
      <c r="D86" s="92"/>
      <c r="E86" s="92"/>
      <c r="F86" s="92"/>
      <c r="G86" s="92"/>
      <c r="H86" s="92"/>
      <c r="I86" s="93"/>
      <c r="J86" s="94"/>
      <c r="K86" s="305">
        <v>0.05</v>
      </c>
      <c r="L86" s="860">
        <f>N79*K86</f>
        <v>551.0305213590367</v>
      </c>
      <c r="M86" s="861"/>
      <c r="N86" s="51"/>
    </row>
    <row r="87" spans="1:14" ht="15.75" thickBot="1">
      <c r="B87" s="823" t="s">
        <v>953</v>
      </c>
      <c r="C87" s="824"/>
      <c r="D87" s="824"/>
      <c r="E87" s="824"/>
      <c r="F87" s="824"/>
      <c r="G87" s="824"/>
      <c r="H87" s="824"/>
      <c r="I87" s="824"/>
      <c r="J87" s="824"/>
      <c r="K87" s="824"/>
      <c r="L87" s="824"/>
      <c r="M87" s="825"/>
      <c r="N87" s="52">
        <f>L84+L85+L86</f>
        <v>3306.1831281542204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14326.793555334953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 customHeight="1" thickBot="1">
      <c r="A31" t="s">
        <v>1845</v>
      </c>
      <c r="B31" s="80" t="s">
        <v>1706</v>
      </c>
      <c r="C31" s="965" t="s">
        <v>2160</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907</v>
      </c>
      <c r="B48" s="43" t="str">
        <f>VLOOKUP(A48,MATERIALES!A5:D372,3,FALSE)</f>
        <v>Geomalla Forgrid UX100</v>
      </c>
      <c r="C48" s="281"/>
      <c r="D48" s="281"/>
      <c r="E48" s="281"/>
      <c r="F48" s="281"/>
      <c r="G48" s="281"/>
      <c r="H48" s="281"/>
      <c r="I48" s="268"/>
      <c r="J48" s="224" t="str">
        <f>VLOOKUP(A48,MATERIALES!A4:D638,2,FALSE)</f>
        <v>M2</v>
      </c>
      <c r="K48" s="282">
        <v>1.3</v>
      </c>
      <c r="L48" s="267"/>
      <c r="M48" s="402">
        <f>VLOOKUP(A48,MATERIALES!A5:D394,4,FALSE)</f>
        <v>14852.096830586361</v>
      </c>
      <c r="N48" s="272">
        <f>K48*M48</f>
        <v>19307.725879762271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19307.725879762271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20923.777097834311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4184.7554195668627</v>
      </c>
      <c r="M84" s="859"/>
      <c r="N84" s="51"/>
    </row>
    <row r="85" spans="1:14">
      <c r="B85" s="89" t="s">
        <v>973</v>
      </c>
      <c r="C85" s="90"/>
      <c r="D85" s="90"/>
      <c r="E85" s="90"/>
      <c r="F85" s="90"/>
      <c r="G85" s="90"/>
      <c r="H85" s="90"/>
      <c r="I85" s="87"/>
      <c r="J85" s="88"/>
      <c r="K85" s="304">
        <v>0.05</v>
      </c>
      <c r="L85" s="858">
        <f>N79*K85</f>
        <v>1046.1888548917157</v>
      </c>
      <c r="M85" s="859"/>
      <c r="N85" s="51"/>
    </row>
    <row r="86" spans="1:14" ht="15.75" thickBot="1">
      <c r="B86" s="91" t="s">
        <v>974</v>
      </c>
      <c r="C86" s="92"/>
      <c r="D86" s="92"/>
      <c r="E86" s="92"/>
      <c r="F86" s="92"/>
      <c r="G86" s="92"/>
      <c r="H86" s="92"/>
      <c r="I86" s="93"/>
      <c r="J86" s="94"/>
      <c r="K86" s="305">
        <v>0.05</v>
      </c>
      <c r="L86" s="860">
        <f>N79*K86</f>
        <v>1046.1888548917157</v>
      </c>
      <c r="M86" s="861"/>
      <c r="N86" s="51"/>
    </row>
    <row r="87" spans="1:14" ht="15.75" thickBot="1">
      <c r="B87" s="823" t="s">
        <v>953</v>
      </c>
      <c r="C87" s="824"/>
      <c r="D87" s="824"/>
      <c r="E87" s="824"/>
      <c r="F87" s="824"/>
      <c r="G87" s="824"/>
      <c r="H87" s="824"/>
      <c r="I87" s="824"/>
      <c r="J87" s="824"/>
      <c r="K87" s="824"/>
      <c r="L87" s="824"/>
      <c r="M87" s="825"/>
      <c r="N87" s="52">
        <f>L84+L85+L86</f>
        <v>6277.1331293502944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27200.910227184606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70714.846352800421</v>
      </c>
      <c r="L36" s="270"/>
      <c r="M36" s="336">
        <v>15</v>
      </c>
      <c r="N36" s="272">
        <f>K36/M36</f>
        <v>4714.3230901866946</v>
      </c>
    </row>
    <row r="37" spans="1:14">
      <c r="A37" s="113" t="s">
        <v>174</v>
      </c>
      <c r="B37" s="872" t="str">
        <f>VLOOKUP(A37,EQUIPOS!A7:D154,3,FALSE)</f>
        <v>Compactador vibratorio tipo DD-20</v>
      </c>
      <c r="C37" s="873"/>
      <c r="D37" s="873"/>
      <c r="E37" s="873"/>
      <c r="F37" s="873"/>
      <c r="G37" s="873"/>
      <c r="H37" s="874"/>
      <c r="I37" s="421"/>
      <c r="J37" s="422"/>
      <c r="K37" s="269">
        <f>VLOOKUP(A37,EQUIPOS!A7:D164,4,FALSE)</f>
        <v>75973.960304808657</v>
      </c>
      <c r="L37" s="335"/>
      <c r="M37" s="336">
        <v>15</v>
      </c>
      <c r="N37" s="272">
        <f>K37/M37</f>
        <v>5064.9306869872435</v>
      </c>
    </row>
    <row r="38" spans="1:14">
      <c r="A38" s="113" t="s">
        <v>269</v>
      </c>
      <c r="B38" s="872" t="str">
        <f>VLOOKUP(A38,EQUIPOS!A8:D154,3,FALSE)</f>
        <v>Motoniveladora  potencia 215 HP, ancho de cuchilla 4,27 m, peso 18 ton.</v>
      </c>
      <c r="C38" s="873"/>
      <c r="D38" s="873"/>
      <c r="E38" s="873"/>
      <c r="F38" s="873"/>
      <c r="G38" s="873"/>
      <c r="H38" s="874"/>
      <c r="I38" s="328"/>
      <c r="J38" s="330"/>
      <c r="K38" s="269">
        <f>VLOOKUP(A38,EQUIPOS!A8:D165,4,FALSE)</f>
        <v>183098.24988478114</v>
      </c>
      <c r="L38" s="423"/>
      <c r="M38" s="424">
        <v>15</v>
      </c>
      <c r="N38" s="272">
        <f>K38/M38</f>
        <v>12206.549992318742</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N75*M41</f>
        <v>44.846540602401326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22030.650310095079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550</v>
      </c>
      <c r="B48" s="43" t="str">
        <f>VLOOKUP(A48,MATERIALES!A5:D372,3,FALSE)</f>
        <v>Material seleccionado para Relleno</v>
      </c>
      <c r="C48" s="281"/>
      <c r="D48" s="281"/>
      <c r="E48" s="281"/>
      <c r="F48" s="281"/>
      <c r="G48" s="281"/>
      <c r="H48" s="281"/>
      <c r="I48" s="268"/>
      <c r="J48" s="224" t="str">
        <f>VLOOKUP(A48,MATERIALES!A4:D638,2,FALSE)</f>
        <v>m3</v>
      </c>
      <c r="K48" s="282">
        <v>1.3</v>
      </c>
      <c r="L48" s="267"/>
      <c r="M48" s="402">
        <f>VLOOKUP(A48,MATERIALES!A5:D394,4,FALSE)</f>
        <v>11152.083386891143</v>
      </c>
      <c r="N48" s="272">
        <f>K48*M48</f>
        <v>14497.708402958486</v>
      </c>
    </row>
    <row r="49" spans="1:14">
      <c r="A49" s="166" t="s">
        <v>774</v>
      </c>
      <c r="B49" s="43" t="str">
        <f>VLOOKUP(A49,MATERIALES!A6:D372,3,FALSE)</f>
        <v>Agua</v>
      </c>
      <c r="C49" s="425"/>
      <c r="D49" s="425"/>
      <c r="E49" s="425"/>
      <c r="F49" s="425"/>
      <c r="G49" s="425"/>
      <c r="H49" s="425"/>
      <c r="I49" s="425"/>
      <c r="J49" s="311" t="s">
        <v>422</v>
      </c>
      <c r="K49" s="397">
        <v>30</v>
      </c>
      <c r="L49" s="421"/>
      <c r="M49" s="402">
        <f>VLOOKUP(A49,MATERIALES!A6:D395,4,FALSE)</f>
        <v>41.651105086428174</v>
      </c>
      <c r="N49" s="272">
        <f>K49*M49</f>
        <v>1249.5331525928452</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2" t="s">
        <v>953</v>
      </c>
      <c r="C53" s="866"/>
      <c r="D53" s="866"/>
      <c r="E53" s="866"/>
      <c r="F53" s="866"/>
      <c r="G53" s="866"/>
      <c r="H53" s="866"/>
      <c r="I53" s="866"/>
      <c r="J53" s="866"/>
      <c r="K53" s="866"/>
      <c r="L53" s="866"/>
      <c r="M53" s="867"/>
      <c r="N53" s="104">
        <f>SUM(N48:N52)</f>
        <v>15747.241555551331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0">
        <f>VLOOKUP(A58,TRANSPORTE!A1:D117,4,FALSE)</f>
        <v>1219.3279687179154</v>
      </c>
      <c r="M58" s="911"/>
      <c r="N58" s="287">
        <f>K58*L58</f>
        <v>1585.1263593332901</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1585.1263593332901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2242.3270301200664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41605.345255099768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8321.0690510199547</v>
      </c>
      <c r="M82" s="859"/>
      <c r="N82" s="51"/>
    </row>
    <row r="83" spans="1:14">
      <c r="B83" s="89" t="s">
        <v>973</v>
      </c>
      <c r="C83" s="90"/>
      <c r="D83" s="90"/>
      <c r="E83" s="90"/>
      <c r="F83" s="90"/>
      <c r="G83" s="90"/>
      <c r="H83" s="90"/>
      <c r="I83" s="87"/>
      <c r="J83" s="88"/>
      <c r="K83" s="304">
        <v>0.05</v>
      </c>
      <c r="L83" s="858">
        <f>N77*K83</f>
        <v>2080.2672627549887</v>
      </c>
      <c r="M83" s="859"/>
      <c r="N83" s="51"/>
    </row>
    <row r="84" spans="1:14" ht="15.75" thickBot="1">
      <c r="B84" s="91" t="s">
        <v>974</v>
      </c>
      <c r="C84" s="92"/>
      <c r="D84" s="92"/>
      <c r="E84" s="92"/>
      <c r="F84" s="92"/>
      <c r="G84" s="92"/>
      <c r="H84" s="92"/>
      <c r="I84" s="93"/>
      <c r="J84" s="94"/>
      <c r="K84" s="305">
        <v>0.05</v>
      </c>
      <c r="L84" s="860">
        <f>N77*K84</f>
        <v>2080.2672627549887</v>
      </c>
      <c r="M84" s="861"/>
      <c r="N84" s="51"/>
    </row>
    <row r="85" spans="1:14" ht="15.75" thickBot="1">
      <c r="B85" s="823" t="s">
        <v>953</v>
      </c>
      <c r="C85" s="824"/>
      <c r="D85" s="824"/>
      <c r="E85" s="824"/>
      <c r="F85" s="824"/>
      <c r="G85" s="824"/>
      <c r="H85" s="824"/>
      <c r="I85" s="824"/>
      <c r="J85" s="824"/>
      <c r="K85" s="824"/>
      <c r="L85" s="824"/>
      <c r="M85" s="825"/>
      <c r="N85" s="52">
        <f>L82+L83+L84</f>
        <v>12481.603576529933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54086.948831629699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topLeftCell="A22"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106.68624361440799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1709</v>
      </c>
      <c r="B48" s="43" t="str">
        <f>VLOOKUP(A48,MATERIALES!A5:D372,3,FALSE)</f>
        <v>Impermeabilizante para concreto</v>
      </c>
      <c r="C48" s="281"/>
      <c r="D48" s="281"/>
      <c r="E48" s="281"/>
      <c r="F48" s="281"/>
      <c r="G48" s="281"/>
      <c r="H48" s="281"/>
      <c r="I48" s="268"/>
      <c r="J48" s="311" t="str">
        <f>VLOOKUP(A48,MATERIALES!A4:D638,2,FALSE)</f>
        <v>kg</v>
      </c>
      <c r="K48" s="442">
        <v>0.7</v>
      </c>
      <c r="L48" s="267"/>
      <c r="M48" s="402">
        <f>VLOOKUP(A48,MATERIALES!A5:D394,4,FALSE)</f>
        <v>16423.030735578632</v>
      </c>
      <c r="N48" s="272">
        <f>K48*M48</f>
        <v>11496.121514905042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11496.121514905042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2133.7248722881595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13736.532630807609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2747.306526161522</v>
      </c>
      <c r="M84" s="859"/>
      <c r="N84" s="51"/>
    </row>
    <row r="85" spans="1:14">
      <c r="B85" s="89" t="s">
        <v>973</v>
      </c>
      <c r="C85" s="90"/>
      <c r="D85" s="90"/>
      <c r="E85" s="90"/>
      <c r="F85" s="90"/>
      <c r="G85" s="90"/>
      <c r="H85" s="90"/>
      <c r="I85" s="87"/>
      <c r="J85" s="88"/>
      <c r="K85" s="304">
        <v>0.05</v>
      </c>
      <c r="L85" s="858">
        <f>N79*K85</f>
        <v>686.8266315403805</v>
      </c>
      <c r="M85" s="859"/>
      <c r="N85" s="51"/>
    </row>
    <row r="86" spans="1:14" ht="15.75" thickBot="1">
      <c r="B86" s="91" t="s">
        <v>974</v>
      </c>
      <c r="C86" s="92"/>
      <c r="D86" s="92"/>
      <c r="E86" s="92"/>
      <c r="F86" s="92"/>
      <c r="G86" s="92"/>
      <c r="H86" s="92"/>
      <c r="I86" s="93"/>
      <c r="J86" s="94"/>
      <c r="K86" s="305">
        <v>0.05</v>
      </c>
      <c r="L86" s="860">
        <f>N79*K86</f>
        <v>686.8266315403805</v>
      </c>
      <c r="M86" s="861"/>
      <c r="N86" s="51"/>
    </row>
    <row r="87" spans="1:14" ht="15.75" thickBot="1">
      <c r="B87" s="823" t="s">
        <v>953</v>
      </c>
      <c r="C87" s="824"/>
      <c r="D87" s="824"/>
      <c r="E87" s="824"/>
      <c r="F87" s="824"/>
      <c r="G87" s="824"/>
      <c r="H87" s="824"/>
      <c r="I87" s="824"/>
      <c r="J87" s="824"/>
      <c r="K87" s="824"/>
      <c r="L87" s="824"/>
      <c r="M87" s="825"/>
      <c r="N87" s="52">
        <f>L84+L85+L86</f>
        <v>4120.9597892422835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52">
        <f>N79+N87</f>
        <v>17857.492420049894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537.37060903602003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479</v>
      </c>
      <c r="B48" s="43" t="str">
        <f>VLOOKUP(A48,MATERIALES!A5:D372,3,FALSE)</f>
        <v>Imprimante y puente de adherencia</v>
      </c>
      <c r="C48" s="281"/>
      <c r="D48" s="281"/>
      <c r="E48" s="281"/>
      <c r="F48" s="281"/>
      <c r="G48" s="281"/>
      <c r="H48" s="281"/>
      <c r="I48" s="281"/>
      <c r="J48" s="311" t="str">
        <f>VLOOKUP(A48,MATERIALES!A4:D638,2,FALSE)</f>
        <v>kg</v>
      </c>
      <c r="K48" s="443">
        <v>0.2</v>
      </c>
      <c r="L48" s="267"/>
      <c r="M48" s="402">
        <f>VLOOKUP(A48,MATERIALES!A5:D394,4,FALSE)</f>
        <v>95313.347602155074</v>
      </c>
      <c r="N48" s="272">
        <f>K48*M48</f>
        <v>19062.669520431016</v>
      </c>
    </row>
    <row r="49" spans="1:14">
      <c r="A49" s="166" t="s">
        <v>481</v>
      </c>
      <c r="B49" s="43" t="str">
        <f>VLOOKUP(A49,MATERIALES!A6:D372,3,FALSE)</f>
        <v>Láminas impermeabilizantes</v>
      </c>
      <c r="C49" s="425"/>
      <c r="D49" s="425"/>
      <c r="E49" s="425"/>
      <c r="F49" s="425"/>
      <c r="G49" s="425"/>
      <c r="H49" s="425"/>
      <c r="I49" s="425"/>
      <c r="J49" s="50" t="str">
        <f>VLOOKUP(A49,MATERIALES!A5:D639,2,FALSE)</f>
        <v>m2</v>
      </c>
      <c r="K49" s="397">
        <v>1.05</v>
      </c>
      <c r="L49" s="421"/>
      <c r="M49" s="402">
        <f>VLOOKUP(A49,MATERIALES!A6:D395,4,FALSE)</f>
        <v>1723.5989775037617</v>
      </c>
      <c r="N49" s="272">
        <f>K49*M49</f>
        <v>1809.7789263789498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20872.448446809965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10747.412180720399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32157.231236566386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6431.4462473132771</v>
      </c>
      <c r="M84" s="859"/>
      <c r="N84" s="51"/>
    </row>
    <row r="85" spans="1:14">
      <c r="B85" s="89" t="s">
        <v>973</v>
      </c>
      <c r="C85" s="90"/>
      <c r="D85" s="90"/>
      <c r="E85" s="90"/>
      <c r="F85" s="90"/>
      <c r="G85" s="90"/>
      <c r="H85" s="90"/>
      <c r="I85" s="87"/>
      <c r="J85" s="88"/>
      <c r="K85" s="304">
        <v>0.05</v>
      </c>
      <c r="L85" s="858">
        <f>N79*K85</f>
        <v>1607.8615618283193</v>
      </c>
      <c r="M85" s="859"/>
      <c r="N85" s="51"/>
    </row>
    <row r="86" spans="1:14" ht="15.75" thickBot="1">
      <c r="B86" s="91" t="s">
        <v>974</v>
      </c>
      <c r="C86" s="92"/>
      <c r="D86" s="92"/>
      <c r="E86" s="92"/>
      <c r="F86" s="92"/>
      <c r="G86" s="92"/>
      <c r="H86" s="92"/>
      <c r="I86" s="93"/>
      <c r="J86" s="94"/>
      <c r="K86" s="305">
        <v>0.05</v>
      </c>
      <c r="L86" s="860">
        <f>N79*K86</f>
        <v>1607.8615618283193</v>
      </c>
      <c r="M86" s="861"/>
      <c r="N86" s="51"/>
    </row>
    <row r="87" spans="1:14" ht="15.75" thickBot="1">
      <c r="B87" s="823" t="s">
        <v>953</v>
      </c>
      <c r="C87" s="824"/>
      <c r="D87" s="824"/>
      <c r="E87" s="824"/>
      <c r="F87" s="824"/>
      <c r="G87" s="824"/>
      <c r="H87" s="824"/>
      <c r="I87" s="824"/>
      <c r="J87" s="824"/>
      <c r="K87" s="824"/>
      <c r="L87" s="824"/>
      <c r="M87" s="825"/>
      <c r="N87" s="52">
        <f>L84+L85+L86</f>
        <v>9647.1693709699157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41804.4006075363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topLeftCell="A16"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45808.277169112589</v>
      </c>
      <c r="L36" s="270"/>
      <c r="M36" s="336">
        <v>1500</v>
      </c>
      <c r="N36" s="272">
        <f>K36/M36</f>
        <v>30.538851446075061</v>
      </c>
    </row>
    <row r="37" spans="1:14">
      <c r="A37" s="113" t="s">
        <v>361</v>
      </c>
      <c r="B37" s="872" t="str">
        <f>VLOOKUP(A37,EQUIPOS!A7:D154,3,FALSE)</f>
        <v>Vehículo delineador</v>
      </c>
      <c r="C37" s="873"/>
      <c r="D37" s="873"/>
      <c r="E37" s="873"/>
      <c r="F37" s="873"/>
      <c r="G37" s="873"/>
      <c r="H37" s="874"/>
      <c r="I37" s="421"/>
      <c r="J37" s="422"/>
      <c r="K37" s="269">
        <f>VLOOKUP(A37,EQUIPOS!A7:D164,4,FALSE)</f>
        <v>127151.56241998691</v>
      </c>
      <c r="L37" s="335"/>
      <c r="M37" s="336">
        <v>1500</v>
      </c>
      <c r="N37" s="272">
        <f>K37/M37</f>
        <v>84.767708279991268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0.22423270301200668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115.53079242907833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VLOOKUP(A48,MATERIALES!A5:D372,3,FALSE)</f>
        <v>Esferas reflectivas</v>
      </c>
      <c r="C48" s="281"/>
      <c r="D48" s="281"/>
      <c r="E48" s="281"/>
      <c r="F48" s="281"/>
      <c r="G48" s="281"/>
      <c r="H48" s="281"/>
      <c r="I48" s="281"/>
      <c r="J48" s="311" t="str">
        <f>VLOOKUP(A48,MATERIALES!A4:D638,2,FALSE)</f>
        <v>kg</v>
      </c>
      <c r="K48" s="282">
        <v>4.5999999999999999E-2</v>
      </c>
      <c r="L48" s="267"/>
      <c r="M48" s="402">
        <f>VLOOKUP(A48,MATERIALES!A5:D394,4,FALSE)</f>
        <v>6537.6615821284822</v>
      </c>
      <c r="N48" s="272">
        <f>K48*M48</f>
        <v>300.73243277791016</v>
      </c>
    </row>
    <row r="49" spans="1:14">
      <c r="A49" s="166" t="s">
        <v>605</v>
      </c>
      <c r="B49" s="43" t="str">
        <f>VLOOKUP(A49,MATERIALES!A6:D372,3,FALSE)</f>
        <v>Pintura acrílica pura para tráfico</v>
      </c>
      <c r="C49" s="425"/>
      <c r="D49" s="425"/>
      <c r="E49" s="425"/>
      <c r="F49" s="425"/>
      <c r="G49" s="425"/>
      <c r="H49" s="425"/>
      <c r="I49" s="425"/>
      <c r="J49" s="312" t="str">
        <f>VLOOKUP(A49,MATERIALES!A5:D639,2,FALSE)</f>
        <v>gal</v>
      </c>
      <c r="K49" s="397">
        <v>1.4E-2</v>
      </c>
      <c r="L49" s="421"/>
      <c r="M49" s="402">
        <f>VLOOKUP(A49,MATERIALES!A6:D395,4,FALSE)</f>
        <v>86064.025532628904</v>
      </c>
      <c r="N49" s="272">
        <f>K49*M49</f>
        <v>1204.8963574568047</v>
      </c>
    </row>
    <row r="50" spans="1:14">
      <c r="A50" s="166" t="s">
        <v>841</v>
      </c>
      <c r="B50" s="43" t="str">
        <f>VLOOKUP(A50,MATERIALES!A6:D372,3,FALSE)</f>
        <v>Disolvente para pintura Trafico (acrílico)</v>
      </c>
      <c r="C50" s="425"/>
      <c r="D50" s="425"/>
      <c r="E50" s="425"/>
      <c r="F50" s="425"/>
      <c r="G50" s="425"/>
      <c r="H50" s="425"/>
      <c r="I50" s="425"/>
      <c r="J50" s="312" t="str">
        <f>VLOOKUP(A50,MATERIALES!A6:D640,2,FALSE)</f>
        <v>gal</v>
      </c>
      <c r="K50" s="444">
        <v>4.2999999999999999E-4</v>
      </c>
      <c r="L50" s="421"/>
      <c r="M50" s="402">
        <f>VLOOKUP(A50,MATERIALES!A6:D396,4,FALSE)</f>
        <v>36444.716950624657</v>
      </c>
      <c r="N50" s="272">
        <f>K50*M50</f>
        <v>15.671228288768603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1521.3000185234835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22.423270301200667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1659.2540812537625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331.85081625075253</v>
      </c>
      <c r="M84" s="859"/>
      <c r="N84" s="51"/>
    </row>
    <row r="85" spans="1:14">
      <c r="B85" s="89" t="s">
        <v>973</v>
      </c>
      <c r="C85" s="90"/>
      <c r="D85" s="90"/>
      <c r="E85" s="90"/>
      <c r="F85" s="90"/>
      <c r="G85" s="90"/>
      <c r="H85" s="90"/>
      <c r="I85" s="87"/>
      <c r="J85" s="88"/>
      <c r="K85" s="304">
        <v>0.05</v>
      </c>
      <c r="L85" s="858">
        <f>N79*K85</f>
        <v>82.962704062688132</v>
      </c>
      <c r="M85" s="859"/>
      <c r="N85" s="51"/>
    </row>
    <row r="86" spans="1:14" ht="15.75" thickBot="1">
      <c r="B86" s="91" t="s">
        <v>974</v>
      </c>
      <c r="C86" s="92"/>
      <c r="D86" s="92"/>
      <c r="E86" s="92"/>
      <c r="F86" s="92"/>
      <c r="G86" s="92"/>
      <c r="H86" s="92"/>
      <c r="I86" s="93"/>
      <c r="J86" s="94"/>
      <c r="K86" s="305">
        <v>0.05</v>
      </c>
      <c r="L86" s="860">
        <f>N79*K86</f>
        <v>82.962704062688132</v>
      </c>
      <c r="M86" s="861"/>
      <c r="N86" s="51"/>
    </row>
    <row r="87" spans="1:14" ht="15.75" thickBot="1">
      <c r="B87" s="823" t="s">
        <v>953</v>
      </c>
      <c r="C87" s="824"/>
      <c r="D87" s="824"/>
      <c r="E87" s="824"/>
      <c r="F87" s="824"/>
      <c r="G87" s="824"/>
      <c r="H87" s="824"/>
      <c r="I87" s="824"/>
      <c r="J87" s="824"/>
      <c r="K87" s="824"/>
      <c r="L87" s="824"/>
      <c r="M87" s="825"/>
      <c r="N87" s="52">
        <f>L84+L85+L86</f>
        <v>497.77622437612882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2157.0303056298912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topLeftCell="A19"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45808.277169112589</v>
      </c>
      <c r="L36" s="270"/>
      <c r="M36" s="336">
        <v>1200</v>
      </c>
      <c r="N36" s="272">
        <f>K36/M36</f>
        <v>38.173564307593821</v>
      </c>
    </row>
    <row r="37" spans="1:14">
      <c r="A37" s="113" t="s">
        <v>201</v>
      </c>
      <c r="B37" s="872" t="str">
        <f>VLOOKUP(A37,EQUIPOS!A7:D154,3,FALSE)</f>
        <v>Equipo autopropulsado para pintura termoplástica</v>
      </c>
      <c r="C37" s="873"/>
      <c r="D37" s="873"/>
      <c r="E37" s="873"/>
      <c r="F37" s="873"/>
      <c r="G37" s="873"/>
      <c r="H37" s="874"/>
      <c r="I37" s="421"/>
      <c r="J37" s="422"/>
      <c r="K37" s="269">
        <f>VLOOKUP(A37,EQUIPOS!A7:D164,4,FALSE)</f>
        <v>116741.65741193677</v>
      </c>
      <c r="L37" s="335"/>
      <c r="M37" s="336">
        <v>1200</v>
      </c>
      <c r="N37" s="272">
        <f>K37/M37</f>
        <v>97.284714509947307</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0.39306379543167497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135.85134261297281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VLOOKUP(A48,MATERIALES!A5:D372,3,FALSE)</f>
        <v>Esferas reflectivas</v>
      </c>
      <c r="C48" s="281"/>
      <c r="D48" s="281"/>
      <c r="E48" s="281"/>
      <c r="F48" s="281"/>
      <c r="G48" s="281"/>
      <c r="H48" s="281"/>
      <c r="I48" s="281"/>
      <c r="J48" s="311" t="str">
        <f>VLOOKUP(A48,MATERIALES!A4:D638,2,FALSE)</f>
        <v>kg</v>
      </c>
      <c r="K48" s="282">
        <v>0.108</v>
      </c>
      <c r="L48" s="267"/>
      <c r="M48" s="402">
        <f>VLOOKUP(A48,MATERIALES!A5:D394,4,FALSE)</f>
        <v>6537.6615821284822</v>
      </c>
      <c r="N48" s="272">
        <f>K48*M48</f>
        <v>706.0674508698761</v>
      </c>
    </row>
    <row r="49" spans="1:14">
      <c r="A49" s="166" t="s">
        <v>626</v>
      </c>
      <c r="B49" s="43" t="str">
        <f>VLOOKUP(A49,MATERIALES!A6:D372,3,FALSE)</f>
        <v xml:space="preserve">Resina termoplástica </v>
      </c>
      <c r="C49" s="425"/>
      <c r="D49" s="425"/>
      <c r="E49" s="425"/>
      <c r="F49" s="425"/>
      <c r="G49" s="425"/>
      <c r="H49" s="425"/>
      <c r="I49" s="425"/>
      <c r="J49" s="312" t="str">
        <f>VLOOKUP(A49,MATERIALES!A5:D639,2,FALSE)</f>
        <v>kg</v>
      </c>
      <c r="K49" s="397">
        <v>7.8E-2</v>
      </c>
      <c r="L49" s="421"/>
      <c r="M49" s="402">
        <f>VLOOKUP(A49,MATERIALES!A6:D395,4,FALSE)</f>
        <v>5900.5852979136744</v>
      </c>
      <c r="N49" s="272">
        <f>K49*M49</f>
        <v>460.24565323726659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1166.3131041071426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39.306379543167495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1341.4708262632828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268.29416525265657</v>
      </c>
      <c r="M84" s="859"/>
      <c r="N84" s="51"/>
    </row>
    <row r="85" spans="1:14">
      <c r="B85" s="89" t="s">
        <v>973</v>
      </c>
      <c r="C85" s="90"/>
      <c r="D85" s="90"/>
      <c r="E85" s="90"/>
      <c r="F85" s="90"/>
      <c r="G85" s="90"/>
      <c r="H85" s="90"/>
      <c r="I85" s="87"/>
      <c r="J85" s="88"/>
      <c r="K85" s="304">
        <v>0.05</v>
      </c>
      <c r="L85" s="858">
        <f>N79*K85</f>
        <v>67.073541313164142</v>
      </c>
      <c r="M85" s="859"/>
      <c r="N85" s="51"/>
    </row>
    <row r="86" spans="1:14" ht="15.75" thickBot="1">
      <c r="B86" s="91" t="s">
        <v>974</v>
      </c>
      <c r="C86" s="92"/>
      <c r="D86" s="92"/>
      <c r="E86" s="92"/>
      <c r="F86" s="92"/>
      <c r="G86" s="92"/>
      <c r="H86" s="92"/>
      <c r="I86" s="93"/>
      <c r="J86" s="94"/>
      <c r="K86" s="305">
        <v>0.05</v>
      </c>
      <c r="L86" s="860">
        <f>N79*K86</f>
        <v>67.073541313164142</v>
      </c>
      <c r="M86" s="861"/>
      <c r="N86" s="51"/>
    </row>
    <row r="87" spans="1:14" ht="15.75" thickBot="1">
      <c r="B87" s="823" t="s">
        <v>953</v>
      </c>
      <c r="C87" s="824"/>
      <c r="D87" s="824"/>
      <c r="E87" s="824"/>
      <c r="F87" s="824"/>
      <c r="G87" s="824"/>
      <c r="H87" s="824"/>
      <c r="I87" s="824"/>
      <c r="J87" s="824"/>
      <c r="K87" s="824"/>
      <c r="L87" s="824"/>
      <c r="M87" s="825"/>
      <c r="N87" s="52">
        <f>L84+L85+L86</f>
        <v>402.44124787898483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1743.9120741422676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topLeftCell="A13"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199</v>
      </c>
      <c r="B36" s="872" t="str">
        <f>VLOOKUP(A36,EQUIPOS!A6:D154,3,FALSE)</f>
        <v xml:space="preserve">Equipo de pintura (Compresor), Presión máxima de trabajo 3300 psi.
</v>
      </c>
      <c r="C36" s="873"/>
      <c r="D36" s="873"/>
      <c r="E36" s="873"/>
      <c r="F36" s="873"/>
      <c r="G36" s="873"/>
      <c r="H36" s="874"/>
      <c r="I36" s="267"/>
      <c r="J36" s="268"/>
      <c r="K36" s="269">
        <f>VLOOKUP(A36,EQUIPOS!A6:D163,4,FALSE)</f>
        <v>21183.450299169817</v>
      </c>
      <c r="L36" s="270"/>
      <c r="M36" s="336">
        <v>6.1</v>
      </c>
      <c r="N36" s="272">
        <f>K36/M36</f>
        <v>3472.6967703557079</v>
      </c>
    </row>
    <row r="37" spans="1:14">
      <c r="A37" s="113" t="s">
        <v>138</v>
      </c>
      <c r="B37" s="872" t="str">
        <f>VLOOKUP(A37,EQUIPOS!A7:D154,3,FALSE)</f>
        <v>Camioneta D-300</v>
      </c>
      <c r="C37" s="873"/>
      <c r="D37" s="873"/>
      <c r="E37" s="873"/>
      <c r="F37" s="873"/>
      <c r="G37" s="873"/>
      <c r="H37" s="874"/>
      <c r="I37" s="421"/>
      <c r="J37" s="422"/>
      <c r="K37" s="269">
        <f>VLOOKUP(A37,EQUIPOS!A7:D164,4,FALSE)</f>
        <v>45808.277169112589</v>
      </c>
      <c r="L37" s="335"/>
      <c r="M37" s="336">
        <v>6.1</v>
      </c>
      <c r="N37" s="272">
        <f>K37/M37</f>
        <v>7509.5536342807527</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77.324025330821314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11059.574429967282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VLOOKUP(A48,MATERIALES!A5:D372,3,FALSE)</f>
        <v>Esferas reflectivas</v>
      </c>
      <c r="C48" s="281"/>
      <c r="D48" s="281"/>
      <c r="E48" s="281"/>
      <c r="F48" s="281"/>
      <c r="G48" s="281"/>
      <c r="H48" s="281"/>
      <c r="I48" s="281"/>
      <c r="J48" s="311" t="str">
        <f>VLOOKUP(A48,MATERIALES!A4:D638,2,FALSE)</f>
        <v>kg</v>
      </c>
      <c r="K48" s="282">
        <v>0.38200000000000001</v>
      </c>
      <c r="L48" s="267"/>
      <c r="M48" s="402">
        <f>VLOOKUP(A48,MATERIALES!A5:D394,4,FALSE)</f>
        <v>6537.6615821284822</v>
      </c>
      <c r="N48" s="272">
        <f>K48*M48</f>
        <v>2497.3867243730801</v>
      </c>
    </row>
    <row r="49" spans="1:14">
      <c r="A49" s="166" t="s">
        <v>841</v>
      </c>
      <c r="B49" s="43" t="str">
        <f>VLOOKUP(A49,MATERIALES!A6:D372,3,FALSE)</f>
        <v>Disolvente para pintura Trafico (acrílico)</v>
      </c>
      <c r="C49" s="425"/>
      <c r="D49" s="425"/>
      <c r="E49" s="425"/>
      <c r="F49" s="425"/>
      <c r="G49" s="425"/>
      <c r="H49" s="425"/>
      <c r="I49" s="425"/>
      <c r="J49" s="312" t="str">
        <f>VLOOKUP(A49,MATERIALES!A5:D639,2,FALSE)</f>
        <v>gal</v>
      </c>
      <c r="K49" s="397">
        <v>0.05</v>
      </c>
      <c r="L49" s="421"/>
      <c r="M49" s="402">
        <f>VLOOKUP(A49,MATERIALES!A6:D395,4,FALSE)</f>
        <v>36444.716950624657</v>
      </c>
      <c r="N49" s="272">
        <f>K49*M49</f>
        <v>1822.235847531233</v>
      </c>
    </row>
    <row r="50" spans="1:14">
      <c r="A50" s="166" t="s">
        <v>605</v>
      </c>
      <c r="B50" s="43" t="str">
        <f>VLOOKUP(A50,MATERIALES!A6:D372,3,FALSE)</f>
        <v>Pintura acrílica pura para tráfico</v>
      </c>
      <c r="C50" s="425"/>
      <c r="D50" s="425"/>
      <c r="E50" s="425"/>
      <c r="F50" s="425"/>
      <c r="G50" s="425"/>
      <c r="H50" s="425"/>
      <c r="I50" s="425"/>
      <c r="J50" s="312" t="str">
        <f>VLOOKUP(A50,MATERIALES!A6:D640,2,FALSE)</f>
        <v>gal</v>
      </c>
      <c r="K50" s="397">
        <v>0.12</v>
      </c>
      <c r="L50" s="421"/>
      <c r="M50" s="402">
        <f>VLOOKUP(A50,MATERIALES!A6:D396,4,FALSE)</f>
        <v>86064.025532628904</v>
      </c>
      <c r="N50" s="272">
        <f>K50*M50</f>
        <v>10327.683063915469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14647.305635819783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7732.4025330821314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33439.282598869198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6687.8565197738399</v>
      </c>
      <c r="M84" s="859"/>
      <c r="N84" s="51"/>
    </row>
    <row r="85" spans="1:14">
      <c r="B85" s="89" t="s">
        <v>973</v>
      </c>
      <c r="C85" s="90"/>
      <c r="D85" s="90"/>
      <c r="E85" s="90"/>
      <c r="F85" s="90"/>
      <c r="G85" s="90"/>
      <c r="H85" s="90"/>
      <c r="I85" s="87"/>
      <c r="J85" s="88"/>
      <c r="K85" s="304">
        <v>0.05</v>
      </c>
      <c r="L85" s="858">
        <f>N79*K85</f>
        <v>1671.96412994346</v>
      </c>
      <c r="M85" s="859"/>
      <c r="N85" s="51"/>
    </row>
    <row r="86" spans="1:14" ht="15.75" thickBot="1">
      <c r="B86" s="91" t="s">
        <v>974</v>
      </c>
      <c r="C86" s="92"/>
      <c r="D86" s="92"/>
      <c r="E86" s="92"/>
      <c r="F86" s="92"/>
      <c r="G86" s="92"/>
      <c r="H86" s="92"/>
      <c r="I86" s="93"/>
      <c r="J86" s="94"/>
      <c r="K86" s="305">
        <v>0.05</v>
      </c>
      <c r="L86" s="860">
        <f>N79*K86</f>
        <v>1671.96412994346</v>
      </c>
      <c r="M86" s="861"/>
      <c r="N86" s="51"/>
    </row>
    <row r="87" spans="1:14" ht="15.75" thickBot="1">
      <c r="B87" s="823" t="s">
        <v>953</v>
      </c>
      <c r="C87" s="824"/>
      <c r="D87" s="824"/>
      <c r="E87" s="824"/>
      <c r="F87" s="824"/>
      <c r="G87" s="824"/>
      <c r="H87" s="824"/>
      <c r="I87" s="824"/>
      <c r="J87" s="824"/>
      <c r="K87" s="824"/>
      <c r="L87" s="824"/>
      <c r="M87" s="825"/>
      <c r="N87" s="52">
        <f>L84+L85+L86</f>
        <v>10031.78477966076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43471.067378529959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topLeftCell="A25"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45808.277169112589</v>
      </c>
      <c r="L36" s="270"/>
      <c r="M36" s="336">
        <v>6</v>
      </c>
      <c r="N36" s="272">
        <f>K36/M36</f>
        <v>7634.7128615187648</v>
      </c>
    </row>
    <row r="37" spans="1:14">
      <c r="A37" s="113" t="s">
        <v>1711</v>
      </c>
      <c r="B37" s="872" t="str">
        <f>VLOOKUP(A37,EQUIPOS!A7:D154,3,FALSE)</f>
        <v>Caldera para pintura termoplástica</v>
      </c>
      <c r="C37" s="873"/>
      <c r="D37" s="873"/>
      <c r="E37" s="873"/>
      <c r="F37" s="873"/>
      <c r="G37" s="873"/>
      <c r="H37" s="874"/>
      <c r="I37" s="421"/>
      <c r="J37" s="422"/>
      <c r="K37" s="269">
        <f>VLOOKUP(A37,EQUIPOS!A7:D164,4,FALSE)</f>
        <v>56818.201009426281</v>
      </c>
      <c r="L37" s="335"/>
      <c r="M37" s="336">
        <v>6</v>
      </c>
      <c r="N37" s="272">
        <f>K37/M37</f>
        <v>9469.700168237714</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89.890050753001674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17194.303080509479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VLOOKUP(A48,MATERIALES!A5:D372,3,FALSE)</f>
        <v>Esferas reflectivas</v>
      </c>
      <c r="C48" s="281"/>
      <c r="D48" s="281"/>
      <c r="E48" s="281"/>
      <c r="F48" s="281"/>
      <c r="G48" s="281"/>
      <c r="H48" s="281"/>
      <c r="I48" s="268"/>
      <c r="J48" s="224" t="str">
        <f>VLOOKUP(A48,MATERIALES!A4:D638,2,FALSE)</f>
        <v>kg</v>
      </c>
      <c r="K48" s="282">
        <v>0.9</v>
      </c>
      <c r="L48" s="267"/>
      <c r="M48" s="402">
        <f>VLOOKUP(A48,MATERIALES!A5:D394,4,FALSE)</f>
        <v>6537.6615821284822</v>
      </c>
      <c r="N48" s="272">
        <f>K48*M48</f>
        <v>5883.8954239156337</v>
      </c>
    </row>
    <row r="49" spans="1:14">
      <c r="A49" s="166" t="s">
        <v>626</v>
      </c>
      <c r="B49" s="43" t="str">
        <f>VLOOKUP(A49,MATERIALES!A6:D372,3,FALSE)</f>
        <v xml:space="preserve">Resina termoplástica </v>
      </c>
      <c r="C49" s="425"/>
      <c r="D49" s="425"/>
      <c r="E49" s="425"/>
      <c r="F49" s="425"/>
      <c r="G49" s="425"/>
      <c r="H49" s="425"/>
      <c r="I49" s="425"/>
      <c r="J49" s="311" t="str">
        <f>VLOOKUP(A49,MATERIALES!A5:D639,2,FALSE)</f>
        <v>kg</v>
      </c>
      <c r="K49" s="397">
        <v>0.65</v>
      </c>
      <c r="L49" s="421"/>
      <c r="M49" s="402">
        <f>VLOOKUP(A49,MATERIALES!A6:D395,4,FALSE)</f>
        <v>5900.5852979136744</v>
      </c>
      <c r="N49" s="272">
        <f>K49*M49</f>
        <v>3835.3804436438886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9719.2758675595214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8989.0050753001669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35902.584023369171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7180.5168046738345</v>
      </c>
      <c r="M84" s="859"/>
      <c r="N84" s="51"/>
    </row>
    <row r="85" spans="1:14">
      <c r="B85" s="89" t="s">
        <v>973</v>
      </c>
      <c r="C85" s="90"/>
      <c r="D85" s="90"/>
      <c r="E85" s="90"/>
      <c r="F85" s="90"/>
      <c r="G85" s="90"/>
      <c r="H85" s="90"/>
      <c r="I85" s="87"/>
      <c r="J85" s="88"/>
      <c r="K85" s="304">
        <v>0.05</v>
      </c>
      <c r="L85" s="858">
        <f>N79*K85</f>
        <v>1795.1292011684586</v>
      </c>
      <c r="M85" s="859"/>
      <c r="N85" s="51"/>
    </row>
    <row r="86" spans="1:14" ht="15.75" thickBot="1">
      <c r="B86" s="91" t="s">
        <v>974</v>
      </c>
      <c r="C86" s="92"/>
      <c r="D86" s="92"/>
      <c r="E86" s="92"/>
      <c r="F86" s="92"/>
      <c r="G86" s="92"/>
      <c r="H86" s="92"/>
      <c r="I86" s="93"/>
      <c r="J86" s="94"/>
      <c r="K86" s="305">
        <v>0.05</v>
      </c>
      <c r="L86" s="860">
        <f>N79*K86</f>
        <v>1795.1292011684586</v>
      </c>
      <c r="M86" s="861"/>
      <c r="N86" s="51"/>
    </row>
    <row r="87" spans="1:14" ht="15.75" thickBot="1">
      <c r="B87" s="823" t="s">
        <v>953</v>
      </c>
      <c r="C87" s="824"/>
      <c r="D87" s="824"/>
      <c r="E87" s="824"/>
      <c r="F87" s="824"/>
      <c r="G87" s="824"/>
      <c r="H87" s="824"/>
      <c r="I87" s="824"/>
      <c r="J87" s="824"/>
      <c r="K87" s="824"/>
      <c r="L87" s="824"/>
      <c r="M87" s="825"/>
      <c r="N87" s="52">
        <f>L84+L85+L86</f>
        <v>10770.775207010751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46673.359230379923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topLeftCell="A22"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45808.277169112589</v>
      </c>
      <c r="L36" s="270"/>
      <c r="M36" s="336">
        <v>250</v>
      </c>
      <c r="N36" s="272">
        <f>K36/M36</f>
        <v>183.23310867645034</v>
      </c>
    </row>
    <row r="37" spans="1:14">
      <c r="A37" s="113" t="s">
        <v>251</v>
      </c>
      <c r="B37" s="872" t="str">
        <f>VLOOKUP(A37,EQUIPOS!A7:D154,3,FALSE)</f>
        <v>Maquina térmica pegatachas</v>
      </c>
      <c r="C37" s="873"/>
      <c r="D37" s="873"/>
      <c r="E37" s="873"/>
      <c r="F37" s="873"/>
      <c r="G37" s="873"/>
      <c r="H37" s="874"/>
      <c r="I37" s="421"/>
      <c r="J37" s="422"/>
      <c r="K37" s="269">
        <f>VLOOKUP(A37,EQUIPOS!A7:D164,4,FALSE)</f>
        <v>66118.812458393193</v>
      </c>
      <c r="L37" s="335"/>
      <c r="M37" s="336">
        <v>250</v>
      </c>
      <c r="N37" s="272">
        <f>K37/M37</f>
        <v>264.47524983357278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1.0747412180720399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448.78309972809518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626</v>
      </c>
      <c r="B48" s="43" t="str">
        <f>VLOOKUP(A48,MATERIALES!A5:D372,3,FALSE)</f>
        <v xml:space="preserve">Resina termoplástica </v>
      </c>
      <c r="C48" s="281"/>
      <c r="D48" s="281"/>
      <c r="E48" s="281"/>
      <c r="F48" s="281"/>
      <c r="G48" s="281"/>
      <c r="H48" s="281"/>
      <c r="I48" s="268"/>
      <c r="J48" s="224" t="str">
        <f>VLOOKUP(A48,MATERIALES!A4:D638,2,FALSE)</f>
        <v>kg</v>
      </c>
      <c r="K48" s="282">
        <v>0.08</v>
      </c>
      <c r="L48" s="267"/>
      <c r="M48" s="402">
        <f>VLOOKUP(A48,MATERIALES!A5:D394,4,FALSE)</f>
        <v>5900.5852979136744</v>
      </c>
      <c r="N48" s="272">
        <f>K48*M48</f>
        <v>472.04682383309398</v>
      </c>
    </row>
    <row r="49" spans="1:14">
      <c r="A49" s="166" t="s">
        <v>681</v>
      </c>
      <c r="B49" s="43" t="str">
        <f>VLOOKUP(A49,MATERIALES!A6:D372,3,FALSE)</f>
        <v>Tacha reflectiva</v>
      </c>
      <c r="C49" s="425"/>
      <c r="D49" s="425"/>
      <c r="E49" s="425"/>
      <c r="F49" s="425"/>
      <c r="G49" s="425"/>
      <c r="H49" s="425"/>
      <c r="I49" s="422"/>
      <c r="J49" s="224" t="str">
        <f>VLOOKUP(A49,MATERIALES!A5:D639,2,FALSE)</f>
        <v>u</v>
      </c>
      <c r="K49" s="397">
        <v>1</v>
      </c>
      <c r="L49" s="421"/>
      <c r="M49" s="402">
        <f>VLOOKUP(A49,MATERIALES!A6:D395,4,FALSE)</f>
        <v>9996.2652207427618</v>
      </c>
      <c r="N49" s="272">
        <f>K49*M49</f>
        <v>9996.2652207427618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10468.312044575856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107.474121807204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11024.569266111153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2204.913853222231</v>
      </c>
      <c r="M84" s="859"/>
      <c r="N84" s="51"/>
    </row>
    <row r="85" spans="1:14">
      <c r="B85" s="89" t="s">
        <v>973</v>
      </c>
      <c r="C85" s="90"/>
      <c r="D85" s="90"/>
      <c r="E85" s="90"/>
      <c r="F85" s="90"/>
      <c r="G85" s="90"/>
      <c r="H85" s="90"/>
      <c r="I85" s="87"/>
      <c r="J85" s="88"/>
      <c r="K85" s="304">
        <v>0.05</v>
      </c>
      <c r="L85" s="858">
        <f>N79*K85</f>
        <v>551.22846330555774</v>
      </c>
      <c r="M85" s="859"/>
      <c r="N85" s="51"/>
    </row>
    <row r="86" spans="1:14" ht="15.75" thickBot="1">
      <c r="B86" s="91" t="s">
        <v>974</v>
      </c>
      <c r="C86" s="92"/>
      <c r="D86" s="92"/>
      <c r="E86" s="92"/>
      <c r="F86" s="92"/>
      <c r="G86" s="92"/>
      <c r="H86" s="92"/>
      <c r="I86" s="93"/>
      <c r="J86" s="94"/>
      <c r="K86" s="305">
        <v>0.05</v>
      </c>
      <c r="L86" s="860">
        <f>N79*K86</f>
        <v>551.22846330555774</v>
      </c>
      <c r="M86" s="861"/>
      <c r="N86" s="51"/>
    </row>
    <row r="87" spans="1:14" ht="15.75" thickBot="1">
      <c r="B87" s="823" t="s">
        <v>953</v>
      </c>
      <c r="C87" s="824"/>
      <c r="D87" s="824"/>
      <c r="E87" s="824"/>
      <c r="F87" s="824"/>
      <c r="G87" s="824"/>
      <c r="H87" s="824"/>
      <c r="I87" s="824"/>
      <c r="J87" s="824"/>
      <c r="K87" s="824"/>
      <c r="L87" s="824"/>
      <c r="M87" s="825"/>
      <c r="N87" s="52">
        <f>L84+L85+L86</f>
        <v>3307.3707798333467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14331.940045944501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topLeftCell="A19"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45808.277169112589</v>
      </c>
      <c r="L36" s="270"/>
      <c r="M36" s="336">
        <v>3.75</v>
      </c>
      <c r="N36" s="272">
        <f>K36/M36</f>
        <v>12215.540578430024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89.693081204802652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12305.233659634827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VLOOKUP(A48,MATERIALES!A4:D638,2,FALSE)</f>
        <v>u</v>
      </c>
      <c r="K48" s="282">
        <v>1</v>
      </c>
      <c r="L48" s="267"/>
      <c r="M48" s="402">
        <f>VLOOKUP(A48,MATERIALES!A5:D394,4,FALSE)</f>
        <v>229081.07797535497</v>
      </c>
      <c r="N48" s="272">
        <f>K48*M48</f>
        <v>229081.07797535497</v>
      </c>
    </row>
    <row r="49" spans="1:14">
      <c r="A49" s="166" t="s">
        <v>653</v>
      </c>
      <c r="B49" s="43" t="str">
        <f>VLOOKUP(A49,MATERIALES!A6:D372,3,FALSE)</f>
        <v>Señal (grupo 1). Tablero en lámina galvanizada de 75cm*75cm, calibre 16, reflectivo tipo 1/ incluye poste )</v>
      </c>
      <c r="C49" s="425"/>
      <c r="D49" s="425"/>
      <c r="E49" s="425"/>
      <c r="F49" s="425"/>
      <c r="G49" s="425"/>
      <c r="H49" s="425"/>
      <c r="I49" s="425"/>
      <c r="J49" s="312" t="str">
        <f>VLOOKUP(A49,MATERIALES!A5:D639,2,FALSE)</f>
        <v>u</v>
      </c>
      <c r="K49" s="397">
        <v>1</v>
      </c>
      <c r="L49" s="421"/>
      <c r="M49" s="402">
        <f>VLOOKUP(A49,MATERIALES!A6:D395,4,FALSE)</f>
        <v>352067.37768460013</v>
      </c>
      <c r="N49" s="272">
        <f>K49*M49</f>
        <v>352067.37768460013</v>
      </c>
    </row>
    <row r="50" spans="1:14">
      <c r="A50" s="166" t="s">
        <v>833</v>
      </c>
      <c r="B50" s="43" t="str">
        <f>VLOOKUP(A50,MATERIALES!A6:D372,3,FALSE)</f>
        <v>Concreto Resistencia  14 (Mpa)</v>
      </c>
      <c r="C50" s="425"/>
      <c r="D50" s="425"/>
      <c r="E50" s="425"/>
      <c r="F50" s="425"/>
      <c r="G50" s="425"/>
      <c r="H50" s="425"/>
      <c r="I50" s="425"/>
      <c r="J50" s="312" t="str">
        <f>VLOOKUP(A50,MATERIALES!A6:D640,2,FALSE)</f>
        <v>m3</v>
      </c>
      <c r="K50" s="397">
        <v>0.03</v>
      </c>
      <c r="L50" s="421"/>
      <c r="M50" s="402">
        <f>VLOOKUP(A50,MATERIALES!A6:D396,4,FALSE)</f>
        <v>319677.43792647199</v>
      </c>
      <c r="N50" s="272">
        <f>K50*M50</f>
        <v>9590.3231377941593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590738.7787977492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8969.3081204802656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612013.3205778643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122402.66411557287</v>
      </c>
      <c r="M84" s="859"/>
      <c r="N84" s="51"/>
    </row>
    <row r="85" spans="1:14">
      <c r="B85" s="89" t="s">
        <v>973</v>
      </c>
      <c r="C85" s="90"/>
      <c r="D85" s="90"/>
      <c r="E85" s="90"/>
      <c r="F85" s="90"/>
      <c r="G85" s="90"/>
      <c r="H85" s="90"/>
      <c r="I85" s="87"/>
      <c r="J85" s="88"/>
      <c r="K85" s="304">
        <v>0.05</v>
      </c>
      <c r="L85" s="858">
        <f>N79*K85</f>
        <v>30600.666028893218</v>
      </c>
      <c r="M85" s="859"/>
      <c r="N85" s="51"/>
    </row>
    <row r="86" spans="1:14" ht="15.75" thickBot="1">
      <c r="B86" s="91" t="s">
        <v>974</v>
      </c>
      <c r="C86" s="92"/>
      <c r="D86" s="92"/>
      <c r="E86" s="92"/>
      <c r="F86" s="92"/>
      <c r="G86" s="92"/>
      <c r="H86" s="92"/>
      <c r="I86" s="93"/>
      <c r="J86" s="94"/>
      <c r="K86" s="305">
        <v>0.05</v>
      </c>
      <c r="L86" s="860">
        <f>N79*K86</f>
        <v>30600.666028893218</v>
      </c>
      <c r="M86" s="861"/>
      <c r="N86" s="51"/>
    </row>
    <row r="87" spans="1:14" ht="15.75" thickBot="1">
      <c r="B87" s="823" t="s">
        <v>953</v>
      </c>
      <c r="C87" s="824"/>
      <c r="D87" s="824"/>
      <c r="E87" s="824"/>
      <c r="F87" s="824"/>
      <c r="G87" s="824"/>
      <c r="H87" s="824"/>
      <c r="I87" s="824"/>
      <c r="J87" s="824"/>
      <c r="K87" s="824"/>
      <c r="L87" s="824"/>
      <c r="M87" s="825"/>
      <c r="N87" s="52">
        <f>L84+L85+L86</f>
        <v>183603.99617335928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795617.31675122352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topLeftCell="A16"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8.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45808.277169112589</v>
      </c>
      <c r="L36" s="270"/>
      <c r="M36" s="336">
        <v>3.75</v>
      </c>
      <c r="N36" s="272">
        <f>K36/M36</f>
        <v>12215.540578430024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89.693081204802652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12305.233659634827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VLOOKUP(A48,MATERIALES!A4:D638,2,FALSE)</f>
        <v>u</v>
      </c>
      <c r="K48" s="282">
        <v>1</v>
      </c>
      <c r="L48" s="267"/>
      <c r="M48" s="402">
        <f>VLOOKUP(A48,MATERIALES!A5:D394,4,FALSE)</f>
        <v>229081.07797535497</v>
      </c>
      <c r="N48" s="272">
        <f>K48*M48</f>
        <v>229081.07797535497</v>
      </c>
    </row>
    <row r="49" spans="1:14">
      <c r="A49" s="166" t="s">
        <v>654</v>
      </c>
      <c r="B49" s="43" t="str">
        <f>VLOOKUP(A49,MATERIALES!A6:D372,3,FALSE)</f>
        <v xml:space="preserve">Señal (grupo 2). Tablero en lámina galvanizado de 1,2m*0,4m, calibre 16, reflectivo tipo 1. </v>
      </c>
      <c r="C49" s="425"/>
      <c r="D49" s="425"/>
      <c r="E49" s="425"/>
      <c r="F49" s="425"/>
      <c r="G49" s="425"/>
      <c r="H49" s="425"/>
      <c r="I49" s="425"/>
      <c r="J49" s="312" t="str">
        <f>VLOOKUP(A49,MATERIALES!A5:D639,2,FALSE)</f>
        <v>u</v>
      </c>
      <c r="K49" s="397">
        <v>1</v>
      </c>
      <c r="L49" s="421"/>
      <c r="M49" s="402">
        <f>VLOOKUP(A49,MATERIALES!A6:D395,4,FALSE)</f>
        <v>410745.27396536677</v>
      </c>
      <c r="N49" s="272">
        <f>K49*M49</f>
        <v>410745.27396536677</v>
      </c>
    </row>
    <row r="50" spans="1:14">
      <c r="A50" s="166" t="s">
        <v>833</v>
      </c>
      <c r="B50" s="43" t="str">
        <f>VLOOKUP(A50,MATERIALES!A6:D372,3,FALSE)</f>
        <v>Concreto Resistencia  14 (Mpa)</v>
      </c>
      <c r="C50" s="425"/>
      <c r="D50" s="425"/>
      <c r="E50" s="425"/>
      <c r="F50" s="425"/>
      <c r="G50" s="425"/>
      <c r="H50" s="425"/>
      <c r="I50" s="425"/>
      <c r="J50" s="312" t="str">
        <f>VLOOKUP(A50,MATERIALES!A6:D640,2,FALSE)</f>
        <v>m3</v>
      </c>
      <c r="K50" s="397">
        <v>0.03</v>
      </c>
      <c r="L50" s="421"/>
      <c r="M50" s="402">
        <f>VLOOKUP(A50,MATERIALES!A6:D396,4,FALSE)</f>
        <v>319677.43792647199</v>
      </c>
      <c r="N50" s="272">
        <f>K50*M50</f>
        <v>9590.3231377941593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649416.67507851589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8969.3081204802656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670691.216858631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134138.24337172622</v>
      </c>
      <c r="M84" s="859"/>
      <c r="N84" s="51"/>
    </row>
    <row r="85" spans="1:14">
      <c r="B85" s="89" t="s">
        <v>973</v>
      </c>
      <c r="C85" s="90"/>
      <c r="D85" s="90"/>
      <c r="E85" s="90"/>
      <c r="F85" s="90"/>
      <c r="G85" s="90"/>
      <c r="H85" s="90"/>
      <c r="I85" s="87"/>
      <c r="J85" s="88"/>
      <c r="K85" s="304">
        <v>0.05</v>
      </c>
      <c r="L85" s="858">
        <f>N79*K85</f>
        <v>33534.560842931554</v>
      </c>
      <c r="M85" s="859"/>
      <c r="N85" s="51"/>
    </row>
    <row r="86" spans="1:14" ht="15.75" thickBot="1">
      <c r="B86" s="91" t="s">
        <v>974</v>
      </c>
      <c r="C86" s="92"/>
      <c r="D86" s="92"/>
      <c r="E86" s="92"/>
      <c r="F86" s="92"/>
      <c r="G86" s="92"/>
      <c r="H86" s="92"/>
      <c r="I86" s="93"/>
      <c r="J86" s="94"/>
      <c r="K86" s="305">
        <v>0.05</v>
      </c>
      <c r="L86" s="860">
        <f>N79*K86</f>
        <v>33534.560842931554</v>
      </c>
      <c r="M86" s="861"/>
      <c r="N86" s="51"/>
    </row>
    <row r="87" spans="1:14" ht="15.75" thickBot="1">
      <c r="B87" s="823" t="s">
        <v>953</v>
      </c>
      <c r="C87" s="824"/>
      <c r="D87" s="824"/>
      <c r="E87" s="824"/>
      <c r="F87" s="824"/>
      <c r="G87" s="824"/>
      <c r="H87" s="824"/>
      <c r="I87" s="824"/>
      <c r="J87" s="824"/>
      <c r="K87" s="824"/>
      <c r="L87" s="824"/>
      <c r="M87" s="825"/>
      <c r="N87" s="52">
        <f>L84+L85+L86</f>
        <v>201207.36505758934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871898.58191622037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topLeftCell="A22"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45808.277169112589</v>
      </c>
      <c r="L36" s="270"/>
      <c r="M36" s="336">
        <v>3</v>
      </c>
      <c r="N36" s="272">
        <f>K36/M36</f>
        <v>15269.42572303753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45.109166666666674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15314.534889704197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616</v>
      </c>
      <c r="B48" s="43" t="str">
        <f>VLOOKUP(A48,MATERIALES!A5:D372,3,FALSE)</f>
        <v>Poste kilometraje</v>
      </c>
      <c r="C48" s="281"/>
      <c r="D48" s="281"/>
      <c r="E48" s="281"/>
      <c r="F48" s="281"/>
      <c r="G48" s="281"/>
      <c r="H48" s="281"/>
      <c r="I48" s="281"/>
      <c r="J48" s="311" t="str">
        <f>VLOOKUP(A48,MATERIALES!A4:D638,2,FALSE)</f>
        <v>u</v>
      </c>
      <c r="K48" s="282">
        <v>1</v>
      </c>
      <c r="L48" s="267"/>
      <c r="M48" s="402">
        <f>VLOOKUP(A48,MATERIALES!A5:D394,4,FALSE)</f>
        <v>128597.78695434697</v>
      </c>
      <c r="N48" s="272">
        <f>K48*M48</f>
        <v>128597.78695434697</v>
      </c>
    </row>
    <row r="49" spans="1:14">
      <c r="A49" s="166" t="s">
        <v>833</v>
      </c>
      <c r="B49" s="43" t="str">
        <f>VLOOKUP(A49,MATERIALES!A6:D372,3,FALSE)</f>
        <v>Concreto Resistencia  14 (Mpa)</v>
      </c>
      <c r="C49" s="425"/>
      <c r="D49" s="425"/>
      <c r="E49" s="425"/>
      <c r="F49" s="425"/>
      <c r="G49" s="425"/>
      <c r="H49" s="425"/>
      <c r="I49" s="425"/>
      <c r="J49" s="312" t="str">
        <f>VLOOKUP(A49,MATERIALES!A5:D639,2,FALSE)</f>
        <v>m3</v>
      </c>
      <c r="K49" s="397">
        <v>0.06</v>
      </c>
      <c r="L49" s="421"/>
      <c r="M49" s="402">
        <f>VLOOKUP(A49,MATERIALES!A6:D395,4,FALSE)</f>
        <v>319677.43792647199</v>
      </c>
      <c r="N49" s="272">
        <f>K49*M49</f>
        <v>19180.646275588319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147778.4332299353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4510.916666666667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167603.88478630615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33520.776957261231</v>
      </c>
      <c r="M84" s="859"/>
      <c r="N84" s="51"/>
    </row>
    <row r="85" spans="1:14">
      <c r="B85" s="89" t="s">
        <v>973</v>
      </c>
      <c r="C85" s="90"/>
      <c r="D85" s="90"/>
      <c r="E85" s="90"/>
      <c r="F85" s="90"/>
      <c r="G85" s="90"/>
      <c r="H85" s="90"/>
      <c r="I85" s="87"/>
      <c r="J85" s="88"/>
      <c r="K85" s="304">
        <v>0.05</v>
      </c>
      <c r="L85" s="858">
        <f>N79*K85</f>
        <v>8380.1942393153076</v>
      </c>
      <c r="M85" s="859"/>
      <c r="N85" s="51"/>
    </row>
    <row r="86" spans="1:14" ht="15.75" thickBot="1">
      <c r="B86" s="91" t="s">
        <v>974</v>
      </c>
      <c r="C86" s="92"/>
      <c r="D86" s="92"/>
      <c r="E86" s="92"/>
      <c r="F86" s="92"/>
      <c r="G86" s="92"/>
      <c r="H86" s="92"/>
      <c r="I86" s="93"/>
      <c r="J86" s="94"/>
      <c r="K86" s="305">
        <v>0.05</v>
      </c>
      <c r="L86" s="860">
        <f>N79*K86</f>
        <v>8380.1942393153076</v>
      </c>
      <c r="M86" s="861"/>
      <c r="N86" s="51"/>
    </row>
    <row r="87" spans="1:14" ht="15.75" thickBot="1">
      <c r="B87" s="823" t="s">
        <v>953</v>
      </c>
      <c r="C87" s="824"/>
      <c r="D87" s="824"/>
      <c r="E87" s="824"/>
      <c r="F87" s="824"/>
      <c r="G87" s="824"/>
      <c r="H87" s="824"/>
      <c r="I87" s="824"/>
      <c r="J87" s="824"/>
      <c r="K87" s="824"/>
      <c r="L87" s="824"/>
      <c r="M87" s="825"/>
      <c r="N87" s="52">
        <f>L84+L85+L86</f>
        <v>50281.165435891846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217885.05022219801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topLeftCell="A40"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135</v>
      </c>
      <c r="B36" s="872" t="str">
        <f>VLOOKUP(A36,EQUIPOS!A6:D154,3,FALSE)</f>
        <v>Camión 350</v>
      </c>
      <c r="C36" s="873"/>
      <c r="D36" s="873"/>
      <c r="E36" s="873"/>
      <c r="F36" s="873"/>
      <c r="G36" s="873"/>
      <c r="H36" s="874"/>
      <c r="I36" s="267"/>
      <c r="J36" s="268"/>
      <c r="K36" s="269">
        <f>VLOOKUP(A36,EQUIPOS!A6:D163,4,FALSE)</f>
        <v>254303.12483997381</v>
      </c>
      <c r="L36" s="270"/>
      <c r="M36" s="336">
        <v>6.25</v>
      </c>
      <c r="N36" s="272">
        <f>K36/M36</f>
        <v>40688.499974395811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323.210243614408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41011.710218010216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205" t="s">
        <v>619</v>
      </c>
      <c r="B48" s="43" t="str">
        <f>VLOOKUP(A48,MATERIALES!A5:D372,3,FALSE)</f>
        <v>Postes para defensa metálica (1,80m)</v>
      </c>
      <c r="C48" s="281"/>
      <c r="D48" s="281"/>
      <c r="E48" s="281"/>
      <c r="F48" s="281"/>
      <c r="G48" s="281"/>
      <c r="H48" s="281"/>
      <c r="I48" s="281"/>
      <c r="J48" s="311" t="str">
        <f>VLOOKUP(A48,MATERIALES!A4:D638,2,FALSE)</f>
        <v>u</v>
      </c>
      <c r="K48" s="282">
        <v>0.25</v>
      </c>
      <c r="L48" s="267"/>
      <c r="M48" s="402">
        <f>VLOOKUP(A48,MATERIALES!A5:D394,4,FALSE)</f>
        <v>148281.40503310817</v>
      </c>
      <c r="N48" s="272">
        <f>K48*M48</f>
        <v>37070.351258277042</v>
      </c>
    </row>
    <row r="49" spans="1:14">
      <c r="A49" s="166" t="s">
        <v>438</v>
      </c>
      <c r="B49" s="43" t="str">
        <f>VLOOKUP(A49,MATERIALES!A6:D372,3,FALSE)</f>
        <v>Defensa Metálica De 4,13 M Galvanizada</v>
      </c>
      <c r="C49" s="425"/>
      <c r="D49" s="425"/>
      <c r="E49" s="425"/>
      <c r="F49" s="425"/>
      <c r="G49" s="425"/>
      <c r="H49" s="425"/>
      <c r="I49" s="425"/>
      <c r="J49" s="312" t="str">
        <f>VLOOKUP(A49,MATERIALES!A5:D639,2,FALSE)</f>
        <v>u</v>
      </c>
      <c r="K49" s="397">
        <v>0.24213075060532688</v>
      </c>
      <c r="L49" s="421"/>
      <c r="M49" s="402">
        <f>VLOOKUP(A49,MATERIALES!A6:D395,4,FALSE)</f>
        <v>260215.27902746</v>
      </c>
      <c r="N49" s="272">
        <f>K49*M49</f>
        <v>63006.120829893465</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100076.4720881705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6464.2048722881591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147552.38717846887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29510.477435693774</v>
      </c>
      <c r="M84" s="859"/>
      <c r="N84" s="51"/>
    </row>
    <row r="85" spans="1:14">
      <c r="B85" s="89" t="s">
        <v>973</v>
      </c>
      <c r="C85" s="90"/>
      <c r="D85" s="90"/>
      <c r="E85" s="90"/>
      <c r="F85" s="90"/>
      <c r="G85" s="90"/>
      <c r="H85" s="90"/>
      <c r="I85" s="87"/>
      <c r="J85" s="88"/>
      <c r="K85" s="304">
        <v>0.05</v>
      </c>
      <c r="L85" s="858">
        <f>N79*K85</f>
        <v>7377.6193589234435</v>
      </c>
      <c r="M85" s="859"/>
      <c r="N85" s="51"/>
    </row>
    <row r="86" spans="1:14" ht="15.75" thickBot="1">
      <c r="B86" s="91" t="s">
        <v>974</v>
      </c>
      <c r="C86" s="92"/>
      <c r="D86" s="92"/>
      <c r="E86" s="92"/>
      <c r="F86" s="92"/>
      <c r="G86" s="92"/>
      <c r="H86" s="92"/>
      <c r="I86" s="93"/>
      <c r="J86" s="94"/>
      <c r="K86" s="305">
        <v>0.05</v>
      </c>
      <c r="L86" s="860">
        <f>N79*K86</f>
        <v>7377.6193589234435</v>
      </c>
      <c r="M86" s="861"/>
      <c r="N86" s="51"/>
    </row>
    <row r="87" spans="1:14" ht="15.75" thickBot="1">
      <c r="B87" s="823" t="s">
        <v>953</v>
      </c>
      <c r="C87" s="824"/>
      <c r="D87" s="824"/>
      <c r="E87" s="824"/>
      <c r="F87" s="824"/>
      <c r="G87" s="824"/>
      <c r="H87" s="824"/>
      <c r="I87" s="824"/>
      <c r="J87" s="824"/>
      <c r="K87" s="824"/>
      <c r="L87" s="824"/>
      <c r="M87" s="825"/>
      <c r="N87" s="52">
        <f>L84+L85+L86</f>
        <v>44265.716153540663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191818.10333200952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36.087333333333333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629</v>
      </c>
      <c r="B48" s="43" t="str">
        <f>VLOOKUP(A48,MATERIALES!A5:D372,3,FALSE)</f>
        <v>Sección final de defensa metálica</v>
      </c>
      <c r="C48" s="281"/>
      <c r="D48" s="281"/>
      <c r="E48" s="281"/>
      <c r="F48" s="281"/>
      <c r="G48" s="281"/>
      <c r="H48" s="281"/>
      <c r="I48" s="268"/>
      <c r="J48" s="224" t="str">
        <f>VLOOKUP(A48,MATERIALES!A4:D638,2,FALSE)</f>
        <v>u</v>
      </c>
      <c r="K48" s="282">
        <v>1</v>
      </c>
      <c r="L48" s="267"/>
      <c r="M48" s="402">
        <f>VLOOKUP(A48,MATERIALES!A5:D394,4,FALSE)</f>
        <v>71386.523192714027</v>
      </c>
      <c r="N48" s="272">
        <f>K48*M48</f>
        <v>71386.523192714027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71386.523192714027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3608.7333333333331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75031.343859380693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15006.268771876139</v>
      </c>
      <c r="M84" s="859"/>
      <c r="N84" s="51"/>
    </row>
    <row r="85" spans="1:14">
      <c r="B85" s="89" t="s">
        <v>973</v>
      </c>
      <c r="C85" s="90"/>
      <c r="D85" s="90"/>
      <c r="E85" s="90"/>
      <c r="F85" s="90"/>
      <c r="G85" s="90"/>
      <c r="H85" s="90"/>
      <c r="I85" s="87"/>
      <c r="J85" s="88"/>
      <c r="K85" s="304">
        <v>0.05</v>
      </c>
      <c r="L85" s="858">
        <f>N79*K85</f>
        <v>3751.5671929690347</v>
      </c>
      <c r="M85" s="859"/>
      <c r="N85" s="51"/>
    </row>
    <row r="86" spans="1:14" ht="15.75" thickBot="1">
      <c r="B86" s="91" t="s">
        <v>974</v>
      </c>
      <c r="C86" s="92"/>
      <c r="D86" s="92"/>
      <c r="E86" s="92"/>
      <c r="F86" s="92"/>
      <c r="G86" s="92"/>
      <c r="H86" s="92"/>
      <c r="I86" s="93"/>
      <c r="J86" s="94"/>
      <c r="K86" s="305">
        <v>0.05</v>
      </c>
      <c r="L86" s="860">
        <f>N79*K86</f>
        <v>3751.5671929690347</v>
      </c>
      <c r="M86" s="861"/>
      <c r="N86" s="51"/>
    </row>
    <row r="87" spans="1:14" ht="15.75" thickBot="1">
      <c r="B87" s="823" t="s">
        <v>953</v>
      </c>
      <c r="C87" s="824"/>
      <c r="D87" s="824"/>
      <c r="E87" s="824"/>
      <c r="F87" s="824"/>
      <c r="G87" s="824"/>
      <c r="H87" s="824"/>
      <c r="I87" s="824"/>
      <c r="J87" s="824"/>
      <c r="K87" s="824"/>
      <c r="L87" s="824"/>
      <c r="M87" s="825"/>
      <c r="N87" s="52">
        <f>L84+L85+L86</f>
        <v>22509.403157814209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97540.747017194895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37.331724137931033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2" t="s">
        <v>631</v>
      </c>
      <c r="B48" s="43" t="str">
        <f>VLOOKUP(A48,MATERIALES!A5:D372,3,FALSE)</f>
        <v>Sección tope</v>
      </c>
      <c r="C48" s="281"/>
      <c r="D48" s="281"/>
      <c r="E48" s="281"/>
      <c r="F48" s="281"/>
      <c r="G48" s="281"/>
      <c r="H48" s="281"/>
      <c r="I48" s="268"/>
      <c r="J48" s="224" t="str">
        <f>VLOOKUP(A48,MATERIALES!A4:D638,2,FALSE)</f>
        <v>u</v>
      </c>
      <c r="K48" s="282">
        <v>1</v>
      </c>
      <c r="L48" s="267"/>
      <c r="M48" s="402">
        <f>VLOOKUP(A48,MATERIALES!A5:D394,4,FALSE)</f>
        <v>71386.523192714027</v>
      </c>
      <c r="N48" s="272">
        <f>K48*M48</f>
        <v>71386.523192714027</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71386.523192714027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3733.1724137931033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75157.027330645054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15031.405466129012</v>
      </c>
      <c r="M84" s="859"/>
      <c r="N84" s="51"/>
    </row>
    <row r="85" spans="1:14">
      <c r="B85" s="89" t="s">
        <v>973</v>
      </c>
      <c r="C85" s="90"/>
      <c r="D85" s="90"/>
      <c r="E85" s="90"/>
      <c r="F85" s="90"/>
      <c r="G85" s="90"/>
      <c r="H85" s="90"/>
      <c r="I85" s="87"/>
      <c r="J85" s="88"/>
      <c r="K85" s="304">
        <v>0.05</v>
      </c>
      <c r="L85" s="858">
        <f>N79*K85</f>
        <v>3757.851366532253</v>
      </c>
      <c r="M85" s="859"/>
      <c r="N85" s="51"/>
    </row>
    <row r="86" spans="1:14" ht="15.75" thickBot="1">
      <c r="B86" s="91" t="s">
        <v>974</v>
      </c>
      <c r="C86" s="92"/>
      <c r="D86" s="92"/>
      <c r="E86" s="92"/>
      <c r="F86" s="92"/>
      <c r="G86" s="92"/>
      <c r="H86" s="92"/>
      <c r="I86" s="93"/>
      <c r="J86" s="94"/>
      <c r="K86" s="305">
        <v>0.05</v>
      </c>
      <c r="L86" s="860">
        <f>N79*K86</f>
        <v>3757.851366532253</v>
      </c>
      <c r="M86" s="861"/>
      <c r="N86" s="51"/>
    </row>
    <row r="87" spans="1:14" ht="15.75" thickBot="1">
      <c r="B87" s="823" t="s">
        <v>953</v>
      </c>
      <c r="C87" s="824"/>
      <c r="D87" s="824"/>
      <c r="E87" s="824"/>
      <c r="F87" s="824"/>
      <c r="G87" s="824"/>
      <c r="H87" s="824"/>
      <c r="I87" s="824"/>
      <c r="J87" s="824"/>
      <c r="K87" s="824"/>
      <c r="L87" s="824"/>
      <c r="M87" s="825"/>
      <c r="N87" s="52">
        <f>L84+L85+L86</f>
        <v>22547.108199193517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97704.135529838575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topLeftCell="A25"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37.331724137931033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896</v>
      </c>
      <c r="B48" s="43" t="str">
        <f>VLOOKUP(A48,MATERIALES!A5:D372,3,FALSE)</f>
        <v>Amortiguadores (Para Defensas Metálicas), Incluye Tornillos</v>
      </c>
      <c r="C48" s="281"/>
      <c r="D48" s="281"/>
      <c r="E48" s="281"/>
      <c r="F48" s="281"/>
      <c r="G48" s="281"/>
      <c r="H48" s="281"/>
      <c r="I48" s="268"/>
      <c r="J48" s="224" t="str">
        <f>VLOOKUP(A48,MATERIALES!A4:D638,2,FALSE)</f>
        <v>u</v>
      </c>
      <c r="K48" s="282">
        <v>1</v>
      </c>
      <c r="L48" s="267"/>
      <c r="M48" s="402">
        <f>VLOOKUP(A48,MATERIALES!A5:D394,4,FALSE)</f>
        <v>40509.787526061191</v>
      </c>
      <c r="N48" s="272">
        <f>K48*M48</f>
        <v>40509.787526061191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40509.787526061191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3733.1724137931033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44280.291663992226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8856.0583327984459</v>
      </c>
      <c r="M84" s="859"/>
      <c r="N84" s="51"/>
    </row>
    <row r="85" spans="1:14">
      <c r="B85" s="89" t="s">
        <v>973</v>
      </c>
      <c r="C85" s="90"/>
      <c r="D85" s="90"/>
      <c r="E85" s="90"/>
      <c r="F85" s="90"/>
      <c r="G85" s="90"/>
      <c r="H85" s="90"/>
      <c r="I85" s="87"/>
      <c r="J85" s="88"/>
      <c r="K85" s="304">
        <v>0.05</v>
      </c>
      <c r="L85" s="858">
        <f>N79*K85</f>
        <v>2214.0145831996115</v>
      </c>
      <c r="M85" s="859"/>
      <c r="N85" s="51"/>
    </row>
    <row r="86" spans="1:14" ht="15.75" thickBot="1">
      <c r="B86" s="91" t="s">
        <v>974</v>
      </c>
      <c r="C86" s="92"/>
      <c r="D86" s="92"/>
      <c r="E86" s="92"/>
      <c r="F86" s="92"/>
      <c r="G86" s="92"/>
      <c r="H86" s="92"/>
      <c r="I86" s="93"/>
      <c r="J86" s="94"/>
      <c r="K86" s="305">
        <v>0.05</v>
      </c>
      <c r="L86" s="860">
        <f>N79*K86</f>
        <v>2214.0145831996115</v>
      </c>
      <c r="M86" s="861"/>
      <c r="N86" s="51"/>
    </row>
    <row r="87" spans="1:14" ht="15.75" thickBot="1">
      <c r="B87" s="823" t="s">
        <v>953</v>
      </c>
      <c r="C87" s="824"/>
      <c r="D87" s="824"/>
      <c r="E87" s="824"/>
      <c r="F87" s="824"/>
      <c r="G87" s="824"/>
      <c r="H87" s="824"/>
      <c r="I87" s="824"/>
      <c r="J87" s="824"/>
      <c r="K87" s="824"/>
      <c r="L87" s="824"/>
      <c r="M87" s="825"/>
      <c r="N87" s="52">
        <f>L84+L85+L86</f>
        <v>13284.087499197671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57564.379163189893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topLeftCell="A37"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VLOOKUP(A36,EQUIPOS!A6:D163,4,FALSE)</f>
        <v>15851.222377525248</v>
      </c>
      <c r="L36" s="270"/>
      <c r="M36" s="336">
        <v>1.25</v>
      </c>
      <c r="N36" s="272">
        <f>K36/M36</f>
        <v>12680.977902020199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N77*M41</f>
        <v>538.15848722881594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13219.136389249015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745</v>
      </c>
      <c r="B48" s="43" t="str">
        <f>VLOOKUP(A48,MATERIALES!A5:D372,3,FALSE)</f>
        <v>Acero PDR-60</v>
      </c>
      <c r="C48" s="281"/>
      <c r="D48" s="281"/>
      <c r="E48" s="281"/>
      <c r="F48" s="281"/>
      <c r="G48" s="281"/>
      <c r="H48" s="281"/>
      <c r="I48" s="281"/>
      <c r="J48" s="311" t="str">
        <f>VLOOKUP(A48,MATERIALES!A4:D638,2,FALSE)</f>
        <v>kg</v>
      </c>
      <c r="K48" s="282">
        <v>9.6</v>
      </c>
      <c r="L48" s="267"/>
      <c r="M48" s="402">
        <f>VLOOKUP(A48,MATERIALES!A5:D394,4,FALSE)</f>
        <v>2920.0895591010021</v>
      </c>
      <c r="N48" s="272">
        <f>K48*M48</f>
        <v>28032.85976736962</v>
      </c>
    </row>
    <row r="49" spans="1:14">
      <c r="A49" s="166" t="s">
        <v>832</v>
      </c>
      <c r="B49" s="43" t="str">
        <f>VLOOKUP(A49,MATERIALES!A6:D372,3,FALSE)</f>
        <v>Concreto Resistencia  21 (Mpa)</v>
      </c>
      <c r="C49" s="425"/>
      <c r="D49" s="425"/>
      <c r="E49" s="425"/>
      <c r="F49" s="425"/>
      <c r="G49" s="425"/>
      <c r="H49" s="425"/>
      <c r="I49" s="425"/>
      <c r="J49" s="312" t="str">
        <f>VLOOKUP(A49,MATERIALES!A5:D639,2,FALSE)</f>
        <v>m3</v>
      </c>
      <c r="K49" s="397">
        <v>0.12</v>
      </c>
      <c r="L49" s="421"/>
      <c r="M49" s="402">
        <f>VLOOKUP(A49,MATERIALES!A6:D395,4,FALSE)</f>
        <v>345180.0624783496</v>
      </c>
      <c r="N49" s="272">
        <f>K49*M49</f>
        <v>41421.60749740195</v>
      </c>
    </row>
    <row r="50" spans="1:14">
      <c r="A50" s="166" t="s">
        <v>869</v>
      </c>
      <c r="B50" s="43" t="str">
        <f>VLOOKUP(A50,MATERIALES!A6:D372,3,FALSE)</f>
        <v>Formaleta para baranda de concreto</v>
      </c>
      <c r="C50" s="425"/>
      <c r="D50" s="425"/>
      <c r="E50" s="425"/>
      <c r="F50" s="425"/>
      <c r="G50" s="425"/>
      <c r="H50" s="425"/>
      <c r="I50" s="425"/>
      <c r="J50" s="312" t="str">
        <f>VLOOKUP(A50,MATERIALES!A6:D640,2,FALSE)</f>
        <v>m</v>
      </c>
      <c r="K50" s="397">
        <v>0.5</v>
      </c>
      <c r="L50" s="421"/>
      <c r="M50" s="402">
        <f>VLOOKUP(A50,MATERIALES!A6:D396,4,FALSE)</f>
        <v>8850.8598308659857</v>
      </c>
      <c r="N50" s="272">
        <f>K50*M50</f>
        <v>4425.4299154329929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73879.897180204571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114006.95793089439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22801.391586178881</v>
      </c>
      <c r="M84" s="859"/>
      <c r="N84" s="51"/>
    </row>
    <row r="85" spans="1:14">
      <c r="B85" s="89" t="s">
        <v>973</v>
      </c>
      <c r="C85" s="90"/>
      <c r="D85" s="90"/>
      <c r="E85" s="90"/>
      <c r="F85" s="90"/>
      <c r="G85" s="90"/>
      <c r="H85" s="90"/>
      <c r="I85" s="87"/>
      <c r="J85" s="88"/>
      <c r="K85" s="304">
        <v>0.05</v>
      </c>
      <c r="L85" s="858">
        <f>N79*K85</f>
        <v>5700.3478965447202</v>
      </c>
      <c r="M85" s="859"/>
      <c r="N85" s="51"/>
    </row>
    <row r="86" spans="1:14" ht="15.75" thickBot="1">
      <c r="B86" s="91" t="s">
        <v>974</v>
      </c>
      <c r="C86" s="92"/>
      <c r="D86" s="92"/>
      <c r="E86" s="92"/>
      <c r="F86" s="92"/>
      <c r="G86" s="92"/>
      <c r="H86" s="92"/>
      <c r="I86" s="93"/>
      <c r="J86" s="94"/>
      <c r="K86" s="305">
        <v>0.05</v>
      </c>
      <c r="L86" s="860">
        <f>N79*K86</f>
        <v>5700.3478965447202</v>
      </c>
      <c r="M86" s="861"/>
      <c r="N86" s="51"/>
    </row>
    <row r="87" spans="1:14" ht="15.75" thickBot="1">
      <c r="B87" s="823" t="s">
        <v>953</v>
      </c>
      <c r="C87" s="824"/>
      <c r="D87" s="824"/>
      <c r="E87" s="824"/>
      <c r="F87" s="824"/>
      <c r="G87" s="824"/>
      <c r="H87" s="824"/>
      <c r="I87" s="824"/>
      <c r="J87" s="824"/>
      <c r="K87" s="824"/>
      <c r="L87" s="824"/>
      <c r="M87" s="825"/>
      <c r="N87" s="52">
        <f>L84+L85+L86</f>
        <v>34202.08737926832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148209.04531016271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topLeftCell="A43"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7.7329999999999997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408</v>
      </c>
      <c r="B48" s="43" t="str">
        <f>VLOOKUP(A48,MATERIALES!A5:D372,3,FALSE)</f>
        <v>Captafaro, Incluye Tornillos</v>
      </c>
      <c r="C48" s="281"/>
      <c r="D48" s="281"/>
      <c r="E48" s="281"/>
      <c r="F48" s="281"/>
      <c r="G48" s="281"/>
      <c r="H48" s="281"/>
      <c r="I48" s="268"/>
      <c r="J48" s="224" t="str">
        <f>VLOOKUP(A48,MATERIALES!A4:D638,2,FALSE)</f>
        <v>u</v>
      </c>
      <c r="K48" s="282">
        <v>1</v>
      </c>
      <c r="L48" s="267"/>
      <c r="M48" s="402">
        <f>VLOOKUP(A48,MATERIALES!A5:D394,4,FALSE)</f>
        <v>10127.446881515298</v>
      </c>
      <c r="N48" s="272">
        <f>K48*M48</f>
        <v>10127.446881515298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10127.446881515298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773.3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10908.479881515297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2181.6959763030595</v>
      </c>
      <c r="M84" s="859"/>
      <c r="N84" s="51"/>
    </row>
    <row r="85" spans="1:14">
      <c r="B85" s="89" t="s">
        <v>973</v>
      </c>
      <c r="C85" s="90"/>
      <c r="D85" s="90"/>
      <c r="E85" s="90"/>
      <c r="F85" s="90"/>
      <c r="G85" s="90"/>
      <c r="H85" s="90"/>
      <c r="I85" s="87"/>
      <c r="J85" s="88"/>
      <c r="K85" s="304">
        <v>0.05</v>
      </c>
      <c r="L85" s="858">
        <f>N79*K85</f>
        <v>545.42399407576488</v>
      </c>
      <c r="M85" s="859"/>
      <c r="N85" s="51"/>
    </row>
    <row r="86" spans="1:14" ht="15.75" thickBot="1">
      <c r="B86" s="91" t="s">
        <v>974</v>
      </c>
      <c r="C86" s="92"/>
      <c r="D86" s="92"/>
      <c r="E86" s="92"/>
      <c r="F86" s="92"/>
      <c r="G86" s="92"/>
      <c r="H86" s="92"/>
      <c r="I86" s="93"/>
      <c r="J86" s="94"/>
      <c r="K86" s="305">
        <v>0.05</v>
      </c>
      <c r="L86" s="860">
        <f>N79*K86</f>
        <v>545.42399407576488</v>
      </c>
      <c r="M86" s="861"/>
      <c r="N86" s="51"/>
    </row>
    <row r="87" spans="1:14" ht="15.75" thickBot="1">
      <c r="B87" s="823" t="s">
        <v>953</v>
      </c>
      <c r="C87" s="824"/>
      <c r="D87" s="824"/>
      <c r="E87" s="824"/>
      <c r="F87" s="824"/>
      <c r="G87" s="824"/>
      <c r="H87" s="824"/>
      <c r="I87" s="824"/>
      <c r="J87" s="824"/>
      <c r="K87" s="824"/>
      <c r="L87" s="824"/>
      <c r="M87" s="825"/>
      <c r="N87" s="52">
        <f>L84+L85+L86</f>
        <v>3272.5439644545891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14181.023845969887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topLeftCell="A28"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7"/>
      <c r="C1" s="929"/>
      <c r="D1" s="930"/>
      <c r="E1" s="930"/>
      <c r="F1" s="930"/>
      <c r="G1" s="930"/>
      <c r="H1" s="930"/>
      <c r="I1" s="930"/>
      <c r="J1" s="931"/>
      <c r="K1" s="932" t="s">
        <v>933</v>
      </c>
      <c r="L1" s="934" t="s">
        <v>2198</v>
      </c>
      <c r="M1" s="935"/>
      <c r="N1" s="936"/>
    </row>
    <row r="2" spans="2:14" ht="24.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45808.277169112589</v>
      </c>
      <c r="L36" s="270"/>
      <c r="M36" s="336">
        <v>160</v>
      </c>
      <c r="N36" s="272">
        <f>K36/M36</f>
        <v>286.30173230695368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20.102155451800996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306.40388775875465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439</v>
      </c>
      <c r="B48" s="43" t="str">
        <f>VLOOKUP(A48,MATERIALES!A5:D372,3,FALSE)</f>
        <v>Delineador de corona en forma de A de lámina galvanizada calibre 16 de (1.55*25) cm</v>
      </c>
      <c r="C48" s="281"/>
      <c r="D48" s="281"/>
      <c r="E48" s="281"/>
      <c r="F48" s="281"/>
      <c r="G48" s="281"/>
      <c r="H48" s="281"/>
      <c r="I48" s="281"/>
      <c r="J48" s="311" t="str">
        <f>VLOOKUP(A48,MATERIALES!A4:D638,2,FALSE)</f>
        <v>u</v>
      </c>
      <c r="K48" s="282">
        <v>1</v>
      </c>
      <c r="L48" s="267"/>
      <c r="M48" s="402">
        <f>VLOOKUP(A48,MATERIALES!A5:D394,4,FALSE)</f>
        <v>58677.896280766683</v>
      </c>
      <c r="N48" s="272">
        <f>K48*M48</f>
        <v>58677.896280766683</v>
      </c>
    </row>
    <row r="49" spans="1:14">
      <c r="A49" s="166" t="s">
        <v>833</v>
      </c>
      <c r="B49" s="43" t="str">
        <f>VLOOKUP(A49,MATERIALES!A6:D372,3,FALSE)</f>
        <v>Concreto Resistencia  14 (Mpa)</v>
      </c>
      <c r="C49" s="425"/>
      <c r="D49" s="425"/>
      <c r="E49" s="425"/>
      <c r="F49" s="425"/>
      <c r="G49" s="425"/>
      <c r="H49" s="425"/>
      <c r="I49" s="425"/>
      <c r="J49" s="312" t="str">
        <f>VLOOKUP(A49,MATERIALES!A5:D639,2,FALSE)</f>
        <v>m3</v>
      </c>
      <c r="K49" s="397">
        <v>0.03</v>
      </c>
      <c r="L49" s="421"/>
      <c r="M49" s="402">
        <f>VLOOKUP(A49,MATERIALES!A6:D395,4,FALSE)</f>
        <v>319677.43792647199</v>
      </c>
      <c r="N49" s="272">
        <f>K49*M49</f>
        <v>9590.3231377941593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68268.219418560839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2010.2155451800998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70584.838851499691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14116.96777029994</v>
      </c>
      <c r="M84" s="859"/>
      <c r="N84" s="51"/>
    </row>
    <row r="85" spans="1:14">
      <c r="B85" s="89" t="s">
        <v>973</v>
      </c>
      <c r="C85" s="90"/>
      <c r="D85" s="90"/>
      <c r="E85" s="90"/>
      <c r="F85" s="90"/>
      <c r="G85" s="90"/>
      <c r="H85" s="90"/>
      <c r="I85" s="87"/>
      <c r="J85" s="88"/>
      <c r="K85" s="304">
        <v>0.05</v>
      </c>
      <c r="L85" s="858">
        <f>N79*K85</f>
        <v>3529.2419425749849</v>
      </c>
      <c r="M85" s="859"/>
      <c r="N85" s="51"/>
    </row>
    <row r="86" spans="1:14" ht="15.75" thickBot="1">
      <c r="B86" s="91" t="s">
        <v>974</v>
      </c>
      <c r="C86" s="92"/>
      <c r="D86" s="92"/>
      <c r="E86" s="92"/>
      <c r="F86" s="92"/>
      <c r="G86" s="92"/>
      <c r="H86" s="92"/>
      <c r="I86" s="93"/>
      <c r="J86" s="94"/>
      <c r="K86" s="305">
        <v>0.05</v>
      </c>
      <c r="L86" s="860">
        <f>N79*K86</f>
        <v>3529.2419425749849</v>
      </c>
      <c r="M86" s="861"/>
      <c r="N86" s="51"/>
    </row>
    <row r="87" spans="1:14" ht="15.75" thickBot="1">
      <c r="B87" s="823" t="s">
        <v>953</v>
      </c>
      <c r="C87" s="824"/>
      <c r="D87" s="824"/>
      <c r="E87" s="824"/>
      <c r="F87" s="824"/>
      <c r="G87" s="824"/>
      <c r="H87" s="824"/>
      <c r="I87" s="824"/>
      <c r="J87" s="824"/>
      <c r="K87" s="824"/>
      <c r="L87" s="824"/>
      <c r="M87" s="825"/>
      <c r="N87" s="52">
        <f>L84+L85+L86</f>
        <v>21175.451655449906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91760.29050694959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topLeftCell="A58"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72.174666666666667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472</v>
      </c>
      <c r="B48" s="43" t="str">
        <f>VLOOKUP(A48,MATERIALES!A5:D372,3,FALSE)</f>
        <v>Grapas</v>
      </c>
      <c r="C48" s="281"/>
      <c r="D48" s="281"/>
      <c r="E48" s="281"/>
      <c r="F48" s="281"/>
      <c r="G48" s="281"/>
      <c r="H48" s="281"/>
      <c r="I48" s="281"/>
      <c r="J48" s="311" t="str">
        <f>VLOOKUP(A48,MATERIALES!A4:D638,2,FALSE)</f>
        <v>kg</v>
      </c>
      <c r="K48" s="282">
        <v>0.04</v>
      </c>
      <c r="L48" s="267"/>
      <c r="M48" s="402">
        <f>VLOOKUP(A48,MATERIALES!A5:D394,4,FALSE)</f>
        <v>4173.4407296601039</v>
      </c>
      <c r="N48" s="272">
        <f>K48*M48</f>
        <v>166.93762918640417</v>
      </c>
    </row>
    <row r="49" spans="1:14">
      <c r="A49" s="166" t="s">
        <v>613</v>
      </c>
      <c r="B49" s="43" t="str">
        <f>VLOOKUP(A49,MATERIALES!A6:D372,3,FALSE)</f>
        <v xml:space="preserve">Poste de madera para cercas </v>
      </c>
      <c r="C49" s="425"/>
      <c r="D49" s="425"/>
      <c r="E49" s="425"/>
      <c r="F49" s="425"/>
      <c r="G49" s="425"/>
      <c r="H49" s="425"/>
      <c r="I49" s="425"/>
      <c r="J49" s="312" t="str">
        <f>VLOOKUP(A49,MATERIALES!A5:D639,2,FALSE)</f>
        <v>u</v>
      </c>
      <c r="K49" s="397">
        <v>0.4</v>
      </c>
      <c r="L49" s="421"/>
      <c r="M49" s="402">
        <f>VLOOKUP(A49,MATERIALES!A6:D395,4,FALSE)</f>
        <v>8217.415941009891</v>
      </c>
      <c r="N49" s="272">
        <f>K49*M49</f>
        <v>3286.9663764039565</v>
      </c>
    </row>
    <row r="50" spans="1:14">
      <c r="A50" s="166" t="s">
        <v>779</v>
      </c>
      <c r="B50" s="43" t="str">
        <f>VLOOKUP(A50,MATERIALES!A6:D372,3,FALSE)</f>
        <v>Alambre de púa calibre 12 (350 m)</v>
      </c>
      <c r="C50" s="425"/>
      <c r="D50" s="425"/>
      <c r="E50" s="425"/>
      <c r="F50" s="425"/>
      <c r="G50" s="425"/>
      <c r="H50" s="425"/>
      <c r="I50" s="425"/>
      <c r="J50" s="312" t="str">
        <f>VLOOKUP(A50,MATERIALES!A6:D640,2,FALSE)</f>
        <v>m</v>
      </c>
      <c r="K50" s="397">
        <v>3</v>
      </c>
      <c r="L50" s="421"/>
      <c r="M50" s="402">
        <f>VLOOKUP(A50,MATERIALES!A6:D396,4,FALSE)</f>
        <v>513.87050900380757</v>
      </c>
      <c r="N50" s="272">
        <f>K50*M50</f>
        <v>1541.6115270114228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4995.515532601783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721.74666666666667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5789.4368659351167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1157.8873731870233</v>
      </c>
      <c r="M84" s="859"/>
      <c r="N84" s="51"/>
    </row>
    <row r="85" spans="1:14">
      <c r="B85" s="89" t="s">
        <v>973</v>
      </c>
      <c r="C85" s="90"/>
      <c r="D85" s="90"/>
      <c r="E85" s="90"/>
      <c r="F85" s="90"/>
      <c r="G85" s="90"/>
      <c r="H85" s="90"/>
      <c r="I85" s="87"/>
      <c r="J85" s="88"/>
      <c r="K85" s="304">
        <v>0.05</v>
      </c>
      <c r="L85" s="858">
        <f>N79*K85</f>
        <v>289.47184329675582</v>
      </c>
      <c r="M85" s="859"/>
      <c r="N85" s="51"/>
    </row>
    <row r="86" spans="1:14" ht="15.75" thickBot="1">
      <c r="B86" s="91" t="s">
        <v>974</v>
      </c>
      <c r="C86" s="92"/>
      <c r="D86" s="92"/>
      <c r="E86" s="92"/>
      <c r="F86" s="92"/>
      <c r="G86" s="92"/>
      <c r="H86" s="92"/>
      <c r="I86" s="93"/>
      <c r="J86" s="94"/>
      <c r="K86" s="305">
        <v>0.05</v>
      </c>
      <c r="L86" s="860">
        <f>N79*K86</f>
        <v>289.47184329675582</v>
      </c>
      <c r="M86" s="861"/>
      <c r="N86" s="51"/>
    </row>
    <row r="87" spans="1:14" ht="15.75" thickBot="1">
      <c r="B87" s="823" t="s">
        <v>953</v>
      </c>
      <c r="C87" s="824"/>
      <c r="D87" s="824"/>
      <c r="E87" s="824"/>
      <c r="F87" s="824"/>
      <c r="G87" s="824"/>
      <c r="H87" s="824"/>
      <c r="I87" s="824"/>
      <c r="J87" s="824"/>
      <c r="K87" s="824"/>
      <c r="L87" s="824"/>
      <c r="M87" s="825"/>
      <c r="N87" s="52">
        <f>L84+L85+L86</f>
        <v>1736.831059780535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7526.2679257156515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72.174666666666667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VLOOKUP(A48,MATERIALES!A4:D638,2,FALSE)</f>
        <v>u</v>
      </c>
      <c r="K48" s="282">
        <v>0.4</v>
      </c>
      <c r="L48" s="267"/>
      <c r="M48" s="402">
        <f>VLOOKUP(A48,MATERIALES!A5:D394,4,FALSE)</f>
        <v>24990.663051856907</v>
      </c>
      <c r="N48" s="272">
        <f>K48*M48</f>
        <v>9996.2652207427636</v>
      </c>
    </row>
    <row r="49" spans="1:14">
      <c r="A49" s="166" t="s">
        <v>779</v>
      </c>
      <c r="B49" s="43" t="str">
        <f>VLOOKUP(A49,MATERIALES!A6:D372,3,FALSE)</f>
        <v>Alambre de púa calibre 12 (350 m)</v>
      </c>
      <c r="C49" s="425"/>
      <c r="D49" s="425"/>
      <c r="E49" s="425"/>
      <c r="F49" s="425"/>
      <c r="G49" s="425"/>
      <c r="H49" s="425"/>
      <c r="I49" s="425"/>
      <c r="J49" s="312" t="str">
        <f>VLOOKUP(A49,MATERIALES!A5:D639,2,FALSE)</f>
        <v>m</v>
      </c>
      <c r="K49" s="397">
        <v>3</v>
      </c>
      <c r="L49" s="421"/>
      <c r="M49" s="402">
        <f>VLOOKUP(A49,MATERIALES!A6:D395,4,FALSE)</f>
        <v>513.87050900380757</v>
      </c>
      <c r="N49" s="272">
        <f>K49*M49</f>
        <v>1541.6115270114228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11537.876747754186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721.74666666666667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12331.798081087518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2466.3596162175036</v>
      </c>
      <c r="M84" s="859"/>
      <c r="N84" s="51"/>
    </row>
    <row r="85" spans="1:14">
      <c r="B85" s="89" t="s">
        <v>973</v>
      </c>
      <c r="C85" s="90"/>
      <c r="D85" s="90"/>
      <c r="E85" s="90"/>
      <c r="F85" s="90"/>
      <c r="G85" s="90"/>
      <c r="H85" s="90"/>
      <c r="I85" s="87"/>
      <c r="J85" s="88"/>
      <c r="K85" s="304">
        <v>0.05</v>
      </c>
      <c r="L85" s="858">
        <f>N79*K85</f>
        <v>616.58990405437589</v>
      </c>
      <c r="M85" s="859"/>
      <c r="N85" s="51"/>
    </row>
    <row r="86" spans="1:14" ht="15.75" thickBot="1">
      <c r="B86" s="91" t="s">
        <v>974</v>
      </c>
      <c r="C86" s="92"/>
      <c r="D86" s="92"/>
      <c r="E86" s="92"/>
      <c r="F86" s="92"/>
      <c r="G86" s="92"/>
      <c r="H86" s="92"/>
      <c r="I86" s="93"/>
      <c r="J86" s="94"/>
      <c r="K86" s="305">
        <v>0.05</v>
      </c>
      <c r="L86" s="860">
        <f>N79*K86</f>
        <v>616.58990405437589</v>
      </c>
      <c r="M86" s="861"/>
      <c r="N86" s="51"/>
    </row>
    <row r="87" spans="1:14" ht="15.75" thickBot="1">
      <c r="B87" s="823" t="s">
        <v>953</v>
      </c>
      <c r="C87" s="824"/>
      <c r="D87" s="824"/>
      <c r="E87" s="824"/>
      <c r="F87" s="824"/>
      <c r="G87" s="824"/>
      <c r="H87" s="824"/>
      <c r="I87" s="824"/>
      <c r="J87" s="824"/>
      <c r="K87" s="824"/>
      <c r="L87" s="824"/>
      <c r="M87" s="825"/>
      <c r="N87" s="52">
        <f>L84+L85+L86</f>
        <v>3699.5394243262554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16031.337505413772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topLeftCell="A22"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286.59765815254394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472</v>
      </c>
      <c r="B48" s="43" t="str">
        <f>VLOOKUP(A48,MATERIALES!A5:D372,3,FALSE)</f>
        <v>Grapas</v>
      </c>
      <c r="C48" s="281"/>
      <c r="D48" s="281"/>
      <c r="E48" s="281"/>
      <c r="F48" s="281"/>
      <c r="G48" s="281"/>
      <c r="H48" s="281"/>
      <c r="I48" s="281"/>
      <c r="J48" s="311" t="str">
        <f>VLOOKUP(A48,MATERIALES!A4:D638,2,FALSE)</f>
        <v>kg</v>
      </c>
      <c r="K48" s="282">
        <v>0.08</v>
      </c>
      <c r="L48" s="267"/>
      <c r="M48" s="402">
        <f>VLOOKUP(A48,MATERIALES!A5:D394,4,FALSE)</f>
        <v>4173.4407296601039</v>
      </c>
      <c r="N48" s="272">
        <f>K48*M48</f>
        <v>333.87525837280833</v>
      </c>
    </row>
    <row r="49" spans="1:14">
      <c r="A49" s="166" t="s">
        <v>613</v>
      </c>
      <c r="B49" s="43" t="str">
        <f>VLOOKUP(A49,MATERIALES!A6:D372,3,FALSE)</f>
        <v xml:space="preserve">Poste de madera para cercas </v>
      </c>
      <c r="C49" s="425"/>
      <c r="D49" s="425"/>
      <c r="E49" s="425"/>
      <c r="F49" s="425"/>
      <c r="G49" s="425"/>
      <c r="H49" s="425"/>
      <c r="I49" s="425"/>
      <c r="J49" s="312" t="str">
        <f>VLOOKUP(A49,MATERIALES!A5:D639,2,FALSE)</f>
        <v>u</v>
      </c>
      <c r="K49" s="397">
        <v>0.4</v>
      </c>
      <c r="L49" s="421"/>
      <c r="M49" s="402">
        <f>VLOOKUP(A49,MATERIALES!A6:D395,4,FALSE)</f>
        <v>8217.415941009891</v>
      </c>
      <c r="N49" s="272">
        <f>K49*M49</f>
        <v>3286.9663764039565</v>
      </c>
    </row>
    <row r="50" spans="1:14">
      <c r="A50" s="166" t="s">
        <v>779</v>
      </c>
      <c r="B50" s="43" t="str">
        <f>VLOOKUP(A50,MATERIALES!A6:D372,3,FALSE)</f>
        <v>Alambre de púa calibre 12 (350 m)</v>
      </c>
      <c r="C50" s="425"/>
      <c r="D50" s="425"/>
      <c r="E50" s="425"/>
      <c r="F50" s="425"/>
      <c r="G50" s="425"/>
      <c r="H50" s="425"/>
      <c r="I50" s="425"/>
      <c r="J50" s="312" t="str">
        <f>VLOOKUP(A50,MATERIALES!A6:D640,2,FALSE)</f>
        <v>m</v>
      </c>
      <c r="K50" s="397">
        <v>3</v>
      </c>
      <c r="L50" s="421"/>
      <c r="M50" s="402">
        <f>VLOOKUP(A50,MATERIALES!A6:D396,4,FALSE)</f>
        <v>513.87050900380757</v>
      </c>
      <c r="N50" s="272">
        <f>K50*M50</f>
        <v>1541.6115270114228</v>
      </c>
    </row>
    <row r="51" spans="1:14">
      <c r="A51" s="166" t="s">
        <v>920</v>
      </c>
      <c r="B51" s="43" t="str">
        <f>VLOOKUP(A51,MATERIALES!A6:D372,3,FALSE)</f>
        <v>Malla eslabonada, calibre 10, 6 ojos</v>
      </c>
      <c r="C51" s="425"/>
      <c r="D51" s="425"/>
      <c r="E51" s="425"/>
      <c r="F51" s="425"/>
      <c r="G51" s="425"/>
      <c r="H51" s="425"/>
      <c r="I51" s="425"/>
      <c r="J51" s="312" t="str">
        <f>VLOOKUP(A51,MATERIALES!A6:D641,2,FALSE)</f>
        <v>m2</v>
      </c>
      <c r="K51" s="397">
        <v>1.5</v>
      </c>
      <c r="L51" s="421"/>
      <c r="M51" s="402">
        <f>VLOOKUP(A51,MATERIALES!A6:D397,4,FALSE)</f>
        <v>12942.039627980394</v>
      </c>
      <c r="N51" s="272">
        <f>K51*M51</f>
        <v>19413.059441970589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24575.512603758776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2865.9765815254395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27728.086843436758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5545.6173686873517</v>
      </c>
      <c r="M84" s="859"/>
      <c r="N84" s="51"/>
    </row>
    <row r="85" spans="1:14">
      <c r="B85" s="89" t="s">
        <v>973</v>
      </c>
      <c r="C85" s="90"/>
      <c r="D85" s="90"/>
      <c r="E85" s="90"/>
      <c r="F85" s="90"/>
      <c r="G85" s="90"/>
      <c r="H85" s="90"/>
      <c r="I85" s="87"/>
      <c r="J85" s="88"/>
      <c r="K85" s="304">
        <v>0.05</v>
      </c>
      <c r="L85" s="858">
        <f>N79*K85</f>
        <v>1386.4043421718379</v>
      </c>
      <c r="M85" s="859"/>
      <c r="N85" s="51"/>
    </row>
    <row r="86" spans="1:14" ht="15.75" thickBot="1">
      <c r="B86" s="91" t="s">
        <v>974</v>
      </c>
      <c r="C86" s="92"/>
      <c r="D86" s="92"/>
      <c r="E86" s="92"/>
      <c r="F86" s="92"/>
      <c r="G86" s="92"/>
      <c r="H86" s="92"/>
      <c r="I86" s="93"/>
      <c r="J86" s="94"/>
      <c r="K86" s="305">
        <v>0.05</v>
      </c>
      <c r="L86" s="860">
        <f>N79*K86</f>
        <v>1386.4043421718379</v>
      </c>
      <c r="M86" s="861"/>
      <c r="N86" s="51"/>
    </row>
    <row r="87" spans="1:14" ht="15.75" thickBot="1">
      <c r="B87" s="823" t="s">
        <v>953</v>
      </c>
      <c r="C87" s="824"/>
      <c r="D87" s="824"/>
      <c r="E87" s="824"/>
      <c r="F87" s="824"/>
      <c r="G87" s="824"/>
      <c r="H87" s="824"/>
      <c r="I87" s="824"/>
      <c r="J87" s="824"/>
      <c r="K87" s="824"/>
      <c r="L87" s="824"/>
      <c r="M87" s="825"/>
      <c r="N87" s="52">
        <f>L84+L85+L86</f>
        <v>8318.4260530310275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36046.512896467786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topLeftCell="A19"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286.59765815254394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VLOOKUP(A48,MATERIALES!A4:D638,2,FALSE)</f>
        <v>u</v>
      </c>
      <c r="K48" s="282">
        <v>0.4</v>
      </c>
      <c r="L48" s="267"/>
      <c r="M48" s="402">
        <f>VLOOKUP(A48,MATERIALES!A5:D394,4,FALSE)</f>
        <v>24990.663051856907</v>
      </c>
      <c r="N48" s="272">
        <f>K48*M48</f>
        <v>9996.2652207427636</v>
      </c>
    </row>
    <row r="49" spans="1:14">
      <c r="A49" s="166" t="s">
        <v>779</v>
      </c>
      <c r="B49" s="43" t="str">
        <f>VLOOKUP(A49,MATERIALES!A6:D372,3,FALSE)</f>
        <v>Alambre de púa calibre 12 (350 m)</v>
      </c>
      <c r="C49" s="425"/>
      <c r="D49" s="425"/>
      <c r="E49" s="425"/>
      <c r="F49" s="425"/>
      <c r="G49" s="425"/>
      <c r="H49" s="425"/>
      <c r="I49" s="425"/>
      <c r="J49" s="312" t="str">
        <f>VLOOKUP(A49,MATERIALES!A5:D639,2,FALSE)</f>
        <v>m</v>
      </c>
      <c r="K49" s="397">
        <v>3</v>
      </c>
      <c r="L49" s="421"/>
      <c r="M49" s="402">
        <f>VLOOKUP(A49,MATERIALES!A6:D395,4,FALSE)</f>
        <v>513.87050900380757</v>
      </c>
      <c r="N49" s="272">
        <f>K49*M49</f>
        <v>1541.6115270114228</v>
      </c>
    </row>
    <row r="50" spans="1:14">
      <c r="A50" s="166" t="s">
        <v>920</v>
      </c>
      <c r="B50" s="43" t="str">
        <f>VLOOKUP(A50,MATERIALES!A6:D372,3,FALSE)</f>
        <v>Malla eslabonada, calibre 10, 6 ojos</v>
      </c>
      <c r="C50" s="425"/>
      <c r="D50" s="425"/>
      <c r="E50" s="425"/>
      <c r="F50" s="425"/>
      <c r="G50" s="425"/>
      <c r="H50" s="425"/>
      <c r="I50" s="425"/>
      <c r="J50" s="312" t="str">
        <f>VLOOKUP(A50,MATERIALES!A6:D640,2,FALSE)</f>
        <v>m2</v>
      </c>
      <c r="K50" s="397">
        <v>1.5</v>
      </c>
      <c r="L50" s="421"/>
      <c r="M50" s="402">
        <f>VLOOKUP(A50,MATERIALES!A6:D396,4,FALSE)</f>
        <v>12942.039627980394</v>
      </c>
      <c r="N50" s="272">
        <f>K50*M50</f>
        <v>19413.059441970589</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30950.936189724773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2865.9765815254395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34103.510429402755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6820.7020858805517</v>
      </c>
      <c r="M84" s="859"/>
      <c r="N84" s="51"/>
    </row>
    <row r="85" spans="1:14">
      <c r="B85" s="89" t="s">
        <v>973</v>
      </c>
      <c r="C85" s="90"/>
      <c r="D85" s="90"/>
      <c r="E85" s="90"/>
      <c r="F85" s="90"/>
      <c r="G85" s="90"/>
      <c r="H85" s="90"/>
      <c r="I85" s="87"/>
      <c r="J85" s="88"/>
      <c r="K85" s="304">
        <v>0.05</v>
      </c>
      <c r="L85" s="858">
        <f>N79*K85</f>
        <v>1705.1755214701379</v>
      </c>
      <c r="M85" s="859"/>
      <c r="N85" s="51"/>
    </row>
    <row r="86" spans="1:14" ht="15.75" thickBot="1">
      <c r="B86" s="91" t="s">
        <v>974</v>
      </c>
      <c r="C86" s="92"/>
      <c r="D86" s="92"/>
      <c r="E86" s="92"/>
      <c r="F86" s="92"/>
      <c r="G86" s="92"/>
      <c r="H86" s="92"/>
      <c r="I86" s="93"/>
      <c r="J86" s="94"/>
      <c r="K86" s="305">
        <v>0.05</v>
      </c>
      <c r="L86" s="860">
        <f>N79*K86</f>
        <v>1705.1755214701379</v>
      </c>
      <c r="M86" s="861"/>
      <c r="N86" s="51"/>
    </row>
    <row r="87" spans="1:14" ht="15.75" thickBot="1">
      <c r="B87" s="823" t="s">
        <v>953</v>
      </c>
      <c r="C87" s="824"/>
      <c r="D87" s="824"/>
      <c r="E87" s="824"/>
      <c r="F87" s="824"/>
      <c r="G87" s="824"/>
      <c r="H87" s="824"/>
      <c r="I87" s="824"/>
      <c r="J87" s="824"/>
      <c r="K87" s="824"/>
      <c r="L87" s="824"/>
      <c r="M87" s="825"/>
      <c r="N87" s="52">
        <f>L84+L85+L86</f>
        <v>10231.053128820826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44334.563558223585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topLeftCell="A40"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241</v>
      </c>
      <c r="B36" s="872" t="str">
        <f>VLOOKUP(A36,EQUIPOS!A6:D154,3,FALSE)</f>
        <v>Grúa (capacidad 15 ton)</v>
      </c>
      <c r="C36" s="873"/>
      <c r="D36" s="873"/>
      <c r="E36" s="873"/>
      <c r="F36" s="873"/>
      <c r="G36" s="873"/>
      <c r="H36" s="874"/>
      <c r="I36" s="267"/>
      <c r="J36" s="268"/>
      <c r="K36" s="269">
        <f>VLOOKUP(A36,EQUIPOS!A6:D163,4,FALSE)</f>
        <v>176384.64738900584</v>
      </c>
      <c r="L36" s="270"/>
      <c r="M36" s="336">
        <v>0.75</v>
      </c>
      <c r="N36" s="272">
        <f>K36/M36</f>
        <v>235179.52985200778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0.2</v>
      </c>
      <c r="N41" s="344">
        <f>N77*M41</f>
        <v>8969.3081204802675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244148.83797248805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VLOOKUP(A48,MATERIALES!A4:D638,2,FALSE)</f>
        <v>kg</v>
      </c>
      <c r="K48" s="282">
        <v>1</v>
      </c>
      <c r="L48" s="267"/>
      <c r="M48" s="402">
        <f>VLOOKUP(A48,MATERIALES!A5:D394,4,FALSE)</f>
        <v>31606.208729571579</v>
      </c>
      <c r="N48" s="272">
        <f>K48*M48</f>
        <v>31606.208729571579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31606.208729571579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44846.540602401335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320601.58730446093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64120.317460892191</v>
      </c>
      <c r="M84" s="859"/>
      <c r="N84" s="51"/>
    </row>
    <row r="85" spans="1:14">
      <c r="B85" s="89" t="s">
        <v>973</v>
      </c>
      <c r="C85" s="90"/>
      <c r="D85" s="90"/>
      <c r="E85" s="90"/>
      <c r="F85" s="90"/>
      <c r="G85" s="90"/>
      <c r="H85" s="90"/>
      <c r="I85" s="87"/>
      <c r="J85" s="88"/>
      <c r="K85" s="304">
        <v>0.05</v>
      </c>
      <c r="L85" s="858">
        <f>N79*K85</f>
        <v>16030.079365223048</v>
      </c>
      <c r="M85" s="859"/>
      <c r="N85" s="51"/>
    </row>
    <row r="86" spans="1:14" ht="15.75" thickBot="1">
      <c r="B86" s="91" t="s">
        <v>974</v>
      </c>
      <c r="C86" s="92"/>
      <c r="D86" s="92"/>
      <c r="E86" s="92"/>
      <c r="F86" s="92"/>
      <c r="G86" s="92"/>
      <c r="H86" s="92"/>
      <c r="I86" s="93"/>
      <c r="J86" s="94"/>
      <c r="K86" s="305">
        <v>0.05</v>
      </c>
      <c r="L86" s="860">
        <f>N79*K86</f>
        <v>16030.079365223048</v>
      </c>
      <c r="M86" s="861"/>
      <c r="N86" s="51"/>
    </row>
    <row r="87" spans="1:14" ht="15.75" thickBot="1">
      <c r="B87" s="823" t="s">
        <v>953</v>
      </c>
      <c r="C87" s="824"/>
      <c r="D87" s="824"/>
      <c r="E87" s="824"/>
      <c r="F87" s="824"/>
      <c r="G87" s="824"/>
      <c r="H87" s="824"/>
      <c r="I87" s="824"/>
      <c r="J87" s="824"/>
      <c r="K87" s="824"/>
      <c r="L87" s="824"/>
      <c r="M87" s="825"/>
      <c r="N87" s="52">
        <f>L84+L85+L86</f>
        <v>96180.476191338283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416782.0634957992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topLeftCell="A37"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0.2</v>
      </c>
      <c r="N41" s="344">
        <f>N77*M41</f>
        <v>6726.9810903601992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VLOOKUP(A48,MATERIALES!A4:D638,2,FALSE)</f>
        <v>kg</v>
      </c>
      <c r="K48" s="282">
        <v>1</v>
      </c>
      <c r="L48" s="267"/>
      <c r="M48" s="402">
        <f>VLOOKUP(A48,MATERIALES!A5:D394,4,FALSE)</f>
        <v>31606.208729571579</v>
      </c>
      <c r="N48" s="272">
        <f>K48*M48</f>
        <v>31606.208729571579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31606.208729571579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33634.905451800994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71968.095271732775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14393.619054346556</v>
      </c>
      <c r="M84" s="859"/>
      <c r="N84" s="51"/>
    </row>
    <row r="85" spans="1:14">
      <c r="B85" s="89" t="s">
        <v>973</v>
      </c>
      <c r="C85" s="90"/>
      <c r="D85" s="90"/>
      <c r="E85" s="90"/>
      <c r="F85" s="90"/>
      <c r="G85" s="90"/>
      <c r="H85" s="90"/>
      <c r="I85" s="87"/>
      <c r="J85" s="88"/>
      <c r="K85" s="304">
        <v>0.05</v>
      </c>
      <c r="L85" s="858">
        <f>N79*K85</f>
        <v>3598.4047635866391</v>
      </c>
      <c r="M85" s="859"/>
      <c r="N85" s="51"/>
    </row>
    <row r="86" spans="1:14" ht="15.75" thickBot="1">
      <c r="B86" s="91" t="s">
        <v>974</v>
      </c>
      <c r="C86" s="92"/>
      <c r="D86" s="92"/>
      <c r="E86" s="92"/>
      <c r="F86" s="92"/>
      <c r="G86" s="92"/>
      <c r="H86" s="92"/>
      <c r="I86" s="93"/>
      <c r="J86" s="94"/>
      <c r="K86" s="305">
        <v>0.05</v>
      </c>
      <c r="L86" s="860">
        <f>N79*K86</f>
        <v>3598.4047635866391</v>
      </c>
      <c r="M86" s="861"/>
      <c r="N86" s="51"/>
    </row>
    <row r="87" spans="1:14" ht="15.75" thickBot="1">
      <c r="B87" s="823" t="s">
        <v>953</v>
      </c>
      <c r="C87" s="824"/>
      <c r="D87" s="824"/>
      <c r="E87" s="824"/>
      <c r="F87" s="824"/>
      <c r="G87" s="824"/>
      <c r="H87" s="824"/>
      <c r="I87" s="824"/>
      <c r="J87" s="824"/>
      <c r="K87" s="824"/>
      <c r="L87" s="824"/>
      <c r="M87" s="825"/>
      <c r="N87" s="52">
        <f>L84+L85+L86</f>
        <v>21590.428581519831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93558.523853252613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topLeftCell="A34"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2686.8530451800998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VLOOKUP(A48,MATERIALES!A4:D638,2,FALSE)</f>
        <v>kg</v>
      </c>
      <c r="K48" s="282">
        <v>1</v>
      </c>
      <c r="L48" s="267"/>
      <c r="M48" s="402">
        <f>VLOOKUP(A48,MATERIALES!A5:D394,4,FALSE)</f>
        <v>31606.208729571579</v>
      </c>
      <c r="N48" s="272">
        <f>K48*M48</f>
        <v>31606.208729571579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31606.208729571579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17912.353634534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52205.415409285677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10441.083081857136</v>
      </c>
      <c r="M84" s="859"/>
      <c r="N84" s="51"/>
    </row>
    <row r="85" spans="1:14">
      <c r="B85" s="89" t="s">
        <v>973</v>
      </c>
      <c r="C85" s="90"/>
      <c r="D85" s="90"/>
      <c r="E85" s="90"/>
      <c r="F85" s="90"/>
      <c r="G85" s="90"/>
      <c r="H85" s="90"/>
      <c r="I85" s="87"/>
      <c r="J85" s="88"/>
      <c r="K85" s="304">
        <v>0.05</v>
      </c>
      <c r="L85" s="858">
        <f>N79*K85</f>
        <v>2610.2707704642839</v>
      </c>
      <c r="M85" s="859"/>
      <c r="N85" s="51"/>
    </row>
    <row r="86" spans="1:14" ht="15.75" thickBot="1">
      <c r="B86" s="91" t="s">
        <v>974</v>
      </c>
      <c r="C86" s="92"/>
      <c r="D86" s="92"/>
      <c r="E86" s="92"/>
      <c r="F86" s="92"/>
      <c r="G86" s="92"/>
      <c r="H86" s="92"/>
      <c r="I86" s="93"/>
      <c r="J86" s="94"/>
      <c r="K86" s="305">
        <v>0.05</v>
      </c>
      <c r="L86" s="860">
        <f>N79*K86</f>
        <v>2610.2707704642839</v>
      </c>
      <c r="M86" s="861"/>
      <c r="N86" s="51"/>
    </row>
    <row r="87" spans="1:14" ht="15.75" thickBot="1">
      <c r="B87" s="823" t="s">
        <v>953</v>
      </c>
      <c r="C87" s="824"/>
      <c r="D87" s="824"/>
      <c r="E87" s="824"/>
      <c r="F87" s="824"/>
      <c r="G87" s="824"/>
      <c r="H87" s="824"/>
      <c r="I87" s="824"/>
      <c r="J87" s="824"/>
      <c r="K87" s="824"/>
      <c r="L87" s="824"/>
      <c r="M87" s="825"/>
      <c r="N87" s="52">
        <f>L84+L85+L86</f>
        <v>15661.624622785703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67867.040032071382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topLeftCell="A46"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2015.1397838850748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205" t="s">
        <v>412</v>
      </c>
      <c r="B48" s="43" t="str">
        <f>VLOOKUP(A48,MATERIALES!A5:D372,3,FALSE)</f>
        <v>Cicatrizante (para remoción de especies vegetales)</v>
      </c>
      <c r="C48" s="281"/>
      <c r="D48" s="281"/>
      <c r="E48" s="281"/>
      <c r="F48" s="281"/>
      <c r="G48" s="281"/>
      <c r="H48" s="281"/>
      <c r="I48" s="281"/>
      <c r="J48" s="311" t="str">
        <f>VLOOKUP(A48,MATERIALES!A4:D638,2,FALSE)</f>
        <v>kg</v>
      </c>
      <c r="K48" s="282">
        <v>1</v>
      </c>
      <c r="L48" s="267"/>
      <c r="M48" s="402">
        <f>VLOOKUP(A48,MATERIALES!A5:D394,4,FALSE)</f>
        <v>31606.208729571579</v>
      </c>
      <c r="N48" s="272">
        <f>K48*M48</f>
        <v>31606.208729571579</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31606.208729571579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13434.265225900499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47055.613739357148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9411.12274787143</v>
      </c>
      <c r="M84" s="859"/>
      <c r="N84" s="51"/>
    </row>
    <row r="85" spans="1:14">
      <c r="B85" s="89" t="s">
        <v>973</v>
      </c>
      <c r="C85" s="90"/>
      <c r="D85" s="90"/>
      <c r="E85" s="90"/>
      <c r="F85" s="90"/>
      <c r="G85" s="90"/>
      <c r="H85" s="90"/>
      <c r="I85" s="87"/>
      <c r="J85" s="88"/>
      <c r="K85" s="304">
        <v>0.05</v>
      </c>
      <c r="L85" s="858">
        <f>N79*K85</f>
        <v>2352.7806869678575</v>
      </c>
      <c r="M85" s="859"/>
      <c r="N85" s="51"/>
    </row>
    <row r="86" spans="1:14" ht="15.75" thickBot="1">
      <c r="B86" s="91" t="s">
        <v>974</v>
      </c>
      <c r="C86" s="92"/>
      <c r="D86" s="92"/>
      <c r="E86" s="92"/>
      <c r="F86" s="92"/>
      <c r="G86" s="92"/>
      <c r="H86" s="92"/>
      <c r="I86" s="93"/>
      <c r="J86" s="94"/>
      <c r="K86" s="305">
        <v>0.05</v>
      </c>
      <c r="L86" s="860">
        <f>N79*K86</f>
        <v>2352.7806869678575</v>
      </c>
      <c r="M86" s="861"/>
      <c r="N86" s="51"/>
    </row>
    <row r="87" spans="1:14" ht="15.75" thickBot="1">
      <c r="B87" s="823" t="s">
        <v>953</v>
      </c>
      <c r="C87" s="824"/>
      <c r="D87" s="824"/>
      <c r="E87" s="824"/>
      <c r="F87" s="824"/>
      <c r="G87" s="824"/>
      <c r="H87" s="824"/>
      <c r="I87" s="824"/>
      <c r="J87" s="824"/>
      <c r="K87" s="824"/>
      <c r="L87" s="824"/>
      <c r="M87" s="825"/>
      <c r="N87" s="52">
        <f>L84+L85+L86</f>
        <v>14116.684121807144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61172.29786116429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topLeftCell="A25"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11305.850572033949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2.1</v>
      </c>
      <c r="L48" s="267"/>
      <c r="M48" s="402">
        <f>VLOOKUP(A48,MATERIALES!A5:D394,4,FALSE)</f>
        <v>31238.328814821132</v>
      </c>
      <c r="N48" s="272">
        <f>K48*M48</f>
        <v>65600.490511124386</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VLOOKUP(A49,MATERIALES!A5:D639,2,FALSE)</f>
        <v>kg</v>
      </c>
      <c r="K49" s="397">
        <v>1</v>
      </c>
      <c r="L49" s="421"/>
      <c r="M49" s="402">
        <f>VLOOKUP(A49,MATERIALES!A6:D395,4,FALSE)</f>
        <v>31606.208729571579</v>
      </c>
      <c r="N49" s="272">
        <f>K49*M49</f>
        <v>31606.208729571579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97206.699240695962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75372.337146892998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183884.88695962291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36776.977391924585</v>
      </c>
      <c r="M84" s="859"/>
      <c r="N84" s="51"/>
    </row>
    <row r="85" spans="1:14">
      <c r="B85" s="89" t="s">
        <v>973</v>
      </c>
      <c r="C85" s="90"/>
      <c r="D85" s="90"/>
      <c r="E85" s="90"/>
      <c r="F85" s="90"/>
      <c r="G85" s="90"/>
      <c r="H85" s="90"/>
      <c r="I85" s="87"/>
      <c r="J85" s="88"/>
      <c r="K85" s="304">
        <v>0.05</v>
      </c>
      <c r="L85" s="858">
        <f>N79*K85</f>
        <v>9194.2443479811463</v>
      </c>
      <c r="M85" s="859"/>
      <c r="N85" s="51"/>
    </row>
    <row r="86" spans="1:14" ht="15.75" thickBot="1">
      <c r="B86" s="91" t="s">
        <v>974</v>
      </c>
      <c r="C86" s="92"/>
      <c r="D86" s="92"/>
      <c r="E86" s="92"/>
      <c r="F86" s="92"/>
      <c r="G86" s="92"/>
      <c r="H86" s="92"/>
      <c r="I86" s="93"/>
      <c r="J86" s="94"/>
      <c r="K86" s="305">
        <v>0.05</v>
      </c>
      <c r="L86" s="860">
        <f>N79*K86</f>
        <v>9194.2443479811463</v>
      </c>
      <c r="M86" s="861"/>
      <c r="N86" s="51"/>
    </row>
    <row r="87" spans="1:14" ht="15.75" thickBot="1">
      <c r="B87" s="823" t="s">
        <v>953</v>
      </c>
      <c r="C87" s="824"/>
      <c r="D87" s="824"/>
      <c r="E87" s="824"/>
      <c r="F87" s="824"/>
      <c r="G87" s="824"/>
      <c r="H87" s="824"/>
      <c r="I87" s="824"/>
      <c r="J87" s="824"/>
      <c r="K87" s="824"/>
      <c r="L87" s="824"/>
      <c r="M87" s="825"/>
      <c r="N87" s="52">
        <f>L84+L85+L86</f>
        <v>55165.466087886882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239050.35304750979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topLeftCell="A28"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11305.850572033949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2</v>
      </c>
      <c r="L48" s="267"/>
      <c r="M48" s="402">
        <f>VLOOKUP(A48,MATERIALES!A5:D394,4,FALSE)</f>
        <v>31238.328814821132</v>
      </c>
      <c r="N48" s="272">
        <f>K48*M48</f>
        <v>62476.657629642265</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VLOOKUP(A49,MATERIALES!A5:D639,2,FALSE)</f>
        <v>kg</v>
      </c>
      <c r="K49" s="397">
        <v>1</v>
      </c>
      <c r="L49" s="421"/>
      <c r="M49" s="402">
        <f>VLOOKUP(A49,MATERIALES!A6:D395,4,FALSE)</f>
        <v>31606.208729571579</v>
      </c>
      <c r="N49" s="272">
        <f>K49*M49</f>
        <v>31606.208729571579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94082.866359213847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75372.337146892998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180761.05407814079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36152.210815628161</v>
      </c>
      <c r="M84" s="859"/>
      <c r="N84" s="51"/>
    </row>
    <row r="85" spans="1:14">
      <c r="B85" s="89" t="s">
        <v>973</v>
      </c>
      <c r="C85" s="90"/>
      <c r="D85" s="90"/>
      <c r="E85" s="90"/>
      <c r="F85" s="90"/>
      <c r="G85" s="90"/>
      <c r="H85" s="90"/>
      <c r="I85" s="87"/>
      <c r="J85" s="88"/>
      <c r="K85" s="304">
        <v>0.05</v>
      </c>
      <c r="L85" s="858">
        <f>N79*K85</f>
        <v>9038.0527039070403</v>
      </c>
      <c r="M85" s="859"/>
      <c r="N85" s="51"/>
    </row>
    <row r="86" spans="1:14" ht="15.75" thickBot="1">
      <c r="B86" s="91" t="s">
        <v>974</v>
      </c>
      <c r="C86" s="92"/>
      <c r="D86" s="92"/>
      <c r="E86" s="92"/>
      <c r="F86" s="92"/>
      <c r="G86" s="92"/>
      <c r="H86" s="92"/>
      <c r="I86" s="93"/>
      <c r="J86" s="94"/>
      <c r="K86" s="305">
        <v>0.05</v>
      </c>
      <c r="L86" s="860">
        <f>N79*K86</f>
        <v>9038.0527039070403</v>
      </c>
      <c r="M86" s="861"/>
      <c r="N86" s="51"/>
    </row>
    <row r="87" spans="1:14" ht="15.75" thickBot="1">
      <c r="B87" s="823" t="s">
        <v>953</v>
      </c>
      <c r="C87" s="824"/>
      <c r="D87" s="824"/>
      <c r="E87" s="824"/>
      <c r="F87" s="824"/>
      <c r="G87" s="824"/>
      <c r="H87" s="824"/>
      <c r="I87" s="824"/>
      <c r="J87" s="824"/>
      <c r="K87" s="824"/>
      <c r="L87" s="824"/>
      <c r="M87" s="825"/>
      <c r="N87" s="52">
        <f>L84+L85+L86</f>
        <v>54228.316223442249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234989.37030158303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topLeftCell="A16"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4720.6884844632978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1.31</v>
      </c>
      <c r="L48" s="267"/>
      <c r="M48" s="402">
        <f>VLOOKUP(A48,MATERIALES!A5:D394,4,FALSE)</f>
        <v>31238.328814821132</v>
      </c>
      <c r="N48" s="272">
        <f>K48*M48</f>
        <v>40922.210747415687</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VLOOKUP(A49,MATERIALES!A5:D639,2,FALSE)</f>
        <v>kg</v>
      </c>
      <c r="K49" s="397">
        <v>1</v>
      </c>
      <c r="L49" s="421"/>
      <c r="M49" s="402">
        <f>VLOOKUP(A49,MATERIALES!A6:D395,4,FALSE)</f>
        <v>31606.208729571579</v>
      </c>
      <c r="N49" s="272">
        <f>K49*M49</f>
        <v>31606.208729571579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72528.41947698727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47206.884844632979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124455.99280608355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24891.198561216712</v>
      </c>
      <c r="M84" s="859"/>
      <c r="N84" s="51"/>
    </row>
    <row r="85" spans="1:14">
      <c r="B85" s="89" t="s">
        <v>973</v>
      </c>
      <c r="C85" s="90"/>
      <c r="D85" s="90"/>
      <c r="E85" s="90"/>
      <c r="F85" s="90"/>
      <c r="G85" s="90"/>
      <c r="H85" s="90"/>
      <c r="I85" s="87"/>
      <c r="J85" s="88"/>
      <c r="K85" s="304">
        <v>0.05</v>
      </c>
      <c r="L85" s="858">
        <f>N79*K85</f>
        <v>6222.799640304178</v>
      </c>
      <c r="M85" s="859"/>
      <c r="N85" s="51"/>
    </row>
    <row r="86" spans="1:14" ht="15.75" thickBot="1">
      <c r="B86" s="91" t="s">
        <v>974</v>
      </c>
      <c r="C86" s="92"/>
      <c r="D86" s="92"/>
      <c r="E86" s="92"/>
      <c r="F86" s="92"/>
      <c r="G86" s="92"/>
      <c r="H86" s="92"/>
      <c r="I86" s="93"/>
      <c r="J86" s="94"/>
      <c r="K86" s="305">
        <v>0.05</v>
      </c>
      <c r="L86" s="860">
        <f>N79*K86</f>
        <v>6222.799640304178</v>
      </c>
      <c r="M86" s="861"/>
      <c r="N86" s="51"/>
    </row>
    <row r="87" spans="1:14" ht="15.75" thickBot="1">
      <c r="B87" s="823" t="s">
        <v>953</v>
      </c>
      <c r="C87" s="824"/>
      <c r="D87" s="824"/>
      <c r="E87" s="824"/>
      <c r="F87" s="824"/>
      <c r="G87" s="824"/>
      <c r="H87" s="824"/>
      <c r="I87" s="824"/>
      <c r="J87" s="824"/>
      <c r="K87" s="824"/>
      <c r="L87" s="824"/>
      <c r="M87" s="825"/>
      <c r="N87" s="52">
        <f>L84+L85+L86</f>
        <v>37336.797841825064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161792.79064790861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topLeftCell="A37"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3957.0477002118823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1.1000000000000001</v>
      </c>
      <c r="L48" s="267"/>
      <c r="M48" s="402">
        <f>VLOOKUP(A48,MATERIALES!A5:D394,4,FALSE)</f>
        <v>31238.328814821132</v>
      </c>
      <c r="N48" s="272">
        <f>K48*M48</f>
        <v>34362.16169630325</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VLOOKUP(A49,MATERIALES!A5:D639,2,FALSE)</f>
        <v>kg</v>
      </c>
      <c r="K49" s="397">
        <v>1</v>
      </c>
      <c r="L49" s="421"/>
      <c r="M49" s="402">
        <f>VLOOKUP(A49,MATERIALES!A6:D395,4,FALSE)</f>
        <v>31606.208729571579</v>
      </c>
      <c r="N49" s="272">
        <f>K49*M49</f>
        <v>31606.208729571579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65968.370425874833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39570.477002118823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109495.89512820554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21899.179025641108</v>
      </c>
      <c r="M84" s="859"/>
      <c r="N84" s="51"/>
    </row>
    <row r="85" spans="1:14">
      <c r="B85" s="89" t="s">
        <v>973</v>
      </c>
      <c r="C85" s="90"/>
      <c r="D85" s="90"/>
      <c r="E85" s="90"/>
      <c r="F85" s="90"/>
      <c r="G85" s="90"/>
      <c r="H85" s="90"/>
      <c r="I85" s="87"/>
      <c r="J85" s="88"/>
      <c r="K85" s="304">
        <v>0.05</v>
      </c>
      <c r="L85" s="858">
        <f>N79*K85</f>
        <v>5474.7947564102769</v>
      </c>
      <c r="M85" s="859"/>
      <c r="N85" s="51"/>
    </row>
    <row r="86" spans="1:14" ht="15.75" thickBot="1">
      <c r="B86" s="91" t="s">
        <v>974</v>
      </c>
      <c r="C86" s="92"/>
      <c r="D86" s="92"/>
      <c r="E86" s="92"/>
      <c r="F86" s="92"/>
      <c r="G86" s="92"/>
      <c r="H86" s="92"/>
      <c r="I86" s="93"/>
      <c r="J86" s="94"/>
      <c r="K86" s="305">
        <v>0.05</v>
      </c>
      <c r="L86" s="860">
        <f>N79*K86</f>
        <v>5474.7947564102769</v>
      </c>
      <c r="M86" s="861"/>
      <c r="N86" s="51"/>
    </row>
    <row r="87" spans="1:14" ht="15.75" thickBot="1">
      <c r="B87" s="823" t="s">
        <v>953</v>
      </c>
      <c r="C87" s="824"/>
      <c r="D87" s="824"/>
      <c r="E87" s="824"/>
      <c r="F87" s="824"/>
      <c r="G87" s="824"/>
      <c r="H87" s="824"/>
      <c r="I87" s="824"/>
      <c r="J87" s="824"/>
      <c r="K87" s="824"/>
      <c r="L87" s="824"/>
      <c r="M87" s="825"/>
      <c r="N87" s="52">
        <f>L84+L85+L86</f>
        <v>32848.768538461663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142344.66366666718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topLeftCell="A19"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269.07924361440803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0.05</v>
      </c>
      <c r="L48" s="267"/>
      <c r="M48" s="402">
        <f>VLOOKUP(A48,MATERIALES!A5:D394,4,FALSE)</f>
        <v>31238.328814821132</v>
      </c>
      <c r="N48" s="272">
        <f>K48*M48</f>
        <v>1561.9164407410567</v>
      </c>
    </row>
    <row r="49" spans="1:14">
      <c r="A49" s="170" t="s">
        <v>774</v>
      </c>
      <c r="B49" s="43" t="str">
        <f>VLOOKUP(A49,MATERIALES!A6:D372,3,FALSE)</f>
        <v>Agua</v>
      </c>
      <c r="C49" s="425"/>
      <c r="D49" s="425"/>
      <c r="E49" s="425"/>
      <c r="F49" s="425"/>
      <c r="G49" s="425"/>
      <c r="H49" s="425"/>
      <c r="I49" s="425"/>
      <c r="J49" s="312" t="str">
        <f>VLOOKUP(A49,MATERIALES!A5:D639,2,FALSE)</f>
        <v>lt</v>
      </c>
      <c r="K49" s="397">
        <v>5</v>
      </c>
      <c r="L49" s="421"/>
      <c r="M49" s="402">
        <f>VLOOKUP(A49,MATERIALES!A6:D395,4,FALSE)</f>
        <v>41.651105086428174</v>
      </c>
      <c r="N49" s="272">
        <f>K49*M49</f>
        <v>208.25552543214087</v>
      </c>
    </row>
    <row r="50" spans="1:14">
      <c r="A50" s="170" t="s">
        <v>915</v>
      </c>
      <c r="B50" s="43" t="str">
        <f>VLOOKUP(A50,MATERIALES!A6:D372,3,FALSE)</f>
        <v>Cespedones</v>
      </c>
      <c r="C50" s="425"/>
      <c r="D50" s="425"/>
      <c r="E50" s="425"/>
      <c r="F50" s="425"/>
      <c r="G50" s="425"/>
      <c r="H50" s="425"/>
      <c r="I50" s="425"/>
      <c r="J50" s="312" t="str">
        <f>VLOOKUP(A50,MATERIALES!A6:D640,2,FALSE)</f>
        <v>m2</v>
      </c>
      <c r="K50" s="397">
        <v>1</v>
      </c>
      <c r="L50" s="421"/>
      <c r="M50" s="402">
        <f>VLOOKUP(A50,MATERIALES!A6:D396,4,FALSE)</f>
        <v>23428.74661111585</v>
      </c>
      <c r="N50" s="272">
        <f>K50*M50</f>
        <v>23428.74661111585</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25198.918577289049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28158.790257047534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5631.7580514095071</v>
      </c>
      <c r="M84" s="859"/>
      <c r="N84" s="51"/>
    </row>
    <row r="85" spans="1:14">
      <c r="B85" s="89" t="s">
        <v>973</v>
      </c>
      <c r="C85" s="90"/>
      <c r="D85" s="90"/>
      <c r="E85" s="90"/>
      <c r="F85" s="90"/>
      <c r="G85" s="90"/>
      <c r="H85" s="90"/>
      <c r="I85" s="87"/>
      <c r="J85" s="88"/>
      <c r="K85" s="304">
        <v>0.05</v>
      </c>
      <c r="L85" s="858">
        <f>N79*K85</f>
        <v>1407.9395128523768</v>
      </c>
      <c r="M85" s="859"/>
      <c r="N85" s="51"/>
    </row>
    <row r="86" spans="1:14" ht="15.75" thickBot="1">
      <c r="B86" s="91" t="s">
        <v>974</v>
      </c>
      <c r="C86" s="92"/>
      <c r="D86" s="92"/>
      <c r="E86" s="92"/>
      <c r="F86" s="92"/>
      <c r="G86" s="92"/>
      <c r="H86" s="92"/>
      <c r="I86" s="93"/>
      <c r="J86" s="94"/>
      <c r="K86" s="305">
        <v>0.05</v>
      </c>
      <c r="L86" s="860">
        <f>N79*K86</f>
        <v>1407.9395128523768</v>
      </c>
      <c r="M86" s="861"/>
      <c r="N86" s="51"/>
    </row>
    <row r="87" spans="1:14" ht="15.75" thickBot="1">
      <c r="B87" s="823" t="s">
        <v>953</v>
      </c>
      <c r="C87" s="824"/>
      <c r="D87" s="824"/>
      <c r="E87" s="824"/>
      <c r="F87" s="824"/>
      <c r="G87" s="824"/>
      <c r="H87" s="824"/>
      <c r="I87" s="824"/>
      <c r="J87" s="824"/>
      <c r="K87" s="824"/>
      <c r="L87" s="824"/>
      <c r="M87" s="825"/>
      <c r="N87" s="52">
        <f>L84+L85+L86</f>
        <v>8447.637077114261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36606.427334161795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topLeftCell="A31"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108.262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426</v>
      </c>
      <c r="B48" s="43" t="str">
        <f>VLOOKUP(A48,MATERIALES!A5:D372,3,FALSE)</f>
        <v>Costal de fibra o fique</v>
      </c>
      <c r="C48" s="281"/>
      <c r="D48" s="281"/>
      <c r="E48" s="281"/>
      <c r="F48" s="281"/>
      <c r="G48" s="281"/>
      <c r="H48" s="281"/>
      <c r="I48" s="281"/>
      <c r="J48" s="311" t="str">
        <f>VLOOKUP(A48,MATERIALES!A4:D638,2,FALSE)</f>
        <v>m2</v>
      </c>
      <c r="K48" s="282">
        <v>1</v>
      </c>
      <c r="L48" s="267"/>
      <c r="M48" s="402">
        <f>VLOOKUP(A48,MATERIALES!A5:D394,4,FALSE)</f>
        <v>1601.2443397437751</v>
      </c>
      <c r="N48" s="272">
        <f>K48*M48</f>
        <v>1601.2443397437751</v>
      </c>
    </row>
    <row r="49" spans="1:14">
      <c r="A49" s="170" t="s">
        <v>650</v>
      </c>
      <c r="B49" s="43" t="str">
        <f>VLOOKUP(A49,MATERIALES!A6:D372,3,FALSE)</f>
        <v>Semillas para empradizar</v>
      </c>
      <c r="C49" s="425"/>
      <c r="D49" s="425"/>
      <c r="E49" s="425"/>
      <c r="F49" s="425"/>
      <c r="G49" s="425"/>
      <c r="H49" s="425"/>
      <c r="I49" s="425"/>
      <c r="J49" s="312" t="str">
        <f>VLOOKUP(A49,MATERIALES!A5:D639,2,FALSE)</f>
        <v>kg</v>
      </c>
      <c r="K49" s="397">
        <v>0.05</v>
      </c>
      <c r="L49" s="421"/>
      <c r="M49" s="402">
        <f>VLOOKUP(A49,MATERIALES!A6:D395,4,FALSE)</f>
        <v>34015.069153916338</v>
      </c>
      <c r="N49" s="272">
        <f>K49*M49</f>
        <v>1700.7534576958169</v>
      </c>
    </row>
    <row r="50" spans="1:14">
      <c r="A50" s="170" t="s">
        <v>686</v>
      </c>
      <c r="B50" s="43" t="str">
        <f>VLOOKUP(A50,MATERIALES!A6:D372,3,FALSE)</f>
        <v xml:space="preserve">Tierra abonada </v>
      </c>
      <c r="C50" s="425"/>
      <c r="D50" s="425"/>
      <c r="E50" s="425"/>
      <c r="F50" s="425"/>
      <c r="G50" s="425"/>
      <c r="H50" s="425"/>
      <c r="I50" s="425"/>
      <c r="J50" s="312" t="str">
        <f>VLOOKUP(A50,MATERIALES!A6:D640,2,FALSE)</f>
        <v>m3</v>
      </c>
      <c r="K50" s="397">
        <v>7.4999999999999997E-2</v>
      </c>
      <c r="L50" s="421"/>
      <c r="M50" s="402">
        <f>VLOOKUP(A50,MATERIALES!A6:D396,4,FALSE)</f>
        <v>31238.328814821132</v>
      </c>
      <c r="N50" s="272">
        <f>K50*M50</f>
        <v>2342.8746611115848</v>
      </c>
    </row>
    <row r="51" spans="1:14">
      <c r="A51" s="170" t="s">
        <v>774</v>
      </c>
      <c r="B51" s="43" t="str">
        <f>VLOOKUP(A51,MATERIALES!A6:D372,3,FALSE)</f>
        <v>Agua</v>
      </c>
      <c r="C51" s="425"/>
      <c r="D51" s="425"/>
      <c r="E51" s="425"/>
      <c r="F51" s="425"/>
      <c r="G51" s="425"/>
      <c r="H51" s="425"/>
      <c r="I51" s="425"/>
      <c r="J51" s="312" t="str">
        <f>VLOOKUP(A51,MATERIALES!A6:D641,2,FALSE)</f>
        <v>lt</v>
      </c>
      <c r="K51" s="397">
        <v>5</v>
      </c>
      <c r="L51" s="421"/>
      <c r="M51" s="402">
        <f>VLOOKUP(A51,MATERIALES!A6:D397,4,FALSE)</f>
        <v>41.651105086428174</v>
      </c>
      <c r="N51" s="272">
        <f>K51*M51</f>
        <v>208.25552543214087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5853.1279839833178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1082.6199999999999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7044.0099839833174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1408.8019967966636</v>
      </c>
      <c r="M84" s="859"/>
      <c r="N84" s="51"/>
    </row>
    <row r="85" spans="1:14">
      <c r="B85" s="89" t="s">
        <v>973</v>
      </c>
      <c r="C85" s="90"/>
      <c r="D85" s="90"/>
      <c r="E85" s="90"/>
      <c r="F85" s="90"/>
      <c r="G85" s="90"/>
      <c r="H85" s="90"/>
      <c r="I85" s="87"/>
      <c r="J85" s="88"/>
      <c r="K85" s="304">
        <v>0.05</v>
      </c>
      <c r="L85" s="858">
        <f>N79*K85</f>
        <v>352.2004991991659</v>
      </c>
      <c r="M85" s="859"/>
      <c r="N85" s="51"/>
    </row>
    <row r="86" spans="1:14" ht="15.75" thickBot="1">
      <c r="B86" s="91" t="s">
        <v>974</v>
      </c>
      <c r="C86" s="92"/>
      <c r="D86" s="92"/>
      <c r="E86" s="92"/>
      <c r="F86" s="92"/>
      <c r="G86" s="92"/>
      <c r="H86" s="92"/>
      <c r="I86" s="93"/>
      <c r="J86" s="94"/>
      <c r="K86" s="305">
        <v>0.05</v>
      </c>
      <c r="L86" s="860">
        <f>N79*K86</f>
        <v>352.2004991991659</v>
      </c>
      <c r="M86" s="861"/>
      <c r="N86" s="51"/>
    </row>
    <row r="87" spans="1:14" ht="15.75" thickBot="1">
      <c r="B87" s="823" t="s">
        <v>953</v>
      </c>
      <c r="C87" s="824"/>
      <c r="D87" s="824"/>
      <c r="E87" s="824"/>
      <c r="F87" s="824"/>
      <c r="G87" s="824"/>
      <c r="H87" s="824"/>
      <c r="I87" s="824"/>
      <c r="J87" s="824"/>
      <c r="K87" s="824"/>
      <c r="L87" s="824"/>
      <c r="M87" s="825"/>
      <c r="N87" s="52">
        <f>L84+L85+L86</f>
        <v>2113.2029951949953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9157.2129791783118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253</v>
      </c>
      <c r="B36" s="872" t="str">
        <f>VLOOKUP(A36,EQUIPOS!A6:D154,3,FALSE)</f>
        <v>Máquina hidrosembradora</v>
      </c>
      <c r="C36" s="873"/>
      <c r="D36" s="873"/>
      <c r="E36" s="873"/>
      <c r="F36" s="873"/>
      <c r="G36" s="873"/>
      <c r="H36" s="874"/>
      <c r="I36" s="267"/>
      <c r="J36" s="268"/>
      <c r="K36" s="269">
        <f>VLOOKUP(A36,EQUIPOS!A6:D163,4,FALSE)</f>
        <v>16711.78415198372</v>
      </c>
      <c r="L36" s="270"/>
      <c r="M36" s="336">
        <v>350</v>
      </c>
      <c r="N36" s="272">
        <f>K36/M36</f>
        <v>47.747954719953484</v>
      </c>
    </row>
    <row r="37" spans="1:14">
      <c r="A37" s="113" t="s">
        <v>138</v>
      </c>
      <c r="B37" s="872" t="str">
        <f>VLOOKUP(A37,EQUIPOS!A7:D154,3,FALSE)</f>
        <v>Camioneta D-300</v>
      </c>
      <c r="C37" s="873"/>
      <c r="D37" s="873"/>
      <c r="E37" s="873"/>
      <c r="F37" s="873"/>
      <c r="G37" s="873"/>
      <c r="H37" s="874"/>
      <c r="I37" s="421"/>
      <c r="J37" s="422"/>
      <c r="K37" s="269">
        <f>VLOOKUP(A37,EQUIPOS!A7:D164,4,FALSE)</f>
        <v>45808.277169112589</v>
      </c>
      <c r="L37" s="335"/>
      <c r="M37" s="336">
        <v>350</v>
      </c>
      <c r="N37" s="272">
        <f>K37/M37</f>
        <v>130.88079191175026</v>
      </c>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4.8049864931144288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183.43373312481816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426</v>
      </c>
      <c r="B48" s="43" t="str">
        <f>VLOOKUP(A48,MATERIALES!A5:D372,3,FALSE)</f>
        <v>Costal de fibra o fique</v>
      </c>
      <c r="C48" s="281"/>
      <c r="D48" s="281"/>
      <c r="E48" s="281"/>
      <c r="F48" s="281"/>
      <c r="G48" s="281"/>
      <c r="H48" s="281"/>
      <c r="I48" s="281"/>
      <c r="J48" s="311" t="str">
        <f>VLOOKUP(A48,MATERIALES!A4:D638,2,FALSE)</f>
        <v>m2</v>
      </c>
      <c r="K48" s="282">
        <v>1</v>
      </c>
      <c r="L48" s="267"/>
      <c r="M48" s="402">
        <f>VLOOKUP(A48,MATERIALES!A5:D394,4,FALSE)</f>
        <v>1601.2443397437751</v>
      </c>
      <c r="N48" s="272">
        <f>K48*M48</f>
        <v>1601.2443397437751</v>
      </c>
    </row>
    <row r="49" spans="1:14">
      <c r="A49" s="170" t="s">
        <v>499</v>
      </c>
      <c r="B49" s="43" t="str">
        <f>VLOOKUP(A49,MATERIALES!A6:D372,3,FALSE)</f>
        <v>Mulch Orgánico</v>
      </c>
      <c r="C49" s="425"/>
      <c r="D49" s="425"/>
      <c r="E49" s="425"/>
      <c r="F49" s="425"/>
      <c r="G49" s="425"/>
      <c r="H49" s="425"/>
      <c r="I49" s="425"/>
      <c r="J49" s="312" t="str">
        <f>VLOOKUP(A49,MATERIALES!A5:D639,2,FALSE)</f>
        <v>kg</v>
      </c>
      <c r="K49" s="397">
        <v>0.4</v>
      </c>
      <c r="L49" s="421"/>
      <c r="M49" s="402">
        <f>VLOOKUP(A49,MATERIALES!A6:D395,4,FALSE)</f>
        <v>1916.8699556140061</v>
      </c>
      <c r="N49" s="272">
        <f>K49*M49</f>
        <v>766.74798224560254</v>
      </c>
    </row>
    <row r="50" spans="1:14">
      <c r="A50" s="170" t="s">
        <v>774</v>
      </c>
      <c r="B50" s="43" t="str">
        <f>VLOOKUP(A50,MATERIALES!A6:D372,3,FALSE)</f>
        <v>Agua</v>
      </c>
      <c r="C50" s="425"/>
      <c r="D50" s="425"/>
      <c r="E50" s="425"/>
      <c r="F50" s="425"/>
      <c r="G50" s="425"/>
      <c r="H50" s="425"/>
      <c r="I50" s="425"/>
      <c r="J50" s="312" t="str">
        <f>VLOOKUP(A50,MATERIALES!A6:D640,2,FALSE)</f>
        <v>lt</v>
      </c>
      <c r="K50" s="397">
        <v>5</v>
      </c>
      <c r="L50" s="421"/>
      <c r="M50" s="402">
        <f>VLOOKUP(A50,MATERIALES!A6:D396,4,FALSE)</f>
        <v>41.651105086428174</v>
      </c>
      <c r="N50" s="272">
        <f>K50*M50</f>
        <v>208.25552543214087</v>
      </c>
    </row>
    <row r="51" spans="1:14">
      <c r="A51" s="170" t="s">
        <v>650</v>
      </c>
      <c r="B51" s="43" t="str">
        <f>VLOOKUP(A51,MATERIALES!A6:D372,3,FALSE)</f>
        <v>Semillas para empradizar</v>
      </c>
      <c r="C51" s="425"/>
      <c r="D51" s="425"/>
      <c r="E51" s="425"/>
      <c r="F51" s="425"/>
      <c r="G51" s="425"/>
      <c r="H51" s="425"/>
      <c r="I51" s="425"/>
      <c r="J51" s="312" t="str">
        <f>VLOOKUP(A51,MATERIALES!A6:D641,2,FALSE)</f>
        <v>kg</v>
      </c>
      <c r="K51" s="397">
        <v>0.05</v>
      </c>
      <c r="L51" s="421"/>
      <c r="M51" s="402">
        <f>VLOOKUP(A51,MATERIALES!A6:D397,4,FALSE)</f>
        <v>34015.069153916338</v>
      </c>
      <c r="N51" s="272">
        <f>K51*M51</f>
        <v>1700.7534576958169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4277.0013051173355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96.099729862288569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4556.5347681044423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911.30695362088852</v>
      </c>
      <c r="M84" s="859"/>
      <c r="N84" s="51"/>
    </row>
    <row r="85" spans="1:14">
      <c r="B85" s="89" t="s">
        <v>973</v>
      </c>
      <c r="C85" s="90"/>
      <c r="D85" s="90"/>
      <c r="E85" s="90"/>
      <c r="F85" s="90"/>
      <c r="G85" s="90"/>
      <c r="H85" s="90"/>
      <c r="I85" s="87"/>
      <c r="J85" s="88"/>
      <c r="K85" s="304">
        <v>0.05</v>
      </c>
      <c r="L85" s="858">
        <f>N79*K85</f>
        <v>227.82673840522213</v>
      </c>
      <c r="M85" s="859"/>
      <c r="N85" s="51"/>
    </row>
    <row r="86" spans="1:14" ht="15.75" thickBot="1">
      <c r="B86" s="91" t="s">
        <v>974</v>
      </c>
      <c r="C86" s="92"/>
      <c r="D86" s="92"/>
      <c r="E86" s="92"/>
      <c r="F86" s="92"/>
      <c r="G86" s="92"/>
      <c r="H86" s="92"/>
      <c r="I86" s="93"/>
      <c r="J86" s="94"/>
      <c r="K86" s="305">
        <v>0.05</v>
      </c>
      <c r="L86" s="860">
        <f>N79*K86</f>
        <v>227.82673840522213</v>
      </c>
      <c r="M86" s="861"/>
      <c r="N86" s="51"/>
    </row>
    <row r="87" spans="1:14" ht="15.75" thickBot="1">
      <c r="B87" s="823" t="s">
        <v>953</v>
      </c>
      <c r="C87" s="824"/>
      <c r="D87" s="824"/>
      <c r="E87" s="824"/>
      <c r="F87" s="824"/>
      <c r="G87" s="824"/>
      <c r="H87" s="824"/>
      <c r="I87" s="824"/>
      <c r="J87" s="824"/>
      <c r="K87" s="824"/>
      <c r="L87" s="824"/>
      <c r="M87" s="825"/>
      <c r="N87" s="52">
        <f>L84+L85+L86</f>
        <v>1366.9604304313327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5923.4951985357748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topLeftCell="A25"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1726</v>
      </c>
      <c r="C31" s="965" t="s">
        <v>2049</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45808.277169112589</v>
      </c>
      <c r="L36" s="270"/>
      <c r="M36" s="336">
        <v>8000</v>
      </c>
      <c r="N36" s="272">
        <f>K36/M36</f>
        <v>5.7260346461390732</v>
      </c>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26.907924361440802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32.633959007579875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511</v>
      </c>
      <c r="B48" s="43" t="str">
        <f>VLOOKUP(A48,MATERIALES!A5:D372,3,FALSE)</f>
        <v>Manto Temporal (Protección de Taludes)</v>
      </c>
      <c r="C48" s="281"/>
      <c r="D48" s="281"/>
      <c r="E48" s="281"/>
      <c r="F48" s="281"/>
      <c r="G48" s="281"/>
      <c r="H48" s="281"/>
      <c r="I48" s="281"/>
      <c r="J48" s="311" t="str">
        <f>VLOOKUP(A48,MATERIALES!A4:D638,2,FALSE)</f>
        <v>m2</v>
      </c>
      <c r="K48" s="486">
        <v>1.05</v>
      </c>
      <c r="L48" s="267"/>
      <c r="M48" s="402">
        <f>VLOOKUP(A48,MATERIALES!A5:D394,4,FALSE)</f>
        <v>5396.9419415739303</v>
      </c>
      <c r="N48" s="272">
        <f>K48*M48</f>
        <v>5666.7890386526269</v>
      </c>
    </row>
    <row r="49" spans="1:14">
      <c r="A49" s="170" t="s">
        <v>584</v>
      </c>
      <c r="B49" s="43" t="str">
        <f>VLOOKUP(A49,MATERIALES!A6:D372,3,FALSE)</f>
        <v>Mezcla Fértil</v>
      </c>
      <c r="C49" s="425"/>
      <c r="D49" s="425"/>
      <c r="E49" s="425"/>
      <c r="F49" s="425"/>
      <c r="G49" s="425"/>
      <c r="H49" s="425"/>
      <c r="I49" s="425"/>
      <c r="J49" s="312" t="str">
        <f>VLOOKUP(A49,MATERIALES!A5:D639,2,FALSE)</f>
        <v>m2</v>
      </c>
      <c r="K49" s="486">
        <v>1</v>
      </c>
      <c r="L49" s="421"/>
      <c r="M49" s="402">
        <f>VLOOKUP(A49,MATERIALES!A6:D395,4,FALSE)</f>
        <v>13227.397665651195</v>
      </c>
      <c r="N49" s="272">
        <f>K49*M49</f>
        <v>13227.397665651195</v>
      </c>
    </row>
    <row r="50" spans="1:14">
      <c r="A50" s="170" t="s">
        <v>827</v>
      </c>
      <c r="B50" s="43" t="str">
        <f>VLOOKUP(A50,MATERIALES!A6:D372,3,FALSE)</f>
        <v>Anclaje para fijación del manto</v>
      </c>
      <c r="C50" s="425"/>
      <c r="D50" s="425"/>
      <c r="E50" s="425"/>
      <c r="F50" s="425"/>
      <c r="G50" s="425"/>
      <c r="H50" s="425"/>
      <c r="I50" s="425"/>
      <c r="J50" s="312" t="str">
        <f>VLOOKUP(A50,MATERIALES!A6:D640,2,FALSE)</f>
        <v>u</v>
      </c>
      <c r="K50" s="486">
        <v>2</v>
      </c>
      <c r="L50" s="421"/>
      <c r="M50" s="402">
        <f>VLOOKUP(A50,MATERIALES!A6:D396,4,FALSE)</f>
        <v>717.83015265060465</v>
      </c>
      <c r="N50" s="272">
        <f>K50*M50</f>
        <v>1435.6603053012093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20329.84700960503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23053.273404756692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4610.6546809513384</v>
      </c>
      <c r="M84" s="859"/>
      <c r="N84" s="51"/>
    </row>
    <row r="85" spans="1:14">
      <c r="B85" s="89" t="s">
        <v>973</v>
      </c>
      <c r="C85" s="90"/>
      <c r="D85" s="90"/>
      <c r="E85" s="90"/>
      <c r="F85" s="90"/>
      <c r="G85" s="90"/>
      <c r="H85" s="90"/>
      <c r="I85" s="87"/>
      <c r="J85" s="88"/>
      <c r="K85" s="304">
        <v>0.05</v>
      </c>
      <c r="L85" s="858">
        <f>N79*K85</f>
        <v>1152.6636702378346</v>
      </c>
      <c r="M85" s="859"/>
      <c r="N85" s="51"/>
    </row>
    <row r="86" spans="1:14" ht="15.75" thickBot="1">
      <c r="B86" s="91" t="s">
        <v>974</v>
      </c>
      <c r="C86" s="92"/>
      <c r="D86" s="92"/>
      <c r="E86" s="92"/>
      <c r="F86" s="92"/>
      <c r="G86" s="92"/>
      <c r="H86" s="92"/>
      <c r="I86" s="93"/>
      <c r="J86" s="94"/>
      <c r="K86" s="305">
        <v>0.05</v>
      </c>
      <c r="L86" s="860">
        <f>N79*K86</f>
        <v>1152.6636702378346</v>
      </c>
      <c r="M86" s="861"/>
      <c r="N86" s="51"/>
    </row>
    <row r="87" spans="1:14" ht="15.75" thickBot="1">
      <c r="B87" s="823" t="s">
        <v>953</v>
      </c>
      <c r="C87" s="824"/>
      <c r="D87" s="824"/>
      <c r="E87" s="824"/>
      <c r="F87" s="824"/>
      <c r="G87" s="824"/>
      <c r="H87" s="824"/>
      <c r="I87" s="824"/>
      <c r="J87" s="824"/>
      <c r="K87" s="824"/>
      <c r="L87" s="824"/>
      <c r="M87" s="825"/>
      <c r="N87" s="52">
        <f>L84+L85+L86</f>
        <v>6915.9820214270076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29969.255426183699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topLeftCell="A19"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8.5" customHeight="1" thickBot="1">
      <c r="A31" t="s">
        <v>1845</v>
      </c>
      <c r="B31" s="80" t="s">
        <v>1727</v>
      </c>
      <c r="C31" s="965" t="s">
        <v>2052</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45808.277169112589</v>
      </c>
      <c r="L36" s="270"/>
      <c r="M36" s="336">
        <v>8000</v>
      </c>
      <c r="N36" s="272">
        <f>K36/M36</f>
        <v>5.7260346461390732</v>
      </c>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26.907924361440802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32.633959007579875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512</v>
      </c>
      <c r="B48" s="43" t="str">
        <f>VLOOKUP(A48,MATERIALES!A5:D372,3,FALSE)</f>
        <v>Manto Permanente (Protección de Taludes)</v>
      </c>
      <c r="C48" s="281"/>
      <c r="D48" s="281"/>
      <c r="E48" s="281"/>
      <c r="F48" s="281"/>
      <c r="G48" s="281"/>
      <c r="H48" s="281"/>
      <c r="I48" s="281"/>
      <c r="J48" s="311" t="str">
        <f>VLOOKUP(A48,MATERIALES!A4:D638,2,FALSE)</f>
        <v>m2</v>
      </c>
      <c r="K48" s="486">
        <v>1.05</v>
      </c>
      <c r="L48" s="267"/>
      <c r="M48" s="402">
        <f>VLOOKUP(A48,MATERIALES!A5:D394,4,FALSE)</f>
        <v>12017.385095061691</v>
      </c>
      <c r="N48" s="272">
        <f>K48*M48</f>
        <v>12618.254349814775</v>
      </c>
    </row>
    <row r="49" spans="1:14">
      <c r="A49" s="170" t="s">
        <v>584</v>
      </c>
      <c r="B49" s="43" t="str">
        <f>VLOOKUP(A49,MATERIALES!A6:D372,3,FALSE)</f>
        <v>Mezcla Fértil</v>
      </c>
      <c r="C49" s="425"/>
      <c r="D49" s="425"/>
      <c r="E49" s="425"/>
      <c r="F49" s="425"/>
      <c r="G49" s="425"/>
      <c r="H49" s="425"/>
      <c r="I49" s="425"/>
      <c r="J49" s="312" t="str">
        <f>VLOOKUP(A49,MATERIALES!A5:D639,2,FALSE)</f>
        <v>m2</v>
      </c>
      <c r="K49" s="486">
        <v>1</v>
      </c>
      <c r="L49" s="421"/>
      <c r="M49" s="402">
        <f>VLOOKUP(A49,MATERIALES!A6:D395,4,FALSE)</f>
        <v>13227.397665651195</v>
      </c>
      <c r="N49" s="272">
        <f>K49*M49</f>
        <v>13227.397665651195</v>
      </c>
    </row>
    <row r="50" spans="1:14">
      <c r="A50" s="170" t="s">
        <v>827</v>
      </c>
      <c r="B50" s="43" t="str">
        <f>VLOOKUP(A50,MATERIALES!A6:D372,3,FALSE)</f>
        <v>Anclaje para fijación del manto</v>
      </c>
      <c r="C50" s="425"/>
      <c r="D50" s="425"/>
      <c r="E50" s="425"/>
      <c r="F50" s="425"/>
      <c r="G50" s="425"/>
      <c r="H50" s="425"/>
      <c r="I50" s="425"/>
      <c r="J50" s="312" t="str">
        <f>VLOOKUP(A50,MATERIALES!A6:D640,2,FALSE)</f>
        <v>u</v>
      </c>
      <c r="K50" s="486">
        <v>2</v>
      </c>
      <c r="L50" s="421"/>
      <c r="M50" s="402">
        <f>VLOOKUP(A50,MATERIALES!A6:D396,4,FALSE)</f>
        <v>717.83015265060465</v>
      </c>
      <c r="N50" s="272">
        <f>K50*M50</f>
        <v>1435.6603053012093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27281.312320767178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30004.738715918837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6000.9477431837677</v>
      </c>
      <c r="M84" s="859"/>
      <c r="N84" s="51"/>
    </row>
    <row r="85" spans="1:14">
      <c r="B85" s="89" t="s">
        <v>973</v>
      </c>
      <c r="C85" s="90"/>
      <c r="D85" s="90"/>
      <c r="E85" s="90"/>
      <c r="F85" s="90"/>
      <c r="G85" s="90"/>
      <c r="H85" s="90"/>
      <c r="I85" s="87"/>
      <c r="J85" s="88"/>
      <c r="K85" s="304">
        <v>0.05</v>
      </c>
      <c r="L85" s="858">
        <f>N79*K85</f>
        <v>1500.2369357959419</v>
      </c>
      <c r="M85" s="859"/>
      <c r="N85" s="51"/>
    </row>
    <row r="86" spans="1:14" ht="15.75" thickBot="1">
      <c r="B86" s="91" t="s">
        <v>974</v>
      </c>
      <c r="C86" s="92"/>
      <c r="D86" s="92"/>
      <c r="E86" s="92"/>
      <c r="F86" s="92"/>
      <c r="G86" s="92"/>
      <c r="H86" s="92"/>
      <c r="I86" s="93"/>
      <c r="J86" s="94"/>
      <c r="K86" s="305">
        <v>0.05</v>
      </c>
      <c r="L86" s="860">
        <f>N79*K86</f>
        <v>1500.2369357959419</v>
      </c>
      <c r="M86" s="861"/>
      <c r="N86" s="51"/>
    </row>
    <row r="87" spans="1:14" ht="15.75" thickBot="1">
      <c r="B87" s="823" t="s">
        <v>953</v>
      </c>
      <c r="C87" s="824"/>
      <c r="D87" s="824"/>
      <c r="E87" s="824"/>
      <c r="F87" s="824"/>
      <c r="G87" s="824"/>
      <c r="H87" s="824"/>
      <c r="I87" s="824"/>
      <c r="J87" s="824"/>
      <c r="K87" s="824"/>
      <c r="L87" s="824"/>
      <c r="M87" s="825"/>
      <c r="N87" s="52">
        <f>L84+L85+L86</f>
        <v>9001.4216147756506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39006.160330694489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topLeftCell="A19"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119</v>
      </c>
      <c r="B36" s="872" t="str">
        <f>VLOOKUP(A36,EQUIPOS!A6:D154,3,FALSE)</f>
        <v xml:space="preserve">Bomba de concreto, Producción: 30 m3/h, POTENCIA: 67 HP, MAX PRESION DE CONCRETO: 1150 PSI
</v>
      </c>
      <c r="C36" s="873"/>
      <c r="D36" s="873"/>
      <c r="E36" s="873"/>
      <c r="F36" s="873"/>
      <c r="G36" s="873"/>
      <c r="H36" s="874"/>
      <c r="I36" s="267"/>
      <c r="J36" s="268"/>
      <c r="K36" s="269">
        <f>VLOOKUP(A36,EQUIPOS!A6:D163,4,FALSE)</f>
        <v>50286.298967066752</v>
      </c>
      <c r="L36" s="270"/>
      <c r="M36" s="336">
        <v>100</v>
      </c>
      <c r="N36" s="272">
        <f>K36/M36</f>
        <v>502.8629896706675</v>
      </c>
    </row>
    <row r="37" spans="1:14">
      <c r="A37" s="113" t="s">
        <v>138</v>
      </c>
      <c r="B37" s="872" t="str">
        <f>VLOOKUP(A37,EQUIPOS!A7:D154,3,FALSE)</f>
        <v>Camioneta D-300</v>
      </c>
      <c r="C37" s="873"/>
      <c r="D37" s="873"/>
      <c r="E37" s="873"/>
      <c r="F37" s="873"/>
      <c r="G37" s="873"/>
      <c r="H37" s="874"/>
      <c r="I37" s="421"/>
      <c r="J37" s="422"/>
      <c r="K37" s="269">
        <f>VLOOKUP(A37,EQUIPOS!A7:D164,4,FALSE)</f>
        <v>45808.277169112589</v>
      </c>
      <c r="L37" s="335"/>
      <c r="M37" s="336">
        <v>1000</v>
      </c>
      <c r="N37" s="272">
        <f>K37/M37</f>
        <v>45.808277169112586</v>
      </c>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4.0401280451800998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552.71139488496021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585</v>
      </c>
      <c r="B48" s="43" t="str">
        <f>VLOOKUP(A48,MATERIALES!A5:D372,3,FALSE)</f>
        <v>Mortero 1:3</v>
      </c>
      <c r="C48" s="281"/>
      <c r="D48" s="281"/>
      <c r="E48" s="281"/>
      <c r="F48" s="281"/>
      <c r="G48" s="281"/>
      <c r="H48" s="281"/>
      <c r="I48" s="281"/>
      <c r="J48" s="311" t="str">
        <f>VLOOKUP(A48,MATERIALES!A4:D638,2,FALSE)</f>
        <v>m3</v>
      </c>
      <c r="K48" s="486">
        <v>0.1</v>
      </c>
      <c r="L48" s="267"/>
      <c r="M48" s="402">
        <f>VLOOKUP(A48,MATERIALES!A5:D394,4,FALSE)</f>
        <v>342287.72830447234</v>
      </c>
      <c r="N48" s="272">
        <f>K48*M48</f>
        <v>34228.772830447233</v>
      </c>
    </row>
    <row r="49" spans="1:14">
      <c r="A49" s="170" t="s">
        <v>739</v>
      </c>
      <c r="B49" s="43" t="str">
        <f>VLOOKUP(A49,MATERIALES!A6:D372,3,FALSE)</f>
        <v>Varilla 5/8</v>
      </c>
      <c r="C49" s="425"/>
      <c r="D49" s="425"/>
      <c r="E49" s="425"/>
      <c r="F49" s="425"/>
      <c r="G49" s="425"/>
      <c r="H49" s="425"/>
      <c r="I49" s="425"/>
      <c r="J49" s="312" t="str">
        <f>VLOOKUP(A49,MATERIALES!A5:D639,2,FALSE)</f>
        <v>kg</v>
      </c>
      <c r="K49" s="486">
        <v>1.1000000000000001</v>
      </c>
      <c r="L49" s="421"/>
      <c r="M49" s="402">
        <f>VLOOKUP(A49,MATERIALES!A6:D395,4,FALSE)</f>
        <v>2811.4495933339017</v>
      </c>
      <c r="N49" s="272">
        <f>K49*M49</f>
        <v>3092.5945526672922</v>
      </c>
    </row>
    <row r="50" spans="1:14">
      <c r="A50" s="170" t="s">
        <v>931</v>
      </c>
      <c r="B50" s="43" t="str">
        <f>VLOOKUP(A50,MATERIALES!A6:D372,3,FALSE)</f>
        <v>Malla Electrosoldada de 5/16</v>
      </c>
      <c r="C50" s="425"/>
      <c r="D50" s="425"/>
      <c r="E50" s="425"/>
      <c r="F50" s="425"/>
      <c r="G50" s="425"/>
      <c r="H50" s="425"/>
      <c r="I50" s="425"/>
      <c r="J50" s="312" t="str">
        <f>VLOOKUP(A50,MATERIALES!A6:D640,2,FALSE)</f>
        <v>m2</v>
      </c>
      <c r="K50" s="486">
        <v>1</v>
      </c>
      <c r="L50" s="421"/>
      <c r="M50" s="402">
        <f>VLOOKUP(A50,MATERIALES!A6:D396,4,FALSE)</f>
        <v>50071.917257276793</v>
      </c>
      <c r="N50" s="272">
        <f>K50*M50</f>
        <v>50071.917257276793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87393.284640391328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404.01280451800994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88350.008839794289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17670.00176795886</v>
      </c>
      <c r="M84" s="859"/>
      <c r="N84" s="51"/>
    </row>
    <row r="85" spans="1:14">
      <c r="B85" s="89" t="s">
        <v>973</v>
      </c>
      <c r="C85" s="90"/>
      <c r="D85" s="90"/>
      <c r="E85" s="90"/>
      <c r="F85" s="90"/>
      <c r="G85" s="90"/>
      <c r="H85" s="90"/>
      <c r="I85" s="87"/>
      <c r="J85" s="88"/>
      <c r="K85" s="304">
        <v>0.05</v>
      </c>
      <c r="L85" s="858">
        <f>N79*K85</f>
        <v>4417.500441989715</v>
      </c>
      <c r="M85" s="859"/>
      <c r="N85" s="51"/>
    </row>
    <row r="86" spans="1:14" ht="15.75" thickBot="1">
      <c r="B86" s="91" t="s">
        <v>974</v>
      </c>
      <c r="C86" s="92"/>
      <c r="D86" s="92"/>
      <c r="E86" s="92"/>
      <c r="F86" s="92"/>
      <c r="G86" s="92"/>
      <c r="H86" s="92"/>
      <c r="I86" s="93"/>
      <c r="J86" s="94"/>
      <c r="K86" s="305">
        <v>0.05</v>
      </c>
      <c r="L86" s="860">
        <f>N79*K86</f>
        <v>4417.500441989715</v>
      </c>
      <c r="M86" s="861"/>
      <c r="N86" s="51"/>
    </row>
    <row r="87" spans="1:14" ht="15.75" thickBot="1">
      <c r="B87" s="823" t="s">
        <v>953</v>
      </c>
      <c r="C87" s="824"/>
      <c r="D87" s="824"/>
      <c r="E87" s="824"/>
      <c r="F87" s="824"/>
      <c r="G87" s="824"/>
      <c r="H87" s="824"/>
      <c r="I87" s="824"/>
      <c r="J87" s="824"/>
      <c r="K87" s="824"/>
      <c r="L87" s="824"/>
      <c r="M87" s="825"/>
      <c r="N87" s="52">
        <f>L84+L85+L86</f>
        <v>26505.002651938292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114855.01149173258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topLeftCell="A19"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270.65500000000003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486">
        <v>0.5</v>
      </c>
      <c r="L48" s="267"/>
      <c r="M48" s="402">
        <f>VLOOKUP(A48,MATERIALES!A5:D394,4,FALSE)</f>
        <v>31238.328814821132</v>
      </c>
      <c r="N48" s="272">
        <f>K48*M48</f>
        <v>15619.164407410566</v>
      </c>
    </row>
    <row r="49" spans="1:14">
      <c r="A49" s="170" t="s">
        <v>914</v>
      </c>
      <c r="B49" s="43" t="str">
        <f>VLOOKUP(A49,MATERIALES!A6:D372,3,FALSE)</f>
        <v>Árbol de 1.2 m (Paisajístico)</v>
      </c>
      <c r="C49" s="425"/>
      <c r="D49" s="425"/>
      <c r="E49" s="425"/>
      <c r="F49" s="425"/>
      <c r="G49" s="425"/>
      <c r="H49" s="425"/>
      <c r="I49" s="425"/>
      <c r="J49" s="312" t="str">
        <f>VLOOKUP(A49,MATERIALES!A5:D639,2,FALSE)</f>
        <v>u</v>
      </c>
      <c r="K49" s="486">
        <v>1</v>
      </c>
      <c r="L49" s="421"/>
      <c r="M49" s="402">
        <f>VLOOKUP(A49,MATERIALES!A6:D395,4,FALSE)</f>
        <v>22694.558838129509</v>
      </c>
      <c r="N49" s="272">
        <f>K49*M49</f>
        <v>22694.558838129509</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38313.723245540074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5413.1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43997.478245540071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8799.4956491080138</v>
      </c>
      <c r="M84" s="859"/>
      <c r="N84" s="51"/>
    </row>
    <row r="85" spans="1:14">
      <c r="B85" s="89" t="s">
        <v>973</v>
      </c>
      <c r="C85" s="90"/>
      <c r="D85" s="90"/>
      <c r="E85" s="90"/>
      <c r="F85" s="90"/>
      <c r="G85" s="90"/>
      <c r="H85" s="90"/>
      <c r="I85" s="87"/>
      <c r="J85" s="88"/>
      <c r="K85" s="304">
        <v>0.05</v>
      </c>
      <c r="L85" s="858">
        <f>N79*K85</f>
        <v>2199.8739122770035</v>
      </c>
      <c r="M85" s="859"/>
      <c r="N85" s="51"/>
    </row>
    <row r="86" spans="1:14" ht="15.75" thickBot="1">
      <c r="B86" s="91" t="s">
        <v>974</v>
      </c>
      <c r="C86" s="92"/>
      <c r="D86" s="92"/>
      <c r="E86" s="92"/>
      <c r="F86" s="92"/>
      <c r="G86" s="92"/>
      <c r="H86" s="92"/>
      <c r="I86" s="93"/>
      <c r="J86" s="94"/>
      <c r="K86" s="305">
        <v>0.05</v>
      </c>
      <c r="L86" s="860">
        <f>N79*K86</f>
        <v>2199.8739122770035</v>
      </c>
      <c r="M86" s="861"/>
      <c r="N86" s="51"/>
    </row>
    <row r="87" spans="1:14" ht="15.75" thickBot="1">
      <c r="B87" s="823" t="s">
        <v>953</v>
      </c>
      <c r="C87" s="824"/>
      <c r="D87" s="824"/>
      <c r="E87" s="824"/>
      <c r="F87" s="824"/>
      <c r="G87" s="824"/>
      <c r="H87" s="824"/>
      <c r="I87" s="824"/>
      <c r="J87" s="824"/>
      <c r="K87" s="824"/>
      <c r="L87" s="824"/>
      <c r="M87" s="825"/>
      <c r="N87" s="52">
        <f>L84+L85+L86</f>
        <v>13199.243473662022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57196.721719202091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31"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N76*M41</f>
        <v>90218.333333333343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913</v>
      </c>
      <c r="B48" s="43" t="str">
        <f>VLOOKUP(A48,MATERIALES!A6:D372,3,FALSE)</f>
        <v>Árbol de 0.6 m (Protector)</v>
      </c>
      <c r="C48" s="425"/>
      <c r="D48" s="425"/>
      <c r="E48" s="425"/>
      <c r="F48" s="425"/>
      <c r="G48" s="425"/>
      <c r="H48" s="425"/>
      <c r="I48" s="425"/>
      <c r="J48" s="318" t="str">
        <f>VLOOKUP(A48,MATERIALES!A4:D638,2,FALSE)</f>
        <v>u</v>
      </c>
      <c r="K48" s="486">
        <v>1100</v>
      </c>
      <c r="L48" s="421"/>
      <c r="M48" s="402">
        <f>VLOOKUP(A48,MATERIALES!A6:D395,4,FALSE)</f>
        <v>1041.2776271607042</v>
      </c>
      <c r="N48" s="272">
        <f>K48*M48</f>
        <v>1145405.3898767747</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3" t="s">
        <v>953</v>
      </c>
      <c r="C54" s="824"/>
      <c r="D54" s="824"/>
      <c r="E54" s="824"/>
      <c r="F54" s="824"/>
      <c r="G54" s="824"/>
      <c r="H54" s="824"/>
      <c r="I54" s="824"/>
      <c r="J54" s="824"/>
      <c r="K54" s="824"/>
      <c r="L54" s="824"/>
      <c r="M54" s="825"/>
      <c r="N54" s="394">
        <f>SUM(N48:N53)</f>
        <v>1145405.3898767747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3"/>
      <c r="M64" s="994"/>
      <c r="N64" s="485"/>
    </row>
    <row r="65" spans="1:15" ht="15.75" thickBot="1">
      <c r="B65" s="823" t="s">
        <v>953</v>
      </c>
      <c r="C65" s="824"/>
      <c r="D65" s="824"/>
      <c r="E65" s="824"/>
      <c r="F65" s="824"/>
      <c r="G65" s="824"/>
      <c r="H65" s="824"/>
      <c r="I65" s="824"/>
      <c r="J65" s="824"/>
      <c r="K65" s="824"/>
      <c r="L65" s="824"/>
      <c r="M65" s="825"/>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977"/>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5"/>
      <c r="C75" s="996"/>
      <c r="D75" s="996"/>
      <c r="E75" s="996"/>
      <c r="F75" s="996"/>
      <c r="G75" s="996"/>
      <c r="H75" s="996"/>
      <c r="I75" s="169"/>
      <c r="J75" s="169"/>
      <c r="K75" s="169"/>
      <c r="L75" s="997"/>
      <c r="M75" s="998"/>
      <c r="N75" s="45"/>
    </row>
    <row r="76" spans="1:15" ht="15.75" thickBot="1">
      <c r="B76" s="823" t="s">
        <v>953</v>
      </c>
      <c r="C76" s="824"/>
      <c r="D76" s="824"/>
      <c r="E76" s="824"/>
      <c r="F76" s="824"/>
      <c r="G76" s="824"/>
      <c r="H76" s="824"/>
      <c r="I76" s="824"/>
      <c r="J76" s="824"/>
      <c r="K76" s="824"/>
      <c r="L76" s="824"/>
      <c r="M76" s="825"/>
      <c r="N76" s="301">
        <f>SUM(N70:N75)</f>
        <v>1804366.6666666667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3039990.3898767745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607998.07797535497</v>
      </c>
      <c r="M83" s="859"/>
      <c r="N83" s="51"/>
    </row>
    <row r="84" spans="1:14">
      <c r="B84" s="89" t="s">
        <v>973</v>
      </c>
      <c r="C84" s="90"/>
      <c r="D84" s="90"/>
      <c r="E84" s="90"/>
      <c r="F84" s="90"/>
      <c r="G84" s="90"/>
      <c r="H84" s="90"/>
      <c r="I84" s="87"/>
      <c r="J84" s="88"/>
      <c r="K84" s="304">
        <v>0.05</v>
      </c>
      <c r="L84" s="858">
        <f>N78*K84</f>
        <v>151999.51949383874</v>
      </c>
      <c r="M84" s="859"/>
      <c r="N84" s="51"/>
    </row>
    <row r="85" spans="1:14" ht="15.75" thickBot="1">
      <c r="B85" s="91" t="s">
        <v>974</v>
      </c>
      <c r="C85" s="92"/>
      <c r="D85" s="92"/>
      <c r="E85" s="92"/>
      <c r="F85" s="92"/>
      <c r="G85" s="92"/>
      <c r="H85" s="92"/>
      <c r="I85" s="93"/>
      <c r="J85" s="94"/>
      <c r="K85" s="305">
        <v>0.05</v>
      </c>
      <c r="L85" s="860">
        <f>N78*K85</f>
        <v>151999.51949383874</v>
      </c>
      <c r="M85" s="861"/>
      <c r="N85" s="51"/>
    </row>
    <row r="86" spans="1:14" ht="15.75" thickBot="1">
      <c r="B86" s="823" t="s">
        <v>953</v>
      </c>
      <c r="C86" s="824"/>
      <c r="D86" s="824"/>
      <c r="E86" s="824"/>
      <c r="F86" s="824"/>
      <c r="G86" s="824"/>
      <c r="H86" s="824"/>
      <c r="I86" s="824"/>
      <c r="J86" s="824"/>
      <c r="K86" s="824"/>
      <c r="L86" s="824"/>
      <c r="M86" s="825"/>
      <c r="N86" s="52">
        <f>L83+L84+L85</f>
        <v>911997.11696303252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3951987.5068398071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topLeftCell="A28"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8.5" customHeight="1" thickBot="1">
      <c r="A31" t="s">
        <v>1845</v>
      </c>
      <c r="B31" s="107" t="s">
        <v>1166</v>
      </c>
      <c r="C31" s="999" t="s">
        <v>2193</v>
      </c>
      <c r="D31" s="1000"/>
      <c r="E31" s="1000"/>
      <c r="F31" s="1000"/>
      <c r="G31" s="1000"/>
      <c r="H31" s="1000"/>
      <c r="I31" s="1000"/>
      <c r="J31" s="1000"/>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71" t="s">
        <v>373</v>
      </c>
      <c r="B36" s="872" t="str">
        <f>VLOOKUP(A36,EQUIPOS!A6:D154,3,FALSE)</f>
        <v>Volqueta 6 m3</v>
      </c>
      <c r="C36" s="873"/>
      <c r="D36" s="873"/>
      <c r="E36" s="873"/>
      <c r="F36" s="873"/>
      <c r="G36" s="873"/>
      <c r="H36" s="874"/>
      <c r="I36" s="267"/>
      <c r="J36" s="268"/>
      <c r="K36" s="269">
        <f>VLOOKUP(A36,EQUIPOS!A6:D161,4,FALSE)</f>
        <v>63575.781209993453</v>
      </c>
      <c r="L36" s="270"/>
      <c r="M36" s="455">
        <v>81</v>
      </c>
      <c r="N36" s="272">
        <f>K36/M36</f>
        <v>784.88618777769693</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784.88618777769693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784.88618777769693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156.9772375555394</v>
      </c>
      <c r="M83" s="859"/>
      <c r="N83" s="51"/>
    </row>
    <row r="84" spans="1:14">
      <c r="B84" s="89" t="s">
        <v>973</v>
      </c>
      <c r="C84" s="90"/>
      <c r="D84" s="90"/>
      <c r="E84" s="90"/>
      <c r="F84" s="90"/>
      <c r="G84" s="90"/>
      <c r="H84" s="90"/>
      <c r="I84" s="87"/>
      <c r="J84" s="88"/>
      <c r="K84" s="304">
        <v>0.05</v>
      </c>
      <c r="L84" s="858">
        <f>N78*K84</f>
        <v>39.244309388884851</v>
      </c>
      <c r="M84" s="859"/>
      <c r="N84" s="51"/>
    </row>
    <row r="85" spans="1:14" ht="15.75" thickBot="1">
      <c r="B85" s="91" t="s">
        <v>974</v>
      </c>
      <c r="C85" s="92"/>
      <c r="D85" s="92"/>
      <c r="E85" s="92"/>
      <c r="F85" s="92"/>
      <c r="G85" s="92"/>
      <c r="H85" s="92"/>
      <c r="I85" s="93"/>
      <c r="J85" s="94"/>
      <c r="K85" s="305">
        <v>0.05</v>
      </c>
      <c r="L85" s="860">
        <f>N78*K85</f>
        <v>39.244309388884851</v>
      </c>
      <c r="M85" s="861"/>
      <c r="N85" s="51"/>
    </row>
    <row r="86" spans="1:14" ht="15.75" thickBot="1">
      <c r="B86" s="823" t="s">
        <v>953</v>
      </c>
      <c r="C86" s="824"/>
      <c r="D86" s="824"/>
      <c r="E86" s="824"/>
      <c r="F86" s="824"/>
      <c r="G86" s="824"/>
      <c r="H86" s="824"/>
      <c r="I86" s="824"/>
      <c r="J86" s="824"/>
      <c r="K86" s="824"/>
      <c r="L86" s="824"/>
      <c r="M86" s="825"/>
      <c r="N86" s="52">
        <f>L83+L84+L85</f>
        <v>235.46585633330912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1020.3520441110061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22"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41.25" customHeight="1" thickBot="1">
      <c r="A31" t="s">
        <v>1845</v>
      </c>
      <c r="B31" s="107" t="s">
        <v>1167</v>
      </c>
      <c r="C31" s="999" t="s">
        <v>2196</v>
      </c>
      <c r="D31" s="1000"/>
      <c r="E31" s="1000"/>
      <c r="F31" s="1000"/>
      <c r="G31" s="1000"/>
      <c r="H31" s="1000"/>
      <c r="I31" s="1000"/>
      <c r="J31" s="1000"/>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373</v>
      </c>
      <c r="B36" s="872" t="str">
        <f>VLOOKUP(A36,EQUIPOS!A6:D154,3,FALSE)</f>
        <v>Volqueta 6 m3</v>
      </c>
      <c r="C36" s="873"/>
      <c r="D36" s="873"/>
      <c r="E36" s="873"/>
      <c r="F36" s="873"/>
      <c r="G36" s="873"/>
      <c r="H36" s="874"/>
      <c r="I36" s="267"/>
      <c r="J36" s="268"/>
      <c r="K36" s="269">
        <f>VLOOKUP(A36,EQUIPOS!A6:D161,4,FALSE)</f>
        <v>63575.781209993453</v>
      </c>
      <c r="L36" s="270"/>
      <c r="M36" s="283">
        <v>66</v>
      </c>
      <c r="N36" s="272">
        <f>K36/M36</f>
        <v>963.26941227262807</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963.26941227262807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963.26941227262807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192.65388245452561</v>
      </c>
      <c r="M83" s="859"/>
      <c r="N83" s="51"/>
    </row>
    <row r="84" spans="1:14">
      <c r="B84" s="89" t="s">
        <v>973</v>
      </c>
      <c r="C84" s="90"/>
      <c r="D84" s="90"/>
      <c r="E84" s="90"/>
      <c r="F84" s="90"/>
      <c r="G84" s="90"/>
      <c r="H84" s="90"/>
      <c r="I84" s="87"/>
      <c r="J84" s="88"/>
      <c r="K84" s="304">
        <v>0.05</v>
      </c>
      <c r="L84" s="858">
        <f>N78*K84</f>
        <v>48.163470613631404</v>
      </c>
      <c r="M84" s="859"/>
      <c r="N84" s="51"/>
    </row>
    <row r="85" spans="1:14" ht="15.75" thickBot="1">
      <c r="B85" s="91" t="s">
        <v>974</v>
      </c>
      <c r="C85" s="92"/>
      <c r="D85" s="92"/>
      <c r="E85" s="92"/>
      <c r="F85" s="92"/>
      <c r="G85" s="92"/>
      <c r="H85" s="92"/>
      <c r="I85" s="93"/>
      <c r="J85" s="94"/>
      <c r="K85" s="305">
        <v>0.05</v>
      </c>
      <c r="L85" s="860">
        <f>N78*K85</f>
        <v>48.163470613631404</v>
      </c>
      <c r="M85" s="861"/>
      <c r="N85" s="51"/>
    </row>
    <row r="86" spans="1:14" ht="15.75" thickBot="1">
      <c r="B86" s="823" t="s">
        <v>953</v>
      </c>
      <c r="C86" s="824"/>
      <c r="D86" s="824"/>
      <c r="E86" s="824"/>
      <c r="F86" s="824"/>
      <c r="G86" s="824"/>
      <c r="H86" s="824"/>
      <c r="I86" s="824"/>
      <c r="J86" s="824"/>
      <c r="K86" s="824"/>
      <c r="L86" s="824"/>
      <c r="M86" s="825"/>
      <c r="N86" s="52">
        <f>L83+L84+L85</f>
        <v>288.98082368178842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1252.2502359544164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1" t="s">
        <v>942</v>
      </c>
      <c r="C27" s="1002"/>
      <c r="D27" s="1002"/>
      <c r="E27" s="1002"/>
      <c r="F27" s="1002"/>
      <c r="G27" s="1002"/>
      <c r="H27" s="1002"/>
      <c r="I27" s="1002"/>
      <c r="J27" s="1002"/>
      <c r="K27" s="1002"/>
      <c r="L27" s="1002"/>
      <c r="M27" s="1002"/>
      <c r="N27" s="1003"/>
    </row>
    <row r="28" spans="1:14" ht="15.75" thickBot="1">
      <c r="B28" s="33"/>
      <c r="C28" s="34"/>
      <c r="D28" s="34"/>
      <c r="E28" s="34"/>
      <c r="F28" s="34"/>
      <c r="G28" s="34"/>
      <c r="H28" s="34"/>
      <c r="I28" s="34"/>
      <c r="J28" s="34"/>
      <c r="K28" s="34"/>
      <c r="L28" s="34"/>
      <c r="M28" s="34"/>
      <c r="N28" s="35"/>
    </row>
    <row r="29" spans="1:14" ht="26.25" thickBot="1">
      <c r="B29" s="71" t="s">
        <v>943</v>
      </c>
      <c r="C29" s="1006" t="s">
        <v>944</v>
      </c>
      <c r="D29" s="1007"/>
      <c r="E29" s="1007"/>
      <c r="F29" s="1007"/>
      <c r="G29" s="1007"/>
      <c r="H29" s="1007"/>
      <c r="I29" s="1007"/>
      <c r="J29" s="72"/>
      <c r="K29" s="342" t="s">
        <v>2215</v>
      </c>
      <c r="L29" s="1004" t="s">
        <v>945</v>
      </c>
      <c r="M29" s="1005"/>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373</v>
      </c>
      <c r="B36" s="872" t="str">
        <f>VLOOKUP(A36,EQUIPOS!A6:D154,3,FALSE)</f>
        <v>Volqueta 6 m3</v>
      </c>
      <c r="C36" s="873"/>
      <c r="D36" s="873"/>
      <c r="E36" s="873"/>
      <c r="F36" s="873"/>
      <c r="G36" s="873"/>
      <c r="H36" s="874"/>
      <c r="I36" s="267"/>
      <c r="J36" s="268"/>
      <c r="K36" s="269">
        <f>VLOOKUP(A36,EQUIPOS!A6:D161,4,FALSE)</f>
        <v>63575.781209993453</v>
      </c>
      <c r="L36" s="270"/>
      <c r="M36" s="283">
        <v>66</v>
      </c>
      <c r="N36" s="272">
        <f>K36/M36</f>
        <v>963.26941227262807</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963.26941227262807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963.26941227262807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192.65388245452561</v>
      </c>
      <c r="M83" s="859"/>
      <c r="N83" s="51"/>
    </row>
    <row r="84" spans="1:14">
      <c r="B84" s="89" t="s">
        <v>973</v>
      </c>
      <c r="C84" s="90"/>
      <c r="D84" s="90"/>
      <c r="E84" s="90"/>
      <c r="F84" s="90"/>
      <c r="G84" s="90"/>
      <c r="H84" s="90"/>
      <c r="I84" s="87"/>
      <c r="J84" s="88"/>
      <c r="K84" s="304">
        <v>0.05</v>
      </c>
      <c r="L84" s="858">
        <f>N78*K84</f>
        <v>48.163470613631404</v>
      </c>
      <c r="M84" s="859"/>
      <c r="N84" s="51"/>
    </row>
    <row r="85" spans="1:14" ht="15.75" thickBot="1">
      <c r="B85" s="91" t="s">
        <v>974</v>
      </c>
      <c r="C85" s="92"/>
      <c r="D85" s="92"/>
      <c r="E85" s="92"/>
      <c r="F85" s="92"/>
      <c r="G85" s="92"/>
      <c r="H85" s="92"/>
      <c r="I85" s="93"/>
      <c r="J85" s="94"/>
      <c r="K85" s="305">
        <v>0.05</v>
      </c>
      <c r="L85" s="860">
        <f>N78*K85</f>
        <v>48.163470613631404</v>
      </c>
      <c r="M85" s="861"/>
      <c r="N85" s="51"/>
    </row>
    <row r="86" spans="1:14" ht="15.75" thickBot="1">
      <c r="B86" s="823" t="s">
        <v>953</v>
      </c>
      <c r="C86" s="824"/>
      <c r="D86" s="824"/>
      <c r="E86" s="824"/>
      <c r="F86" s="824"/>
      <c r="G86" s="824"/>
      <c r="H86" s="824"/>
      <c r="I86" s="824"/>
      <c r="J86" s="824"/>
      <c r="K86" s="824"/>
      <c r="L86" s="824"/>
      <c r="M86" s="825"/>
      <c r="N86" s="52">
        <f>L83+L84+L85</f>
        <v>288.98082368178842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1252.2502359544164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2021-04-21T00:33:14Z</dcterms:modified>
</cp:coreProperties>
</file>