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E6DC6510-9AA2-4F96-AEB7-3FE4BA7AEC29}"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6" i="2" s="1"/>
  <c r="D51" i="2"/>
  <c r="D52" i="2" s="1"/>
  <c r="D47" i="2"/>
  <c r="D46" i="2"/>
  <c r="D45" i="2"/>
  <c r="D39" i="2"/>
  <c r="D38" i="2"/>
  <c r="D37" i="2"/>
  <c r="D35" i="2"/>
  <c r="D34" i="2"/>
  <c r="D33" i="2"/>
  <c r="D32" i="2"/>
  <c r="D31" i="2"/>
  <c r="D29" i="2"/>
  <c r="D9" i="2"/>
  <c r="M70" i="374" l="1"/>
  <c r="B77" i="244" l="1"/>
  <c r="M58" i="244"/>
  <c r="J58" i="244"/>
  <c r="B58" i="244"/>
  <c r="B57" i="244"/>
  <c r="K44" i="244"/>
  <c r="B44" i="244"/>
  <c r="N58" i="244" l="1"/>
  <c r="P58" i="244"/>
  <c r="N44" i="244"/>
  <c r="P44" i="244"/>
  <c r="K77" i="244"/>
  <c r="N77" i="244" l="1"/>
  <c r="I77" i="244"/>
  <c r="P77" i="244" s="1"/>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J57" i="244"/>
  <c r="M56" i="244"/>
  <c r="J56" i="244"/>
  <c r="B56" i="244"/>
  <c r="M55" i="244"/>
  <c r="J55" i="244"/>
  <c r="B55" i="244"/>
  <c r="M54" i="244"/>
  <c r="J54" i="244"/>
  <c r="B54" i="244"/>
  <c r="M53" i="244"/>
  <c r="J53" i="244"/>
  <c r="B53" i="244"/>
  <c r="M52" i="244"/>
  <c r="J52" i="244"/>
  <c r="B52" i="244"/>
  <c r="K43" i="244"/>
  <c r="B43" i="244"/>
  <c r="K42" i="244"/>
  <c r="B42" i="244"/>
  <c r="K41" i="244"/>
  <c r="B41" i="244"/>
  <c r="K40" i="244"/>
  <c r="B40" i="244"/>
  <c r="K39" i="244"/>
  <c r="B39" i="244"/>
  <c r="K38" i="244"/>
  <c r="B38" i="244"/>
  <c r="K37" i="244"/>
  <c r="B37" i="244"/>
  <c r="K36" i="244"/>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B38" i="227"/>
  <c r="K37" i="227"/>
  <c r="B37" i="227"/>
  <c r="K36" i="227"/>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J53" i="217"/>
  <c r="B53" i="217"/>
  <c r="K40" i="217"/>
  <c r="B40" i="217"/>
  <c r="K39" i="217"/>
  <c r="B39" i="217"/>
  <c r="K38" i="217"/>
  <c r="B38" i="217"/>
  <c r="K37" i="217"/>
  <c r="B37" i="217"/>
  <c r="K36" i="217"/>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B70" i="142"/>
  <c r="K69" i="142"/>
  <c r="B69" i="142"/>
  <c r="K58" i="142"/>
  <c r="B58" i="142"/>
  <c r="M49" i="142"/>
  <c r="J49" i="142"/>
  <c r="B49" i="142"/>
  <c r="M48" i="142"/>
  <c r="J48" i="142"/>
  <c r="B48" i="142"/>
  <c r="K37" i="142"/>
  <c r="B37" i="142"/>
  <c r="K36" i="142"/>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J50" i="138"/>
  <c r="B50" i="138"/>
  <c r="M49" i="138"/>
  <c r="J49" i="138"/>
  <c r="B49" i="138"/>
  <c r="M48" i="138"/>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J48" i="127"/>
  <c r="B48" i="127"/>
  <c r="K37" i="127"/>
  <c r="B37" i="127"/>
  <c r="K36" i="127"/>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J49" i="98"/>
  <c r="B49" i="98"/>
  <c r="M48" i="98"/>
  <c r="J48" i="98"/>
  <c r="B48" i="98"/>
  <c r="K38" i="98"/>
  <c r="B38" i="98"/>
  <c r="K37" i="98"/>
  <c r="B37" i="98"/>
  <c r="K36" i="98"/>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J49" i="96"/>
  <c r="B49" i="96"/>
  <c r="M48" i="96"/>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J48" i="92"/>
  <c r="B48" i="92"/>
  <c r="K38" i="92"/>
  <c r="B38" i="92"/>
  <c r="K37" i="92"/>
  <c r="B37" i="92"/>
  <c r="K36" i="92"/>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J49" i="86"/>
  <c r="B49" i="86"/>
  <c r="M48" i="86"/>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3" i="279" l="1"/>
  <c r="N46" i="279" s="1"/>
  <c r="N77" i="323"/>
  <c r="N79" i="323" s="1"/>
  <c r="L85" i="323" s="1"/>
  <c r="N77" i="328"/>
  <c r="N41" i="328" s="1"/>
  <c r="N43" i="328" s="1"/>
  <c r="N77" i="337"/>
  <c r="N41" i="337" s="1"/>
  <c r="N75" i="302"/>
  <c r="N41" i="302" s="1"/>
  <c r="N43" i="302" s="1"/>
  <c r="N48" i="86"/>
  <c r="P48" i="86"/>
  <c r="N48" i="92"/>
  <c r="N54" i="92" s="1"/>
  <c r="O49" i="92"/>
  <c r="N49" i="96"/>
  <c r="P49" i="96"/>
  <c r="N49" i="98"/>
  <c r="P49" i="98"/>
  <c r="N49" i="138"/>
  <c r="P49" i="138"/>
  <c r="N49" i="142"/>
  <c r="P49" i="142"/>
  <c r="N54" i="244"/>
  <c r="P54" i="244"/>
  <c r="N57" i="244"/>
  <c r="P57" i="244"/>
  <c r="N48" i="96"/>
  <c r="P48" i="96"/>
  <c r="N48" i="98"/>
  <c r="N54" i="98" s="1"/>
  <c r="P48" i="98"/>
  <c r="N48" i="100"/>
  <c r="N54" i="100" s="1"/>
  <c r="P48" i="100"/>
  <c r="N48" i="138"/>
  <c r="P48" i="138"/>
  <c r="N48" i="142"/>
  <c r="P48" i="142"/>
  <c r="N53" i="244"/>
  <c r="P53" i="244"/>
  <c r="N48" i="127"/>
  <c r="N54" i="127" s="1"/>
  <c r="P48" i="127"/>
  <c r="N52" i="244"/>
  <c r="P52" i="244"/>
  <c r="N56" i="244"/>
  <c r="P56" i="244"/>
  <c r="N49" i="86"/>
  <c r="P49" i="86"/>
  <c r="N50" i="138"/>
  <c r="P50" i="138"/>
  <c r="N53" i="217"/>
  <c r="N58" i="217" s="1"/>
  <c r="P53" i="217"/>
  <c r="N55" i="244"/>
  <c r="P55" i="244"/>
  <c r="N37" i="98"/>
  <c r="P37" i="98"/>
  <c r="N36" i="142"/>
  <c r="P36" i="142"/>
  <c r="N36" i="217"/>
  <c r="P36" i="217"/>
  <c r="N38" i="217"/>
  <c r="P38" i="217"/>
  <c r="N40" i="217"/>
  <c r="P40" i="217"/>
  <c r="N36" i="92"/>
  <c r="P36" i="92"/>
  <c r="N38" i="92"/>
  <c r="P38" i="92"/>
  <c r="N36" i="127"/>
  <c r="P36" i="127"/>
  <c r="N36" i="227"/>
  <c r="P36" i="227"/>
  <c r="N38" i="227"/>
  <c r="P38" i="227"/>
  <c r="N36" i="244"/>
  <c r="P36" i="244"/>
  <c r="N38" i="244"/>
  <c r="P38" i="244"/>
  <c r="N40" i="244"/>
  <c r="P40" i="244"/>
  <c r="N42" i="244"/>
  <c r="P42" i="244"/>
  <c r="N36" i="98"/>
  <c r="P36" i="98"/>
  <c r="N38" i="98"/>
  <c r="P38" i="98"/>
  <c r="N37" i="142"/>
  <c r="P37" i="142"/>
  <c r="N37" i="217"/>
  <c r="P37" i="217"/>
  <c r="N39" i="217"/>
  <c r="P39" i="217"/>
  <c r="N37" i="92"/>
  <c r="P37" i="92"/>
  <c r="N37" i="127"/>
  <c r="P37" i="127"/>
  <c r="N37" i="227"/>
  <c r="P37" i="227"/>
  <c r="N37" i="244"/>
  <c r="P37" i="244"/>
  <c r="N39" i="244"/>
  <c r="P39" i="244"/>
  <c r="N41" i="244"/>
  <c r="P41" i="244"/>
  <c r="N43" i="244"/>
  <c r="P43" i="244"/>
  <c r="N76" i="26"/>
  <c r="N42" i="26" s="1"/>
  <c r="N43" i="26" s="1"/>
  <c r="N79" i="50"/>
  <c r="N42" i="50" s="1"/>
  <c r="N76" i="67"/>
  <c r="N41" i="67" s="1"/>
  <c r="N43" i="67" s="1"/>
  <c r="N78" i="67" s="1"/>
  <c r="L85" i="67" s="1"/>
  <c r="N76" i="68"/>
  <c r="N41" i="68" s="1"/>
  <c r="N43" i="68" s="1"/>
  <c r="N75" i="75"/>
  <c r="N41" i="75" s="1"/>
  <c r="N43" i="75" s="1"/>
  <c r="N76" i="80"/>
  <c r="N41" i="80" s="1"/>
  <c r="N76" i="82"/>
  <c r="N41" i="82" s="1"/>
  <c r="N43" i="82" s="1"/>
  <c r="N76" i="84"/>
  <c r="N41" i="84" s="1"/>
  <c r="N76" i="86"/>
  <c r="N41" i="86" s="1"/>
  <c r="N43" i="86" s="1"/>
  <c r="N76" i="88"/>
  <c r="N41" i="88" s="1"/>
  <c r="N76" i="90"/>
  <c r="N41" i="90" s="1"/>
  <c r="N43" i="90" s="1"/>
  <c r="N76" i="94"/>
  <c r="N41" i="94" s="1"/>
  <c r="N43" i="94" s="1"/>
  <c r="N76" i="102"/>
  <c r="N41" i="102" s="1"/>
  <c r="N43" i="102" s="1"/>
  <c r="N76" i="105"/>
  <c r="N41" i="105" s="1"/>
  <c r="N76" i="108"/>
  <c r="N41" i="108" s="1"/>
  <c r="N43" i="108" s="1"/>
  <c r="N80" i="164"/>
  <c r="N46" i="164" s="1"/>
  <c r="N83" i="165"/>
  <c r="N49" i="165" s="1"/>
  <c r="N51" i="165" s="1"/>
  <c r="N81" i="170"/>
  <c r="N47" i="170" s="1"/>
  <c r="N81" i="176"/>
  <c r="N47" i="176" s="1"/>
  <c r="N49" i="176" s="1"/>
  <c r="N81" i="171"/>
  <c r="N47" i="171" s="1"/>
  <c r="N49" i="171" s="1"/>
  <c r="N81" i="178"/>
  <c r="N47" i="178" s="1"/>
  <c r="N49" i="178" s="1"/>
  <c r="N80" i="179"/>
  <c r="N46" i="179" s="1"/>
  <c r="N80" i="180"/>
  <c r="N46" i="180" s="1"/>
  <c r="N48" i="180" s="1"/>
  <c r="N80" i="177"/>
  <c r="N46" i="177" s="1"/>
  <c r="N80" i="181"/>
  <c r="N46" i="181" s="1"/>
  <c r="N48" i="181" s="1"/>
  <c r="N80" i="183"/>
  <c r="N46" i="183" s="1"/>
  <c r="N48" i="183" s="1"/>
  <c r="N80" i="184"/>
  <c r="N46" i="184" s="1"/>
  <c r="N48" i="184" s="1"/>
  <c r="N81" i="185"/>
  <c r="N47" i="185" s="1"/>
  <c r="N49" i="185" s="1"/>
  <c r="N81" i="186"/>
  <c r="N47" i="186" s="1"/>
  <c r="N49" i="186" s="1"/>
  <c r="N80" i="188"/>
  <c r="N46" i="188" s="1"/>
  <c r="N81" i="187"/>
  <c r="N47" i="187" s="1"/>
  <c r="N76" i="231"/>
  <c r="N40" i="231" s="1"/>
  <c r="N77" i="233"/>
  <c r="N41" i="233" s="1"/>
  <c r="N76" i="243"/>
  <c r="N40" i="243" s="1"/>
  <c r="N42" i="243" s="1"/>
  <c r="N77" i="259"/>
  <c r="N41" i="259" s="1"/>
  <c r="N43" i="259" s="1"/>
  <c r="N81" i="267"/>
  <c r="N41" i="267" s="1"/>
  <c r="N43" i="267" s="1"/>
  <c r="N75" i="283"/>
  <c r="N41" i="283" s="1"/>
  <c r="N43" i="283" s="1"/>
  <c r="N75" i="292"/>
  <c r="N41" i="292" s="1"/>
  <c r="N43" i="292" s="1"/>
  <c r="N77" i="347"/>
  <c r="N41" i="347" s="1"/>
  <c r="N43" i="347" s="1"/>
  <c r="N76" i="63"/>
  <c r="N41" i="63" s="1"/>
  <c r="N43" i="63" s="1"/>
  <c r="N76" i="95"/>
  <c r="N41" i="95" s="1"/>
  <c r="N76" i="97"/>
  <c r="N41" i="97" s="1"/>
  <c r="N76" i="99"/>
  <c r="N41" i="99" s="1"/>
  <c r="N43" i="99" s="1"/>
  <c r="N76" i="103"/>
  <c r="N41" i="103" s="1"/>
  <c r="N43" i="103" s="1"/>
  <c r="N81" i="154"/>
  <c r="N47" i="154" s="1"/>
  <c r="N49" i="154" s="1"/>
  <c r="N73" i="229"/>
  <c r="N40" i="229" s="1"/>
  <c r="N77" i="258"/>
  <c r="N41" i="258" s="1"/>
  <c r="N43" i="258" s="1"/>
  <c r="N77" i="262"/>
  <c r="N41" i="262" s="1"/>
  <c r="N78" i="270"/>
  <c r="N41" i="270" s="1"/>
  <c r="N78" i="271"/>
  <c r="N41" i="271" s="1"/>
  <c r="N75" i="286"/>
  <c r="N41" i="286" s="1"/>
  <c r="N43" i="286" s="1"/>
  <c r="N75" i="291"/>
  <c r="N41" i="291" s="1"/>
  <c r="N43" i="291" s="1"/>
  <c r="N77" i="334"/>
  <c r="N41" i="334" s="1"/>
  <c r="N43" i="334" s="1"/>
  <c r="N77" i="348"/>
  <c r="N41" i="348" s="1"/>
  <c r="N43" i="348" s="1"/>
  <c r="N77" i="354"/>
  <c r="N41" i="354" s="1"/>
  <c r="N43" i="354" s="1"/>
  <c r="N77" i="363"/>
  <c r="N41" i="363" s="1"/>
  <c r="N69" i="142"/>
  <c r="P69" i="142"/>
  <c r="N43" i="31"/>
  <c r="N70" i="142"/>
  <c r="P70" i="142"/>
  <c r="N53" i="325"/>
  <c r="N76" i="65"/>
  <c r="N41" i="65" s="1"/>
  <c r="N43" i="65" s="1"/>
  <c r="N76" i="92"/>
  <c r="N41" i="92" s="1"/>
  <c r="N76" i="96"/>
  <c r="N41" i="96" s="1"/>
  <c r="N43" i="96" s="1"/>
  <c r="N76" i="98"/>
  <c r="N41" i="98" s="1"/>
  <c r="N76" i="101"/>
  <c r="N41" i="101" s="1"/>
  <c r="N43" i="101" s="1"/>
  <c r="N76" i="107"/>
  <c r="N41" i="107" s="1"/>
  <c r="N43" i="107" s="1"/>
  <c r="N75" i="133"/>
  <c r="N41" i="133" s="1"/>
  <c r="N43" i="133" s="1"/>
  <c r="N76" i="134"/>
  <c r="N41" i="134" s="1"/>
  <c r="N76" i="135"/>
  <c r="N41" i="135" s="1"/>
  <c r="N43" i="135" s="1"/>
  <c r="N76" i="136"/>
  <c r="N41" i="136" s="1"/>
  <c r="N76" i="137"/>
  <c r="N41" i="137" s="1"/>
  <c r="N76" i="146"/>
  <c r="N41" i="146" s="1"/>
  <c r="N76" i="144"/>
  <c r="N41" i="144" s="1"/>
  <c r="N43" i="144" s="1"/>
  <c r="N84" i="220"/>
  <c r="N46" i="220" s="1"/>
  <c r="N48" i="220" s="1"/>
  <c r="N83" i="221"/>
  <c r="N46" i="221" s="1"/>
  <c r="N48" i="221" s="1"/>
  <c r="N72" i="227"/>
  <c r="N41" i="227" s="1"/>
  <c r="N76" i="242"/>
  <c r="N40" i="242" s="1"/>
  <c r="N42" i="242" s="1"/>
  <c r="N78" i="273"/>
  <c r="N41" i="273" s="1"/>
  <c r="N81" i="282"/>
  <c r="N44" i="282" s="1"/>
  <c r="N46" i="282" s="1"/>
  <c r="N75" i="289"/>
  <c r="N41" i="289" s="1"/>
  <c r="N43" i="289" s="1"/>
  <c r="N77" i="289" s="1"/>
  <c r="L82" i="289" s="1"/>
  <c r="N75" i="293"/>
  <c r="N41" i="293" s="1"/>
  <c r="N43" i="293" s="1"/>
  <c r="N77" i="295"/>
  <c r="N41" i="295" s="1"/>
  <c r="N43" i="295" s="1"/>
  <c r="N43" i="306"/>
  <c r="N75" i="325"/>
  <c r="N41" i="325" s="1"/>
  <c r="N77" i="329"/>
  <c r="N41" i="329" s="1"/>
  <c r="N43" i="329" s="1"/>
  <c r="N76" i="24"/>
  <c r="N42" i="24" s="1"/>
  <c r="N76" i="25"/>
  <c r="N42" i="25" s="1"/>
  <c r="N76" i="61"/>
  <c r="N42" i="61" s="1"/>
  <c r="N43" i="61" s="1"/>
  <c r="N76" i="64"/>
  <c r="N41" i="64" s="1"/>
  <c r="N43" i="64" s="1"/>
  <c r="N78" i="64" s="1"/>
  <c r="L83" i="64" s="1"/>
  <c r="N75" i="72"/>
  <c r="N41" i="72" s="1"/>
  <c r="N43" i="72" s="1"/>
  <c r="N77" i="72" s="1"/>
  <c r="L84" i="72" s="1"/>
  <c r="N75" i="74"/>
  <c r="N41" i="74" s="1"/>
  <c r="N43" i="74" s="1"/>
  <c r="N77" i="74" s="1"/>
  <c r="N76" i="79"/>
  <c r="N41" i="79" s="1"/>
  <c r="N76" i="81"/>
  <c r="N41" i="81" s="1"/>
  <c r="N43" i="81" s="1"/>
  <c r="N76" i="83"/>
  <c r="N41" i="83" s="1"/>
  <c r="N76" i="85"/>
  <c r="N41" i="85" s="1"/>
  <c r="N43" i="85" s="1"/>
  <c r="N76" i="87"/>
  <c r="N41" i="87" s="1"/>
  <c r="N76" i="89"/>
  <c r="N41" i="89" s="1"/>
  <c r="N43" i="89" s="1"/>
  <c r="N76" i="91"/>
  <c r="N41" i="91" s="1"/>
  <c r="N43" i="91" s="1"/>
  <c r="N76" i="100"/>
  <c r="N41" i="100" s="1"/>
  <c r="N43" i="100" s="1"/>
  <c r="N76" i="106"/>
  <c r="N41" i="106" s="1"/>
  <c r="N43" i="106" s="1"/>
  <c r="N80" i="160"/>
  <c r="N46" i="160" s="1"/>
  <c r="N77" i="193"/>
  <c r="N43" i="193" s="1"/>
  <c r="N78" i="232"/>
  <c r="N41" i="232" s="1"/>
  <c r="N43" i="232" s="1"/>
  <c r="N76" i="234"/>
  <c r="N40" i="234" s="1"/>
  <c r="N42" i="234" s="1"/>
  <c r="N79" i="244"/>
  <c r="N45" i="244" s="1"/>
  <c r="N87" i="246"/>
  <c r="N45" i="246" s="1"/>
  <c r="N47" i="246" s="1"/>
  <c r="N77" i="250"/>
  <c r="N41" i="250" s="1"/>
  <c r="N43" i="250" s="1"/>
  <c r="N79" i="250" s="1"/>
  <c r="N77" i="254"/>
  <c r="N41" i="254" s="1"/>
  <c r="N91" i="260"/>
  <c r="N47" i="260" s="1"/>
  <c r="N49" i="260" s="1"/>
  <c r="N81" i="266"/>
  <c r="N41" i="266" s="1"/>
  <c r="N78" i="272"/>
  <c r="N41" i="272" s="1"/>
  <c r="N43" i="272" s="1"/>
  <c r="N81" i="280"/>
  <c r="N44" i="280" s="1"/>
  <c r="N46" i="280" s="1"/>
  <c r="N75" i="290"/>
  <c r="N41" i="290" s="1"/>
  <c r="N43" i="290" s="1"/>
  <c r="N77" i="294"/>
  <c r="N41" i="294" s="1"/>
  <c r="N43" i="294" s="1"/>
  <c r="N75" i="299"/>
  <c r="N41" i="299" s="1"/>
  <c r="N43" i="299" s="1"/>
  <c r="N77" i="321"/>
  <c r="N77" i="342"/>
  <c r="N41" i="342" s="1"/>
  <c r="N43" i="342" s="1"/>
  <c r="N77" i="364"/>
  <c r="N41" i="364" s="1"/>
  <c r="N77" i="365"/>
  <c r="N41" i="365" s="1"/>
  <c r="N77" i="362"/>
  <c r="N41" i="362" s="1"/>
  <c r="N61" i="221"/>
  <c r="N43" i="22"/>
  <c r="N43" i="50"/>
  <c r="N76" i="56"/>
  <c r="N42" i="56" s="1"/>
  <c r="N43" i="56" s="1"/>
  <c r="N76" i="19"/>
  <c r="N42" i="19" s="1"/>
  <c r="N43" i="19" s="1"/>
  <c r="N43" i="29"/>
  <c r="N43" i="236"/>
  <c r="N43" i="238"/>
  <c r="N43" i="27"/>
  <c r="N43" i="30"/>
  <c r="N43" i="235"/>
  <c r="L84" i="11"/>
  <c r="L57" i="227"/>
  <c r="N57" i="227" s="1"/>
  <c r="N62" i="227" s="1"/>
  <c r="L61" i="150"/>
  <c r="L64" i="188"/>
  <c r="L58" i="75"/>
  <c r="N58" i="75" s="1"/>
  <c r="N64" i="75" s="1"/>
  <c r="L65" i="155"/>
  <c r="N65" i="155" s="1"/>
  <c r="L65" i="186"/>
  <c r="N65" i="186" s="1"/>
  <c r="L65" i="187"/>
  <c r="N65" i="187" s="1"/>
  <c r="L65" i="154"/>
  <c r="N65" i="154" s="1"/>
  <c r="L65" i="170"/>
  <c r="N65" i="170" s="1"/>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8" i="160"/>
  <c r="N76" i="18"/>
  <c r="N42" i="18" s="1"/>
  <c r="N43" i="18" s="1"/>
  <c r="N78" i="18" s="1"/>
  <c r="L84" i="18" s="1"/>
  <c r="N43" i="25"/>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P75" i="244" s="1"/>
  <c r="I76" i="244"/>
  <c r="P76" i="244" s="1"/>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97"/>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I70" i="96"/>
  <c r="I71" i="9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48" i="179"/>
  <c r="N48" i="177"/>
  <c r="N75" i="182"/>
  <c r="I75" i="182"/>
  <c r="N76" i="182"/>
  <c r="I76" i="182"/>
  <c r="N77" i="182"/>
  <c r="I77" i="182"/>
  <c r="N48" i="164"/>
  <c r="I74" i="164"/>
  <c r="I75" i="164"/>
  <c r="I76" i="164"/>
  <c r="I75" i="170"/>
  <c r="I76" i="170"/>
  <c r="I77" i="170"/>
  <c r="N65" i="182"/>
  <c r="N48" i="188"/>
  <c r="N64"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3" i="275"/>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84"/>
  <c r="N43" i="88"/>
  <c r="N43" i="95"/>
  <c r="N78" i="65"/>
  <c r="L85" i="65" s="1"/>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P70" i="127" s="1"/>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3" i="25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6"/>
  <c r="N81" i="268"/>
  <c r="N41" i="268" s="1"/>
  <c r="N43" i="268" s="1"/>
  <c r="N43" i="271"/>
  <c r="N53" i="286"/>
  <c r="I70" i="213"/>
  <c r="P70" i="213" s="1"/>
  <c r="I71" i="213"/>
  <c r="P71" i="213" s="1"/>
  <c r="N76" i="215"/>
  <c r="N42" i="215" s="1"/>
  <c r="N44" i="215" s="1"/>
  <c r="I71" i="215"/>
  <c r="N80" i="217"/>
  <c r="N46" i="217" s="1"/>
  <c r="I75" i="217"/>
  <c r="P75" i="217" s="1"/>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78" i="226"/>
  <c r="L83" i="226" s="1"/>
  <c r="N78" i="225"/>
  <c r="L84" i="225" s="1"/>
  <c r="N78" i="224"/>
  <c r="L83" i="224" s="1"/>
  <c r="N62" i="220"/>
  <c r="I74" i="218"/>
  <c r="I74" i="217"/>
  <c r="P74" i="217" s="1"/>
  <c r="N76" i="216"/>
  <c r="N42" i="216" s="1"/>
  <c r="N44" i="216" s="1"/>
  <c r="N78" i="216" s="1"/>
  <c r="L85" i="216" s="1"/>
  <c r="I70" i="215"/>
  <c r="I70" i="214"/>
  <c r="I70" i="212"/>
  <c r="N54" i="43"/>
  <c r="N53" i="75"/>
  <c r="N61" i="165"/>
  <c r="N54" i="243"/>
  <c r="N59" i="245"/>
  <c r="N55" i="262"/>
  <c r="N55" i="264"/>
  <c r="N55" i="329"/>
  <c r="N55" i="336"/>
  <c r="N53" i="136"/>
  <c r="N59" i="155"/>
  <c r="N54" i="38"/>
  <c r="N56" i="232"/>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L83" i="7"/>
  <c r="N76" i="12"/>
  <c r="N42" i="12" s="1"/>
  <c r="N43" i="12" s="1"/>
  <c r="I70" i="12"/>
  <c r="N43" i="137" l="1"/>
  <c r="N78" i="37"/>
  <c r="L85" i="37" s="1"/>
  <c r="N76" i="142"/>
  <c r="N41" i="142" s="1"/>
  <c r="N43" i="127"/>
  <c r="N77" i="127" s="1"/>
  <c r="N54" i="86"/>
  <c r="N78" i="21"/>
  <c r="N54" i="96"/>
  <c r="N79" i="347"/>
  <c r="L84" i="347" s="1"/>
  <c r="N79" i="364"/>
  <c r="N78" i="31"/>
  <c r="L83" i="31" s="1"/>
  <c r="L83" i="51"/>
  <c r="L84" i="63"/>
  <c r="L83" i="65"/>
  <c r="N78" i="43"/>
  <c r="L85" i="43" s="1"/>
  <c r="L84" i="253"/>
  <c r="L85" i="51"/>
  <c r="N86" i="51" s="1"/>
  <c r="N88" i="51" s="1"/>
  <c r="D43" i="5" s="1"/>
  <c r="N81" i="248"/>
  <c r="N43" i="248" s="1"/>
  <c r="N45" i="248" s="1"/>
  <c r="N83" i="248" s="1"/>
  <c r="L88" i="248" s="1"/>
  <c r="N81" i="50"/>
  <c r="L87" i="50" s="1"/>
  <c r="N78" i="39"/>
  <c r="L85" i="39" s="1"/>
  <c r="L84" i="65"/>
  <c r="N43" i="98"/>
  <c r="N78" i="42"/>
  <c r="L85" i="42" s="1"/>
  <c r="L84" i="208"/>
  <c r="L83" i="289"/>
  <c r="L84" i="289"/>
  <c r="L86" i="323"/>
  <c r="N59" i="244"/>
  <c r="N80" i="275"/>
  <c r="L87" i="275" s="1"/>
  <c r="N79" i="306"/>
  <c r="L86" i="306" s="1"/>
  <c r="L84" i="67"/>
  <c r="N78" i="22"/>
  <c r="L84" i="22" s="1"/>
  <c r="L83" i="47"/>
  <c r="N93" i="260"/>
  <c r="L98" i="260" s="1"/>
  <c r="N78" i="34"/>
  <c r="L83" i="34" s="1"/>
  <c r="N47" i="244"/>
  <c r="N43" i="227"/>
  <c r="N74" i="227" s="1"/>
  <c r="L79" i="227" s="1"/>
  <c r="N43" i="92"/>
  <c r="L84" i="74"/>
  <c r="L82" i="74"/>
  <c r="L83" i="74"/>
  <c r="N48" i="217"/>
  <c r="L83" i="67"/>
  <c r="N78" i="25"/>
  <c r="L85" i="25" s="1"/>
  <c r="N79" i="333"/>
  <c r="L84" i="333" s="1"/>
  <c r="N43" i="142"/>
  <c r="N53" i="138"/>
  <c r="N53" i="142"/>
  <c r="L84" i="78"/>
  <c r="L83" i="78"/>
  <c r="L86" i="356"/>
  <c r="L84" i="226"/>
  <c r="L85" i="46"/>
  <c r="L83" i="46"/>
  <c r="N78" i="38"/>
  <c r="L85" i="38" s="1"/>
  <c r="L85" i="63"/>
  <c r="L82" i="72"/>
  <c r="N79" i="363"/>
  <c r="L84"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L59" i="96"/>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L59" i="99"/>
  <c r="N59" i="99" s="1"/>
  <c r="N65" i="99" s="1"/>
  <c r="N78" i="99" s="1"/>
  <c r="L85" i="99" s="1"/>
  <c r="L59" i="95"/>
  <c r="N59" i="95" s="1"/>
  <c r="N65" i="95" s="1"/>
  <c r="N78" i="95" s="1"/>
  <c r="L59" i="94"/>
  <c r="N59" i="94" s="1"/>
  <c r="N65" i="94" s="1"/>
  <c r="L59" i="92"/>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L58" i="192"/>
  <c r="N58" i="192" s="1"/>
  <c r="N64" i="192" s="1"/>
  <c r="N77" i="192" s="1"/>
  <c r="L84" i="192" s="1"/>
  <c r="L58" i="209"/>
  <c r="N58" i="209" s="1"/>
  <c r="N64" i="209" s="1"/>
  <c r="N78" i="209" s="1"/>
  <c r="L85" i="209" s="1"/>
  <c r="L58" i="139"/>
  <c r="N58" i="139" s="1"/>
  <c r="N64" i="139" s="1"/>
  <c r="N78" i="139" s="1"/>
  <c r="L83" i="139" s="1"/>
  <c r="L58" i="138"/>
  <c r="N58" i="138" s="1"/>
  <c r="N64"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8" i="219"/>
  <c r="L89" i="219"/>
  <c r="L87" i="219"/>
  <c r="L83" i="21"/>
  <c r="L85" i="21"/>
  <c r="L84" i="21"/>
  <c r="L85" i="7"/>
  <c r="N86" i="7" s="1"/>
  <c r="N88" i="7" s="1"/>
  <c r="D3" i="5" s="1"/>
  <c r="L83" i="43"/>
  <c r="L84" i="46"/>
  <c r="L84" i="339"/>
  <c r="N83" i="282"/>
  <c r="L90" i="282" s="1"/>
  <c r="N79" i="256"/>
  <c r="L84" i="256" s="1"/>
  <c r="N78" i="35"/>
  <c r="N77" i="284"/>
  <c r="L84" i="284" s="1"/>
  <c r="L88" i="218"/>
  <c r="L85" i="253"/>
  <c r="N87" i="253" s="1"/>
  <c r="N89" i="253" s="1"/>
  <c r="D213" i="5" s="1"/>
  <c r="N78" i="33"/>
  <c r="L83" i="33" s="1"/>
  <c r="L84" i="64"/>
  <c r="N78" i="53"/>
  <c r="L85" i="53" s="1"/>
  <c r="L84" i="348"/>
  <c r="L86" i="328"/>
  <c r="N80" i="272"/>
  <c r="L85" i="272" s="1"/>
  <c r="L85" i="32"/>
  <c r="L84" i="31"/>
  <c r="L84" i="32"/>
  <c r="N78" i="97"/>
  <c r="L84" i="97" s="1"/>
  <c r="L85" i="31"/>
  <c r="N79" i="261"/>
  <c r="L84" i="261" s="1"/>
  <c r="L82" i="305"/>
  <c r="L83" i="305"/>
  <c r="N79" i="295"/>
  <c r="L86" i="295" s="1"/>
  <c r="L87" i="281"/>
  <c r="N78" i="243"/>
  <c r="L83" i="243" s="1"/>
  <c r="N78" i="94"/>
  <c r="L85" i="94" s="1"/>
  <c r="L85" i="128"/>
  <c r="N78" i="231"/>
  <c r="L84" i="231" s="1"/>
  <c r="N79" i="332"/>
  <c r="L84" i="332" s="1"/>
  <c r="N78" i="9"/>
  <c r="L84" i="9" s="1"/>
  <c r="N80" i="273"/>
  <c r="L86" i="273" s="1"/>
  <c r="N78" i="19"/>
  <c r="L85" i="19" s="1"/>
  <c r="N79" i="334"/>
  <c r="L84" i="334" s="1"/>
  <c r="L83" i="132"/>
  <c r="L85" i="132"/>
  <c r="L84" i="127"/>
  <c r="L82" i="127"/>
  <c r="L83" i="22"/>
  <c r="L83" i="130"/>
  <c r="L85" i="130"/>
  <c r="L85" i="58"/>
  <c r="L84" i="58"/>
  <c r="L85" i="47"/>
  <c r="L83" i="72"/>
  <c r="L86" i="360"/>
  <c r="L86" i="348"/>
  <c r="L85" i="131"/>
  <c r="N78" i="79"/>
  <c r="L83" i="79" s="1"/>
  <c r="N78" i="68"/>
  <c r="L84" i="130"/>
  <c r="L85" i="208"/>
  <c r="N79" i="342"/>
  <c r="L85" i="342" s="1"/>
  <c r="N78" i="40"/>
  <c r="L84" i="40" s="1"/>
  <c r="L87" i="277"/>
  <c r="L86" i="277"/>
  <c r="L85" i="250"/>
  <c r="L84" i="250"/>
  <c r="N78" i="45"/>
  <c r="L85" i="45" s="1"/>
  <c r="N78" i="36"/>
  <c r="N80" i="274"/>
  <c r="L86" i="274" s="1"/>
  <c r="N79" i="259"/>
  <c r="L84" i="259" s="1"/>
  <c r="N77" i="283"/>
  <c r="N85" i="279"/>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4" i="37"/>
  <c r="L84" i="43"/>
  <c r="L84" i="57"/>
  <c r="L85" i="371"/>
  <c r="L86" i="343"/>
  <c r="L86" i="321"/>
  <c r="L85" i="328"/>
  <c r="L84" i="323"/>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6" i="347" l="1"/>
  <c r="L85" i="347"/>
  <c r="N86" i="63"/>
  <c r="N88" i="63" s="1"/>
  <c r="D54" i="5" s="1"/>
  <c r="N86" i="226"/>
  <c r="N88" i="226" s="1"/>
  <c r="D187" i="5" s="1"/>
  <c r="N78" i="138"/>
  <c r="L83" i="138" s="1"/>
  <c r="L84" i="38"/>
  <c r="L85" i="22"/>
  <c r="N86" i="22" s="1"/>
  <c r="N88" i="22" s="1"/>
  <c r="D14" i="5" s="1"/>
  <c r="N86" i="47"/>
  <c r="N88" i="47" s="1"/>
  <c r="D39" i="5" s="1"/>
  <c r="L86" i="332"/>
  <c r="N86" i="208"/>
  <c r="N88" i="208" s="1"/>
  <c r="D119" i="5" s="1"/>
  <c r="N86" i="64"/>
  <c r="N88" i="64" s="1"/>
  <c r="D55" i="5" s="1"/>
  <c r="N79" i="311"/>
  <c r="L84" i="311" s="1"/>
  <c r="N70" i="266"/>
  <c r="N83" i="266" s="1"/>
  <c r="L90" i="266" s="1"/>
  <c r="L86" i="363"/>
  <c r="L85" i="34"/>
  <c r="N86" i="121"/>
  <c r="N88" i="121" s="1"/>
  <c r="D111" i="5" s="1"/>
  <c r="L84" i="39"/>
  <c r="N86" i="65"/>
  <c r="N88" i="65" s="1"/>
  <c r="D56" i="5" s="1"/>
  <c r="L86" i="50"/>
  <c r="L85" i="332"/>
  <c r="L83" i="39"/>
  <c r="L88" i="50"/>
  <c r="L86" i="241"/>
  <c r="L83" i="30"/>
  <c r="L86" i="275"/>
  <c r="L85" i="306"/>
  <c r="L85" i="333"/>
  <c r="L85" i="275"/>
  <c r="N86" i="67"/>
  <c r="N88" i="67" s="1"/>
  <c r="D58" i="5" s="1"/>
  <c r="L84" i="42"/>
  <c r="L83" i="42"/>
  <c r="N87" i="327"/>
  <c r="N89" i="327" s="1"/>
  <c r="D281" i="5" s="1"/>
  <c r="N85" i="289"/>
  <c r="N87" i="289" s="1"/>
  <c r="D245" i="5" s="1"/>
  <c r="N81" i="244"/>
  <c r="L88" i="244" s="1"/>
  <c r="N79" i="318"/>
  <c r="L86" i="318" s="1"/>
  <c r="N69" i="172"/>
  <c r="N70" i="171"/>
  <c r="N83" i="171" s="1"/>
  <c r="L90" i="171" s="1"/>
  <c r="L84" i="25"/>
  <c r="N69" i="184"/>
  <c r="N82" i="184" s="1"/>
  <c r="L88" i="184" s="1"/>
  <c r="L83" i="25"/>
  <c r="N86" i="21"/>
  <c r="N88" i="21" s="1"/>
  <c r="D13" i="5" s="1"/>
  <c r="L100" i="260"/>
  <c r="N86" i="123"/>
  <c r="N88" i="123" s="1"/>
  <c r="D114" i="5" s="1"/>
  <c r="L84" i="306"/>
  <c r="L83" i="24"/>
  <c r="N79" i="315"/>
  <c r="L84" i="315" s="1"/>
  <c r="L82" i="284"/>
  <c r="N79" i="314"/>
  <c r="L84" i="314" s="1"/>
  <c r="N77" i="287"/>
  <c r="L84" i="287" s="1"/>
  <c r="L84" i="298"/>
  <c r="N82" i="174"/>
  <c r="L89" i="174" s="1"/>
  <c r="N85" i="78"/>
  <c r="N87" i="78" s="1"/>
  <c r="D69" i="5" s="1"/>
  <c r="N86" i="58"/>
  <c r="N88" i="58" s="1"/>
  <c r="D49" i="5" s="1"/>
  <c r="N87" i="323"/>
  <c r="N89" i="323" s="1"/>
  <c r="D279" i="5" s="1"/>
  <c r="L83" i="286"/>
  <c r="N87" i="339"/>
  <c r="N89" i="339" s="1"/>
  <c r="D292" i="5" s="1"/>
  <c r="L86" i="251"/>
  <c r="N87" i="328"/>
  <c r="N89" i="328" s="1"/>
  <c r="D282" i="5" s="1"/>
  <c r="L85" i="363"/>
  <c r="N86" i="224"/>
  <c r="N88" i="224" s="1"/>
  <c r="D185" i="5" s="1"/>
  <c r="L84" i="34"/>
  <c r="N87" i="356"/>
  <c r="N89" i="356" s="1"/>
  <c r="D308" i="5" s="1"/>
  <c r="N85" i="74"/>
  <c r="N87" i="74" s="1"/>
  <c r="D65" i="5" s="1"/>
  <c r="N87" i="371"/>
  <c r="N89" i="371" s="1"/>
  <c r="D293" i="5" s="1"/>
  <c r="L88" i="282"/>
  <c r="L83" i="302"/>
  <c r="L87" i="274"/>
  <c r="L85" i="254"/>
  <c r="L89" i="282"/>
  <c r="L82" i="75"/>
  <c r="L92" i="221"/>
  <c r="L91" i="221"/>
  <c r="N86" i="43"/>
  <c r="N88" i="43" s="1"/>
  <c r="D34" i="5" s="1"/>
  <c r="L85" i="336"/>
  <c r="L99" i="260"/>
  <c r="L85" i="138"/>
  <c r="L84" i="30"/>
  <c r="L84" i="27"/>
  <c r="L86" i="333"/>
  <c r="N58" i="142"/>
  <c r="N64" i="142" s="1"/>
  <c r="N78" i="142" s="1"/>
  <c r="L83" i="142" s="1"/>
  <c r="P58" i="142"/>
  <c r="N63" i="217"/>
  <c r="N69" i="217" s="1"/>
  <c r="N82" i="217" s="1"/>
  <c r="L89" i="217" s="1"/>
  <c r="P63" i="217"/>
  <c r="N59" i="96"/>
  <c r="N65" i="96" s="1"/>
  <c r="N78" i="96" s="1"/>
  <c r="L85" i="96" s="1"/>
  <c r="P59" i="96"/>
  <c r="N59" i="98"/>
  <c r="N65" i="98" s="1"/>
  <c r="N78" i="98" s="1"/>
  <c r="L83" i="98" s="1"/>
  <c r="P59" i="98"/>
  <c r="N70" i="176"/>
  <c r="N83" i="176" s="1"/>
  <c r="L88" i="176" s="1"/>
  <c r="N69" i="180"/>
  <c r="N82" i="180" s="1"/>
  <c r="L89" i="180" s="1"/>
  <c r="N59" i="92"/>
  <c r="N65" i="92" s="1"/>
  <c r="N78" i="92" s="1"/>
  <c r="P59" i="92"/>
  <c r="N59" i="100"/>
  <c r="N65" i="100" s="1"/>
  <c r="N78" i="100" s="1"/>
  <c r="L85" i="100" s="1"/>
  <c r="P59" i="100"/>
  <c r="N87" i="340"/>
  <c r="N89" i="340" s="1"/>
  <c r="D294" i="5" s="1"/>
  <c r="N87" i="321"/>
  <c r="N89" i="321" s="1"/>
  <c r="D277" i="5" s="1"/>
  <c r="L83" i="147"/>
  <c r="L85" i="147"/>
  <c r="N79" i="316"/>
  <c r="L85" i="316" s="1"/>
  <c r="L83" i="26"/>
  <c r="N69" i="183"/>
  <c r="N82" i="183" s="1"/>
  <c r="L88" i="183" s="1"/>
  <c r="N64" i="297"/>
  <c r="N77" i="297" s="1"/>
  <c r="L82" i="297" s="1"/>
  <c r="N69" i="164"/>
  <c r="N82" i="164" s="1"/>
  <c r="L87" i="164" s="1"/>
  <c r="L85" i="105"/>
  <c r="L85" i="41"/>
  <c r="N85" i="303"/>
  <c r="N87" i="303" s="1"/>
  <c r="D259" i="5" s="1"/>
  <c r="N86" i="130"/>
  <c r="N88" i="130" s="1"/>
  <c r="D121" i="5" s="1"/>
  <c r="L87" i="232"/>
  <c r="L86" i="232"/>
  <c r="L84" i="215"/>
  <c r="L85" i="215"/>
  <c r="L83" i="38"/>
  <c r="L85" i="69"/>
  <c r="N86" i="124"/>
  <c r="N88" i="124" s="1"/>
  <c r="D113" i="5" s="1"/>
  <c r="L83" i="75"/>
  <c r="L85" i="241"/>
  <c r="L82" i="302"/>
  <c r="L84" i="346"/>
  <c r="N83" i="155"/>
  <c r="L88" i="155" s="1"/>
  <c r="N79" i="313"/>
  <c r="L85" i="313" s="1"/>
  <c r="N79" i="317"/>
  <c r="L86" i="317" s="1"/>
  <c r="L84" i="26"/>
  <c r="L86" i="256"/>
  <c r="L83" i="59"/>
  <c r="L83" i="105"/>
  <c r="N85" i="72"/>
  <c r="N87" i="72" s="1"/>
  <c r="D63" i="5" s="1"/>
  <c r="L83" i="284"/>
  <c r="L83" i="102"/>
  <c r="L82" i="286"/>
  <c r="L84" i="102"/>
  <c r="N90" i="218"/>
  <c r="N92" i="218" s="1"/>
  <c r="D180" i="5" s="1"/>
  <c r="N90" i="219"/>
  <c r="N92" i="219" s="1"/>
  <c r="D181" i="5" s="1"/>
  <c r="L86" i="254"/>
  <c r="N70" i="178"/>
  <c r="N83" i="178" s="1"/>
  <c r="L90" i="178" s="1"/>
  <c r="N70" i="168"/>
  <c r="N83" i="168" s="1"/>
  <c r="L90" i="168" s="1"/>
  <c r="N69" i="179"/>
  <c r="N82" i="179" s="1"/>
  <c r="L87" i="179" s="1"/>
  <c r="N69" i="177"/>
  <c r="N82" i="177" s="1"/>
  <c r="L89" i="177" s="1"/>
  <c r="N70" i="268"/>
  <c r="N83" i="268" s="1"/>
  <c r="L90" i="268" s="1"/>
  <c r="N86" i="46"/>
  <c r="N88" i="46" s="1"/>
  <c r="D38" i="5" s="1"/>
  <c r="N87" i="343"/>
  <c r="N89" i="343" s="1"/>
  <c r="D296" i="5" s="1"/>
  <c r="N86" i="131"/>
  <c r="N88" i="131" s="1"/>
  <c r="D122" i="5" s="1"/>
  <c r="L84" i="342"/>
  <c r="L84" i="103"/>
  <c r="L85" i="240"/>
  <c r="L84" i="135"/>
  <c r="L84" i="262"/>
  <c r="L86" i="262"/>
  <c r="L85" i="262"/>
  <c r="L84" i="24"/>
  <c r="L85" i="232"/>
  <c r="L85" i="213"/>
  <c r="L84" i="147"/>
  <c r="L83" i="215"/>
  <c r="L84" i="19"/>
  <c r="L83" i="19"/>
  <c r="N79" i="239"/>
  <c r="L86" i="239" s="1"/>
  <c r="N77" i="285"/>
  <c r="L82" i="285" s="1"/>
  <c r="L84" i="365"/>
  <c r="N86" i="132"/>
  <c r="N88" i="132" s="1"/>
  <c r="D123" i="5" s="1"/>
  <c r="L86" i="240"/>
  <c r="L86" i="365"/>
  <c r="L85" i="135"/>
  <c r="L82" i="298"/>
  <c r="L84" i="251"/>
  <c r="L85" i="27"/>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139"/>
  <c r="L85" i="85"/>
  <c r="L82" i="290"/>
  <c r="L85" i="295"/>
  <c r="L85" i="79"/>
  <c r="L83" i="291"/>
  <c r="L82" i="190"/>
  <c r="N83" i="182"/>
  <c r="L89" i="182" s="1"/>
  <c r="L84" i="209"/>
  <c r="L85" i="84"/>
  <c r="L85" i="265"/>
  <c r="L85" i="87"/>
  <c r="L83" i="106"/>
  <c r="L87" i="273"/>
  <c r="L84" i="312"/>
  <c r="L84" i="83"/>
  <c r="L82" i="292"/>
  <c r="L85" i="139"/>
  <c r="L82" i="299"/>
  <c r="L90" i="154"/>
  <c r="L85" i="233"/>
  <c r="L84" i="299"/>
  <c r="L84" i="295"/>
  <c r="L84" i="79"/>
  <c r="L83" i="91"/>
  <c r="L85" i="134"/>
  <c r="L84" i="291"/>
  <c r="L83" i="61"/>
  <c r="L84" i="88"/>
  <c r="L80" i="227"/>
  <c r="N79" i="150"/>
  <c r="L84" i="150" s="1"/>
  <c r="L83" i="143"/>
  <c r="L84" i="136"/>
  <c r="L84" i="265"/>
  <c r="N86" i="31"/>
  <c r="N88" i="31" s="1"/>
  <c r="D23" i="5" s="1"/>
  <c r="L84" i="91"/>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89" i="267"/>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N86" i="38" l="1"/>
  <c r="N88" i="38" s="1"/>
  <c r="D29" i="5" s="1"/>
  <c r="N86" i="39"/>
  <c r="N88" i="39" s="1"/>
  <c r="D30" i="5" s="1"/>
  <c r="N87" i="332"/>
  <c r="N89" i="332" s="1"/>
  <c r="D286" i="5" s="1"/>
  <c r="L89" i="266"/>
  <c r="N87" i="336"/>
  <c r="N89" i="336" s="1"/>
  <c r="D290" i="5" s="1"/>
  <c r="L85" i="311"/>
  <c r="L87" i="244"/>
  <c r="N85" i="284"/>
  <c r="N87" i="284" s="1"/>
  <c r="D241" i="5" s="1"/>
  <c r="N86" i="34"/>
  <c r="N88" i="34" s="1"/>
  <c r="D26" i="5" s="1"/>
  <c r="N87" i="363"/>
  <c r="N89" i="363" s="1"/>
  <c r="D313" i="5" s="1"/>
  <c r="L86" i="311"/>
  <c r="N86" i="25"/>
  <c r="N88" i="25" s="1"/>
  <c r="D17" i="5" s="1"/>
  <c r="N86" i="30"/>
  <c r="N88" i="30" s="1"/>
  <c r="D22" i="5" s="1"/>
  <c r="N86" i="24"/>
  <c r="N88" i="24" s="1"/>
  <c r="D16" i="5" s="1"/>
  <c r="N87" i="306"/>
  <c r="N89" i="306" s="1"/>
  <c r="D262" i="5" s="1"/>
  <c r="N88" i="275"/>
  <c r="N90" i="275" s="1"/>
  <c r="D233" i="5" s="1"/>
  <c r="L85" i="315"/>
  <c r="N89" i="50"/>
  <c r="N91" i="50" s="1"/>
  <c r="D42" i="5" s="1"/>
  <c r="N86" i="42"/>
  <c r="N88" i="42" s="1"/>
  <c r="D33" i="5" s="1"/>
  <c r="N87" i="241"/>
  <c r="N89" i="241" s="1"/>
  <c r="D201" i="5" s="1"/>
  <c r="N87" i="346"/>
  <c r="N89" i="346" s="1"/>
  <c r="D299" i="5" s="1"/>
  <c r="L83" i="297"/>
  <c r="L84" i="297"/>
  <c r="L86" i="315"/>
  <c r="L85" i="314"/>
  <c r="L86" i="314"/>
  <c r="L87" i="184"/>
  <c r="L84" i="313"/>
  <c r="N101" i="260"/>
  <c r="N103" i="260" s="1"/>
  <c r="D219" i="5" s="1"/>
  <c r="L88" i="174"/>
  <c r="L86" i="244"/>
  <c r="N89" i="244" s="1"/>
  <c r="N91" i="244" s="1"/>
  <c r="D204" i="5" s="1"/>
  <c r="L85" i="318"/>
  <c r="L89" i="268"/>
  <c r="N88" i="274"/>
  <c r="N90" i="274" s="1"/>
  <c r="D232" i="5" s="1"/>
  <c r="L84" i="318"/>
  <c r="L89" i="183"/>
  <c r="L89" i="184"/>
  <c r="L88" i="171"/>
  <c r="L89" i="171"/>
  <c r="N87" i="333"/>
  <c r="N89" i="333" s="1"/>
  <c r="D287" i="5" s="1"/>
  <c r="L82" i="287"/>
  <c r="L83" i="287"/>
  <c r="N86" i="140"/>
  <c r="N88" i="140" s="1"/>
  <c r="D132" i="5" s="1"/>
  <c r="N87" i="342"/>
  <c r="N89" i="342" s="1"/>
  <c r="D295" i="5" s="1"/>
  <c r="L83" i="96"/>
  <c r="L84" i="239"/>
  <c r="L89" i="179"/>
  <c r="L86" i="316"/>
  <c r="N86" i="27"/>
  <c r="N88" i="27" s="1"/>
  <c r="D19" i="5" s="1"/>
  <c r="L88" i="164"/>
  <c r="L87" i="174"/>
  <c r="L88" i="180"/>
  <c r="N85" i="286"/>
  <c r="N87" i="286" s="1"/>
  <c r="D243" i="5" s="1"/>
  <c r="L84" i="316"/>
  <c r="L88" i="178"/>
  <c r="N85" i="298"/>
  <c r="N87" i="298" s="1"/>
  <c r="D254" i="5" s="1"/>
  <c r="N85" i="302"/>
  <c r="N87" i="302" s="1"/>
  <c r="L89" i="178"/>
  <c r="L87" i="180"/>
  <c r="N85" i="75"/>
  <c r="N87" i="75" s="1"/>
  <c r="D66" i="5" s="1"/>
  <c r="L88" i="268"/>
  <c r="N86" i="213"/>
  <c r="N88" i="213" s="1"/>
  <c r="D175" i="5" s="1"/>
  <c r="N86" i="102"/>
  <c r="N88" i="102" s="1"/>
  <c r="D92" i="5" s="1"/>
  <c r="N86" i="26"/>
  <c r="N88" i="26" s="1"/>
  <c r="D18" i="5" s="1"/>
  <c r="N93" i="221"/>
  <c r="N95" i="221" s="1"/>
  <c r="D184" i="5" s="1"/>
  <c r="N86" i="147"/>
  <c r="N88" i="147" s="1"/>
  <c r="D137" i="5" s="1"/>
  <c r="N91" i="282"/>
  <c r="N93" i="282" s="1"/>
  <c r="D239" i="5" s="1"/>
  <c r="N87" i="251"/>
  <c r="N89" i="251" s="1"/>
  <c r="D211" i="5" s="1"/>
  <c r="L85" i="142"/>
  <c r="L87" i="183"/>
  <c r="L90" i="176"/>
  <c r="L89" i="176"/>
  <c r="L83" i="100"/>
  <c r="L84" i="142"/>
  <c r="N86" i="41"/>
  <c r="N88" i="41" s="1"/>
  <c r="D32" i="5" s="1"/>
  <c r="L84" i="96"/>
  <c r="L86" i="313"/>
  <c r="N87" i="240"/>
  <c r="N89" i="240" s="1"/>
  <c r="D200" i="5" s="1"/>
  <c r="L83" i="285"/>
  <c r="N87" i="254"/>
  <c r="N89" i="254" s="1"/>
  <c r="D214" i="5" s="1"/>
  <c r="L84" i="100"/>
  <c r="N86" i="59"/>
  <c r="N88" i="59" s="1"/>
  <c r="D50" i="5" s="1"/>
  <c r="N87" i="262"/>
  <c r="N89" i="262" s="1"/>
  <c r="D221" i="5" s="1"/>
  <c r="L88" i="179"/>
  <c r="L88" i="157"/>
  <c r="N86" i="138"/>
  <c r="N88" i="138" s="1"/>
  <c r="D129" i="5" s="1"/>
  <c r="N86" i="105"/>
  <c r="N88" i="105" s="1"/>
  <c r="D95" i="5" s="1"/>
  <c r="L89" i="164"/>
  <c r="L87" i="189"/>
  <c r="L85" i="98"/>
  <c r="L87" i="217"/>
  <c r="L84" i="98"/>
  <c r="N86" i="215"/>
  <c r="N88" i="215" s="1"/>
  <c r="D177" i="5" s="1"/>
  <c r="L88" i="217"/>
  <c r="L85" i="92"/>
  <c r="L84" i="92"/>
  <c r="L83" i="92"/>
  <c r="N86" i="53"/>
  <c r="N88" i="53" s="1"/>
  <c r="D45" i="5" s="1"/>
  <c r="N86" i="80"/>
  <c r="N88" i="80" s="1"/>
  <c r="D71" i="5" s="1"/>
  <c r="N86" i="231"/>
  <c r="N88" i="231" s="1"/>
  <c r="D191" i="5" s="1"/>
  <c r="N87" i="256"/>
  <c r="N89" i="256" s="1"/>
  <c r="D215" i="5" s="1"/>
  <c r="N86" i="99"/>
  <c r="N88" i="99" s="1"/>
  <c r="D89" i="5" s="1"/>
  <c r="N87" i="264"/>
  <c r="N89" i="264" s="1"/>
  <c r="D223" i="5" s="1"/>
  <c r="N86" i="135"/>
  <c r="N88" i="135" s="1"/>
  <c r="D126" i="5" s="1"/>
  <c r="N85" i="325"/>
  <c r="N87" i="325" s="1"/>
  <c r="D280" i="5" s="1"/>
  <c r="L85" i="317"/>
  <c r="L84" i="285"/>
  <c r="L89" i="155"/>
  <c r="L88" i="177"/>
  <c r="N86" i="88"/>
  <c r="N88" i="88" s="1"/>
  <c r="D79" i="5" s="1"/>
  <c r="L84" i="294"/>
  <c r="N82" i="227"/>
  <c r="N84" i="227" s="1"/>
  <c r="D188" i="5" s="1"/>
  <c r="L86" i="294"/>
  <c r="N86" i="69"/>
  <c r="N88" i="69" s="1"/>
  <c r="D60" i="5" s="1"/>
  <c r="L84" i="317"/>
  <c r="L83" i="60"/>
  <c r="L87" i="177"/>
  <c r="N90" i="177" s="1"/>
  <c r="N92" i="177" s="1"/>
  <c r="N86" i="209"/>
  <c r="N88" i="209" s="1"/>
  <c r="D131" i="5" s="1"/>
  <c r="L90" i="155"/>
  <c r="N86" i="83"/>
  <c r="N88" i="83" s="1"/>
  <c r="D74" i="5" s="1"/>
  <c r="N86" i="103"/>
  <c r="N88" i="103" s="1"/>
  <c r="D93" i="5" s="1"/>
  <c r="N86" i="19"/>
  <c r="N88" i="19" s="1"/>
  <c r="D11" i="5" s="1"/>
  <c r="N88" i="232"/>
  <c r="N90" i="232" s="1"/>
  <c r="D192" i="5" s="1"/>
  <c r="N86" i="29"/>
  <c r="N88" i="29" s="1"/>
  <c r="D21" i="5" s="1"/>
  <c r="N87" i="238"/>
  <c r="N89" i="238" s="1"/>
  <c r="D198" i="5" s="1"/>
  <c r="N86" i="33"/>
  <c r="N88" i="33" s="1"/>
  <c r="D25" i="5" s="1"/>
  <c r="N91" i="249"/>
  <c r="N93" i="249" s="1"/>
  <c r="D209" i="5" s="1"/>
  <c r="N86" i="149"/>
  <c r="N88" i="149" s="1"/>
  <c r="D135" i="5" s="1"/>
  <c r="N87" i="365"/>
  <c r="N89" i="365" s="1"/>
  <c r="D315" i="5" s="1"/>
  <c r="N87" i="235"/>
  <c r="N89" i="235" s="1"/>
  <c r="D195" i="5" s="1"/>
  <c r="L85" i="239"/>
  <c r="L89" i="189"/>
  <c r="L89" i="157"/>
  <c r="N91" i="157" s="1"/>
  <c r="N93" i="157" s="1"/>
  <c r="D145" i="5" s="1"/>
  <c r="N86" i="9"/>
  <c r="N88" i="9" s="1"/>
  <c r="D4" i="5" s="1"/>
  <c r="N87" i="295"/>
  <c r="N89" i="295" s="1"/>
  <c r="D251" i="5" s="1"/>
  <c r="N86" i="214"/>
  <c r="N88" i="214" s="1"/>
  <c r="D176" i="5" s="1"/>
  <c r="N87" i="353"/>
  <c r="N89" i="353" s="1"/>
  <c r="D305" i="5" s="1"/>
  <c r="L85" i="60"/>
  <c r="L80" i="228"/>
  <c r="N85" i="291"/>
  <c r="N87" i="291" s="1"/>
  <c r="D247" i="5" s="1"/>
  <c r="L81" i="228"/>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4" l="1"/>
  <c r="N89" i="314" s="1"/>
  <c r="D270" i="5" s="1"/>
  <c r="N87" i="318"/>
  <c r="N89" i="318" s="1"/>
  <c r="D274" i="5" s="1"/>
  <c r="N85" i="297"/>
  <c r="N87" i="297" s="1"/>
  <c r="D253" i="5" s="1"/>
  <c r="N87" i="311"/>
  <c r="N89" i="311" s="1"/>
  <c r="D267" i="5" s="1"/>
  <c r="N86" i="100"/>
  <c r="N88" i="100" s="1"/>
  <c r="D90" i="5" s="1"/>
  <c r="N91" i="268"/>
  <c r="N93" i="268" s="1"/>
  <c r="D227" i="5" s="1"/>
  <c r="N90" i="164"/>
  <c r="N92" i="164" s="1"/>
  <c r="D149" i="5" s="1"/>
  <c r="N90" i="179"/>
  <c r="N92" i="179" s="1"/>
  <c r="D158" i="5" s="1"/>
  <c r="N90" i="174"/>
  <c r="N92" i="174" s="1"/>
  <c r="D154" i="5" s="1"/>
  <c r="N87" i="239"/>
  <c r="N89" i="239" s="1"/>
  <c r="D199" i="5" s="1"/>
  <c r="N87" i="315"/>
  <c r="N89" i="315" s="1"/>
  <c r="D271" i="5" s="1"/>
  <c r="N87" i="313"/>
  <c r="N89" i="313" s="1"/>
  <c r="D269" i="5" s="1"/>
  <c r="N90" i="184"/>
  <c r="N92" i="184" s="1"/>
  <c r="D164" i="5" s="1"/>
  <c r="N91" i="171"/>
  <c r="N93" i="171" s="1"/>
  <c r="D156" i="5" s="1"/>
  <c r="N86" i="96"/>
  <c r="N88" i="96" s="1"/>
  <c r="D86" i="5" s="1"/>
  <c r="N90" i="180"/>
  <c r="N92" i="180" s="1"/>
  <c r="D159" i="5" s="1"/>
  <c r="N85" i="287"/>
  <c r="N87" i="287" s="1"/>
  <c r="D244" i="5" s="1"/>
  <c r="N90" i="183"/>
  <c r="N92" i="183" s="1"/>
  <c r="D163" i="5" s="1"/>
  <c r="N91" i="176"/>
  <c r="N93" i="176" s="1"/>
  <c r="D155" i="5" s="1"/>
  <c r="N85" i="285"/>
  <c r="N87" i="285" s="1"/>
  <c r="D242" i="5" s="1"/>
  <c r="N87" i="316"/>
  <c r="N89" i="316" s="1"/>
  <c r="D272" i="5" s="1"/>
  <c r="N91" i="178"/>
  <c r="N93" i="178" s="1"/>
  <c r="D157" i="5" s="1"/>
  <c r="N90" i="189"/>
  <c r="N92" i="189" s="1"/>
  <c r="D169" i="5" s="1"/>
  <c r="N86" i="142"/>
  <c r="N88" i="142" s="1"/>
  <c r="D134" i="5" s="1"/>
  <c r="N91" i="155"/>
  <c r="N93" i="155" s="1"/>
  <c r="D144" i="5" s="1"/>
  <c r="N87" i="294"/>
  <c r="N89" i="294" s="1"/>
  <c r="D250" i="5" s="1"/>
  <c r="N86" i="98"/>
  <c r="N88" i="98" s="1"/>
  <c r="D88" i="5" s="1"/>
  <c r="N90" i="172"/>
  <c r="N92" i="172" s="1"/>
  <c r="D153" i="5" s="1"/>
  <c r="N90" i="217"/>
  <c r="N92" i="217" s="1"/>
  <c r="D179" i="5" s="1"/>
  <c r="N86" i="92"/>
  <c r="N88" i="92" s="1"/>
  <c r="D83" i="5" s="1"/>
  <c r="N87" i="317"/>
  <c r="N89" i="317" s="1"/>
  <c r="D273" i="5" s="1"/>
  <c r="N91" i="158"/>
  <c r="N93" i="158" s="1"/>
  <c r="D146" i="5" s="1"/>
  <c r="N82" i="228"/>
  <c r="N84" i="228" s="1"/>
  <c r="D189" i="5" s="1"/>
  <c r="N86" i="60"/>
  <c r="N88" i="60" s="1"/>
  <c r="D51"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<sst xmlns="http://schemas.openxmlformats.org/spreadsheetml/2006/main" count="38539" uniqueCount="2344">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</sst>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3"/>
      <color rgb="FF000000"/>
      <name val="Calibri"/>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7" fontId="0" fillId="0" borderId="0" xfId="0" applyNumberFormat="1" applyFill="1" applyProtection="1"/>
    <xf numFmtId="4" fontId="5" fillId="18" borderId="0" xfId="2" applyNumberFormat="1" applyFont="1" applyFill="1" applyBorder="1" applyProtection="1"/>
    <xf numFmtId="4" fontId="44" fillId="18" borderId="0" xfId="2" applyNumberFormat="1" applyFont="1" applyFill="1" applyBorder="1" applyProtection="1"/>
    <xf numFmtId="4" fontId="3" fillId="18" borderId="0" xfId="3" applyNumberForma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CASANARE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C58" sqref="C58"/>
    </sheetView>
  </sheetViews>
  <sheetFormatPr baseColWidth="10" defaultRowHeight="15"/>
  <cols>
    <col min="8" max="8" width="83" customWidth="1"/>
    <col min="26" max="26" width="10.425781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1" customWidth="1"/>
    <col min="2" max="2" width="108.28515625" style="110" customWidth="1"/>
    <col min="3" max="3" width="15.42578125" style="141" customWidth="1"/>
    <col min="4" max="4" width="24.140625" style="181" customWidth="1"/>
    <col min="5" max="5" width="30" style="202"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3273403.2226882032</v>
      </c>
      <c r="G3" t="s">
        <v>980</v>
      </c>
      <c r="J3" s="1"/>
    </row>
    <row r="4" spans="1:10" ht="54" thickTop="1" thickBot="1">
      <c r="A4" s="131" t="s">
        <v>985</v>
      </c>
      <c r="B4" s="132" t="s">
        <v>1169</v>
      </c>
      <c r="C4" s="130" t="s">
        <v>984</v>
      </c>
      <c r="D4" s="177">
        <f>VLOOKUP('200.2'!A88,'200.2'!A37:N108,14,FALSE)</f>
        <v>204012.50268095106</v>
      </c>
      <c r="J4" s="1"/>
    </row>
    <row r="5" spans="1:10" ht="54" thickTop="1" thickBot="1">
      <c r="A5" s="131" t="s">
        <v>986</v>
      </c>
      <c r="B5" s="132" t="s">
        <v>1170</v>
      </c>
      <c r="C5" s="133" t="s">
        <v>987</v>
      </c>
      <c r="D5" s="177">
        <f>VLOOKUP('201.1'!A88,'201.1'!A38:N109,14,FALSE)</f>
        <v>170825.22884741699</v>
      </c>
    </row>
    <row r="6" spans="1:10" ht="54" thickTop="1" thickBot="1">
      <c r="A6" s="131" t="s">
        <v>988</v>
      </c>
      <c r="B6" s="132" t="s">
        <v>1171</v>
      </c>
      <c r="C6" s="133" t="s">
        <v>987</v>
      </c>
      <c r="D6" s="177">
        <f>VLOOKUP('201.2'!A88,'201.2'!A39:N110,14,FALSE)</f>
        <v>148691.19221227162</v>
      </c>
    </row>
    <row r="7" spans="1:10" ht="70.5" customHeight="1" thickTop="1" thickBot="1">
      <c r="A7" s="131" t="s">
        <v>989</v>
      </c>
      <c r="B7" s="132" t="s">
        <v>1172</v>
      </c>
      <c r="C7" s="133" t="s">
        <v>987</v>
      </c>
      <c r="D7" s="177">
        <f>VLOOKUP('201.3'!A88,'201.3'!A40:N111,14,FALSE)</f>
        <v>42831.336565909412</v>
      </c>
    </row>
    <row r="8" spans="1:10" ht="54" thickTop="1" thickBot="1">
      <c r="A8" s="131" t="s">
        <v>990</v>
      </c>
      <c r="B8" s="132" t="s">
        <v>1173</v>
      </c>
      <c r="C8" s="133" t="s">
        <v>987</v>
      </c>
      <c r="D8" s="178">
        <f>VLOOKUP('201.4'!A88,'201.4'!A41:N112,14,FALSE)</f>
        <v>68364.438060322311</v>
      </c>
    </row>
    <row r="9" spans="1:10" ht="54" thickTop="1" thickBot="1">
      <c r="A9" s="131" t="s">
        <v>991</v>
      </c>
      <c r="B9" s="132" t="s">
        <v>1170</v>
      </c>
      <c r="C9" s="133" t="s">
        <v>1845</v>
      </c>
      <c r="D9" s="178">
        <f>VLOOKUP('201.5'!A88,'201.5'!A42:N113,14,FALSE)</f>
        <v>170825.22884741699</v>
      </c>
    </row>
    <row r="10" spans="1:10" ht="54" thickTop="1" thickBot="1">
      <c r="A10" s="131" t="s">
        <v>992</v>
      </c>
      <c r="B10" s="132" t="s">
        <v>1171</v>
      </c>
      <c r="C10" s="133" t="s">
        <v>1845</v>
      </c>
      <c r="D10" s="178">
        <f>VLOOKUP('201.6'!A88,'201.6'!A43:N114,14,FALSE)</f>
        <v>148691.19221227162</v>
      </c>
    </row>
    <row r="11" spans="1:10" ht="54" thickTop="1" thickBot="1">
      <c r="A11" s="131" t="s">
        <v>993</v>
      </c>
      <c r="B11" s="132" t="s">
        <v>1171</v>
      </c>
      <c r="C11" s="133" t="s">
        <v>387</v>
      </c>
      <c r="D11" s="178">
        <f>VLOOKUP('201.7'!A88,'201.7'!A44:N115,14,FALSE)</f>
        <v>145758.60545015303</v>
      </c>
    </row>
    <row r="12" spans="1:10" ht="54" thickTop="1" thickBot="1">
      <c r="A12" s="131" t="s">
        <v>994</v>
      </c>
      <c r="B12" s="132" t="s">
        <v>1174</v>
      </c>
      <c r="C12" s="133" t="s">
        <v>233</v>
      </c>
      <c r="D12" s="178">
        <f>VLOOKUP('201.8'!A88,'201.8'!A45:N116,14,FALSE)</f>
        <v>18007.884353237056</v>
      </c>
    </row>
    <row r="13" spans="1:10" ht="54" thickTop="1" thickBot="1">
      <c r="A13" s="131" t="s">
        <v>995</v>
      </c>
      <c r="B13" s="132" t="s">
        <v>1175</v>
      </c>
      <c r="C13" s="133" t="s">
        <v>233</v>
      </c>
      <c r="D13" s="178">
        <f>VLOOKUP('201.9'!A88,'201.9'!A46:N117,14,FALSE)</f>
        <v>17663.327620849304</v>
      </c>
    </row>
    <row r="14" spans="1:10" ht="54" thickTop="1" thickBot="1">
      <c r="A14" s="131" t="s">
        <v>996</v>
      </c>
      <c r="B14" s="132" t="s">
        <v>1176</v>
      </c>
      <c r="C14" s="133" t="s">
        <v>144</v>
      </c>
      <c r="D14" s="178">
        <f>VLOOKUP('201.10'!A88,'201.10'!A47:N118,14,FALSE)</f>
        <v>7504.1295470286277</v>
      </c>
    </row>
    <row r="15" spans="1:10" ht="54" thickTop="1" thickBot="1">
      <c r="A15" s="131" t="s">
        <v>997</v>
      </c>
      <c r="B15" s="132" t="s">
        <v>1177</v>
      </c>
      <c r="C15" s="133" t="s">
        <v>998</v>
      </c>
      <c r="D15" s="178">
        <f>VLOOKUP('201.11'!A88,'201.11'!A48:N119,14,FALSE)</f>
        <v>1611.3257214016371</v>
      </c>
    </row>
    <row r="16" spans="1:10" ht="54" thickTop="1" thickBot="1">
      <c r="A16" s="131" t="s">
        <v>999</v>
      </c>
      <c r="B16" s="132" t="s">
        <v>1178</v>
      </c>
      <c r="C16" s="133" t="s">
        <v>1845</v>
      </c>
      <c r="D16" s="178">
        <f>VLOOKUP('201.12'!A88,'201.12'!A49:N120,14,FALSE)</f>
        <v>90491.379923268469</v>
      </c>
    </row>
    <row r="17" spans="1:4" ht="64.5" thickTop="1" thickBot="1">
      <c r="A17" s="134" t="s">
        <v>1000</v>
      </c>
      <c r="B17" s="135" t="s">
        <v>1179</v>
      </c>
      <c r="C17" s="133" t="s">
        <v>1845</v>
      </c>
      <c r="D17" s="178">
        <f>VLOOKUP('201.13'!A88,'201.13'!A50:N121,14,FALSE)</f>
        <v>124355.29361845824</v>
      </c>
    </row>
    <row r="18" spans="1:4" ht="54" thickTop="1" thickBot="1">
      <c r="A18" s="131" t="s">
        <v>1001</v>
      </c>
      <c r="B18" s="132" t="s">
        <v>1180</v>
      </c>
      <c r="C18" s="133" t="s">
        <v>144</v>
      </c>
      <c r="D18" s="178">
        <f>VLOOKUP('201.14'!A88,'201.14'!A51:N122,14,FALSE)</f>
        <v>45380.250739226161</v>
      </c>
    </row>
    <row r="19" spans="1:4" ht="54" thickTop="1" thickBot="1">
      <c r="A19" s="131" t="s">
        <v>1002</v>
      </c>
      <c r="B19" s="132" t="s">
        <v>1181</v>
      </c>
      <c r="C19" s="133" t="s">
        <v>144</v>
      </c>
      <c r="D19" s="178">
        <f>VLOOKUP('201.15'!A88,'201.15'!A52:N123,14,FALSE)</f>
        <v>55176.25581538531</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99023.377762893419</v>
      </c>
    </row>
    <row r="22" spans="1:4" ht="54" thickTop="1" thickBot="1">
      <c r="A22" s="131" t="s">
        <v>1005</v>
      </c>
      <c r="B22" s="132" t="s">
        <v>1184</v>
      </c>
      <c r="C22" s="133" t="s">
        <v>1845</v>
      </c>
      <c r="D22" s="178">
        <f>VLOOKUP('201.18'!A88,'201.18'!A55:N126,14,FALSE)</f>
        <v>99023.377762893419</v>
      </c>
    </row>
    <row r="23" spans="1:4" ht="54" thickTop="1" thickBot="1">
      <c r="A23" s="131" t="s">
        <v>1006</v>
      </c>
      <c r="B23" s="132" t="s">
        <v>1185</v>
      </c>
      <c r="C23" s="133" t="s">
        <v>144</v>
      </c>
      <c r="D23" s="178">
        <f>VLOOKUP('201.19'!A88,'201.19'!A56:N127,14,FALSE)</f>
        <v>4364.2590434526701</v>
      </c>
    </row>
    <row r="24" spans="1:4" ht="54" thickTop="1" thickBot="1">
      <c r="A24" s="131" t="s">
        <v>1007</v>
      </c>
      <c r="B24" s="132" t="s">
        <v>1186</v>
      </c>
      <c r="C24" s="133" t="s">
        <v>144</v>
      </c>
      <c r="D24" s="178">
        <f>VLOOKUP('201.20'!A88,'201.20'!A57:N128,14,FALSE)</f>
        <v>865.93018957763763</v>
      </c>
    </row>
    <row r="25" spans="1:4" ht="54" thickTop="1" thickBot="1">
      <c r="A25" s="131" t="s">
        <v>1008</v>
      </c>
      <c r="B25" s="132" t="s">
        <v>1187</v>
      </c>
      <c r="C25" s="133" t="s">
        <v>144</v>
      </c>
      <c r="D25" s="178">
        <f>VLOOKUP('201.21'!A88,'201.21'!A58:N129,14,FALSE)</f>
        <v>5425.2085908556464</v>
      </c>
    </row>
    <row r="26" spans="1:4" ht="54" thickTop="1" thickBot="1">
      <c r="A26" s="131" t="s">
        <v>1425</v>
      </c>
      <c r="B26" s="132" t="s">
        <v>1413</v>
      </c>
      <c r="C26" s="133" t="s">
        <v>1845</v>
      </c>
      <c r="D26" s="178">
        <f>VLOOKUP('203.1'!A88,'203.1'!A59:N130,14,FALSE)</f>
        <v>1009788.0081695397</v>
      </c>
    </row>
    <row r="27" spans="1:4" ht="54" thickTop="1" thickBot="1">
      <c r="A27" s="131" t="s">
        <v>1426</v>
      </c>
      <c r="B27" s="132" t="s">
        <v>1417</v>
      </c>
      <c r="C27" s="133" t="s">
        <v>1845</v>
      </c>
      <c r="D27" s="178">
        <f>VLOOKUP('203.2'!A88,'203.2'!A60:N131,14,FALSE)</f>
        <v>1219104.3277131231</v>
      </c>
    </row>
    <row r="28" spans="1:4" ht="54" thickTop="1" thickBot="1">
      <c r="A28" s="131" t="s">
        <v>1427</v>
      </c>
      <c r="B28" s="132" t="s">
        <v>1418</v>
      </c>
      <c r="C28" s="133" t="s">
        <v>1845</v>
      </c>
      <c r="D28" s="178">
        <f>VLOOKUP('203.3'!A88,'203.3'!A61:N132,14,FALSE)</f>
        <v>1368615.9845299686</v>
      </c>
    </row>
    <row r="29" spans="1:4" ht="54" thickTop="1" thickBot="1">
      <c r="A29" s="131" t="s">
        <v>1428</v>
      </c>
      <c r="B29" s="132" t="s">
        <v>1419</v>
      </c>
      <c r="C29" s="133" t="s">
        <v>1845</v>
      </c>
      <c r="D29" s="178">
        <f>VLOOKUP('203.4'!A88,'203.4'!A62:N133,14,FALSE)</f>
        <v>624647.72073169565</v>
      </c>
    </row>
    <row r="30" spans="1:4" ht="54" thickTop="1" thickBot="1">
      <c r="A30" s="131" t="s">
        <v>1429</v>
      </c>
      <c r="B30" s="132" t="s">
        <v>1420</v>
      </c>
      <c r="C30" s="133" t="s">
        <v>1845</v>
      </c>
      <c r="D30" s="178">
        <f>VLOOKUP('203.5'!A88,'203.5'!A63:N134,14,FALSE)</f>
        <v>722562.90110959264</v>
      </c>
    </row>
    <row r="31" spans="1:4" ht="54" thickTop="1" thickBot="1">
      <c r="A31" s="131" t="s">
        <v>1430</v>
      </c>
      <c r="B31" s="132" t="s">
        <v>1421</v>
      </c>
      <c r="C31" s="133" t="s">
        <v>1845</v>
      </c>
      <c r="D31" s="178">
        <f>VLOOKUP('203.6'!A88,'203.6'!A64:N135,14,FALSE)</f>
        <v>784872.56135007238</v>
      </c>
    </row>
    <row r="32" spans="1:4" ht="54" thickTop="1" thickBot="1">
      <c r="A32" s="131" t="s">
        <v>1431</v>
      </c>
      <c r="B32" s="132" t="s">
        <v>1422</v>
      </c>
      <c r="C32" s="133" t="s">
        <v>1845</v>
      </c>
      <c r="D32" s="178">
        <f>VLOOKUP('203.7'!A88,'203.7'!A65:N136,14,FALSE)</f>
        <v>288051.78553937253</v>
      </c>
    </row>
    <row r="33" spans="1:4" ht="54" thickTop="1" thickBot="1">
      <c r="A33" s="131" t="s">
        <v>1432</v>
      </c>
      <c r="B33" s="132" t="s">
        <v>1871</v>
      </c>
      <c r="C33" s="133" t="s">
        <v>1845</v>
      </c>
      <c r="D33" s="178">
        <f>VLOOKUP('203.8'!A88,'203.8'!A66:N137,14,FALSE)</f>
        <v>427702.93767419108</v>
      </c>
    </row>
    <row r="34" spans="1:4" ht="54" thickTop="1" thickBot="1">
      <c r="A34" s="131" t="s">
        <v>1433</v>
      </c>
      <c r="B34" s="132" t="s">
        <v>1424</v>
      </c>
      <c r="C34" s="133" t="s">
        <v>1845</v>
      </c>
      <c r="D34" s="178">
        <f>VLOOKUP('203.9'!A88,'203.9'!A67:N138,14,FALSE)</f>
        <v>453739.3576215161</v>
      </c>
    </row>
    <row r="35" spans="1:4" ht="54" thickTop="1" thickBot="1">
      <c r="A35" s="131" t="s">
        <v>1434</v>
      </c>
      <c r="B35" s="132" t="s">
        <v>1414</v>
      </c>
      <c r="C35" s="133" t="s">
        <v>1845</v>
      </c>
      <c r="D35" s="178">
        <f>VLOOKUP('203.10'!A88,'203.10'!A68:N139,14,FALSE)</f>
        <v>225327.99877060798</v>
      </c>
    </row>
    <row r="36" spans="1:4" ht="54" thickTop="1" thickBot="1">
      <c r="A36" s="131" t="s">
        <v>1435</v>
      </c>
      <c r="B36" s="132" t="s">
        <v>1415</v>
      </c>
      <c r="C36" s="133" t="s">
        <v>1845</v>
      </c>
      <c r="D36" s="178">
        <f>VLOOKUP('203.11'!A88,'203.11'!A69:N140,14,FALSE)</f>
        <v>321190.31061695196</v>
      </c>
    </row>
    <row r="37" spans="1:4" ht="54" thickTop="1" thickBot="1">
      <c r="A37" s="131" t="s">
        <v>1436</v>
      </c>
      <c r="B37" s="216" t="s">
        <v>1416</v>
      </c>
      <c r="C37" s="133" t="s">
        <v>1845</v>
      </c>
      <c r="D37" s="178">
        <f>VLOOKUP('203.12'!A88,'203.12'!A70:N141,14,FALSE)</f>
        <v>334715.72357660136</v>
      </c>
    </row>
    <row r="38" spans="1:4" ht="54" thickTop="1" thickBot="1">
      <c r="A38" s="131" t="s">
        <v>1009</v>
      </c>
      <c r="B38" s="132" t="s">
        <v>1188</v>
      </c>
      <c r="C38" s="133" t="s">
        <v>387</v>
      </c>
      <c r="D38" s="178">
        <f>VLOOKUP('210.1.1'!A88,'210.1.1'!A71:N142,14,FALSE)</f>
        <v>11070.68163024171</v>
      </c>
    </row>
    <row r="39" spans="1:4" ht="54" thickTop="1" thickBot="1">
      <c r="A39" s="131" t="s">
        <v>1010</v>
      </c>
      <c r="B39" s="132" t="s">
        <v>1189</v>
      </c>
      <c r="C39" s="133" t="s">
        <v>387</v>
      </c>
      <c r="D39" s="178">
        <f>VLOOKUP('210.1.2'!A88,'210.1.2'!A72:N143,14,FALSE)</f>
        <v>2961.7420173482178</v>
      </c>
    </row>
    <row r="40" spans="1:4" ht="54" thickTop="1" thickBot="1">
      <c r="A40" s="131" t="s">
        <v>1011</v>
      </c>
      <c r="B40" s="132" t="s">
        <v>1190</v>
      </c>
      <c r="C40" s="133" t="s">
        <v>387</v>
      </c>
      <c r="D40" s="178">
        <f>VLOOKUP('210.2.1'!A90,'210.2.1'!A73:N144,14,FALSE)</f>
        <v>29871.53929622499</v>
      </c>
    </row>
    <row r="41" spans="1:4" ht="54" thickTop="1" thickBot="1">
      <c r="A41" s="131" t="s">
        <v>1012</v>
      </c>
      <c r="B41" s="132" t="s">
        <v>1191</v>
      </c>
      <c r="C41" s="133" t="s">
        <v>387</v>
      </c>
      <c r="D41" s="178">
        <f>VLOOKUP('210.2.2'!A88,'210.2.2'!A74:N145,14,FALSE)</f>
        <v>11070.68163024171</v>
      </c>
    </row>
    <row r="42" spans="1:4" ht="54" thickTop="1" thickBot="1">
      <c r="A42" s="131" t="s">
        <v>1013</v>
      </c>
      <c r="B42" s="132" t="s">
        <v>1192</v>
      </c>
      <c r="C42" s="133" t="s">
        <v>387</v>
      </c>
      <c r="D42" s="178">
        <f>VLOOKUP('210.2.3'!A91,'210.2.3'!A91:N146,14,FALSE)</f>
        <v>21762.5996833315</v>
      </c>
    </row>
    <row r="43" spans="1:4" ht="54" thickTop="1" thickBot="1">
      <c r="A43" s="131" t="s">
        <v>1014</v>
      </c>
      <c r="B43" s="132" t="s">
        <v>1193</v>
      </c>
      <c r="C43" s="133" t="s">
        <v>387</v>
      </c>
      <c r="D43" s="178">
        <f>VLOOKUP('210.2.4'!A88,'210.2.4'!A88:N147,14,FALSE)</f>
        <v>2961.7420173482178</v>
      </c>
    </row>
    <row r="44" spans="1:4" ht="54" thickTop="1" thickBot="1">
      <c r="A44" s="131" t="s">
        <v>1015</v>
      </c>
      <c r="B44" s="132" t="s">
        <v>1194</v>
      </c>
      <c r="C44" s="133" t="s">
        <v>387</v>
      </c>
      <c r="D44" s="178">
        <f>VLOOKUP('211.1'!A88,'211.1'!A88:N148,14,FALSE)</f>
        <v>10567.612469844849</v>
      </c>
    </row>
    <row r="45" spans="1:4" ht="54" thickTop="1" thickBot="1">
      <c r="A45" s="131" t="s">
        <v>1016</v>
      </c>
      <c r="B45" s="132" t="s">
        <v>1195</v>
      </c>
      <c r="C45" s="133" t="s">
        <v>387</v>
      </c>
      <c r="D45" s="178">
        <f>VLOOKUP('220.1'!A88,'220.1'!A88:N149,14,FALSE)</f>
        <v>13807.595633159108</v>
      </c>
    </row>
    <row r="46" spans="1:4" ht="54" thickTop="1" thickBot="1">
      <c r="A46" s="131" t="s">
        <v>1017</v>
      </c>
      <c r="B46" s="132" t="s">
        <v>1196</v>
      </c>
      <c r="C46" s="133" t="s">
        <v>387</v>
      </c>
      <c r="D46" s="178">
        <f>VLOOKUP('221.1'!A88,'221.1'!A88:N150,14,FALSE)</f>
        <v>9260.9166924224337</v>
      </c>
    </row>
    <row r="47" spans="1:4" ht="54" thickTop="1" thickBot="1">
      <c r="A47" s="131" t="s">
        <v>1018</v>
      </c>
      <c r="B47" s="132" t="s">
        <v>1197</v>
      </c>
      <c r="C47" s="133" t="s">
        <v>387</v>
      </c>
      <c r="D47" s="178">
        <f>VLOOKUP('221.2'!A88,'221.2'!A88:N151,14,FALSE)</f>
        <v>6262.1372193334319</v>
      </c>
    </row>
    <row r="48" spans="1:4" ht="64.5" thickTop="1" thickBot="1">
      <c r="A48" s="131" t="s">
        <v>1441</v>
      </c>
      <c r="B48" s="132" t="s">
        <v>1438</v>
      </c>
      <c r="C48" s="133" t="s">
        <v>233</v>
      </c>
      <c r="D48" s="178">
        <f>VLOOKUP('223.1'!A88,'223.1'!A88:N152,14,FALSE)</f>
        <v>8991.275274688689</v>
      </c>
    </row>
    <row r="49" spans="1:4" ht="54" thickTop="1" thickBot="1">
      <c r="A49" s="131" t="s">
        <v>1442</v>
      </c>
      <c r="B49" s="132" t="s">
        <v>1439</v>
      </c>
      <c r="C49" s="133" t="s">
        <v>233</v>
      </c>
      <c r="D49" s="178">
        <f>VLOOKUP('223.2'!A88,'223.2'!A88:N153,14,FALSE)</f>
        <v>16922.509943575154</v>
      </c>
    </row>
    <row r="50" spans="1:4" ht="54" thickTop="1" thickBot="1">
      <c r="A50" s="131" t="s">
        <v>1443</v>
      </c>
      <c r="B50" s="132" t="s">
        <v>1440</v>
      </c>
      <c r="C50" s="133" t="s">
        <v>387</v>
      </c>
      <c r="D50" s="178">
        <f>VLOOKUP('223.3.1'!A88,'223.3.1'!A88:N154,14,FALSE)</f>
        <v>53465</v>
      </c>
    </row>
    <row r="51" spans="1:4" ht="64.5" thickTop="1" thickBot="1">
      <c r="A51" s="131" t="s">
        <v>1444</v>
      </c>
      <c r="B51" s="132" t="s">
        <v>1446</v>
      </c>
      <c r="C51" s="133" t="s">
        <v>387</v>
      </c>
      <c r="D51" s="178">
        <f>VLOOKUP('223.3.2'!A88,'223.3.2'!A88:N155,14,FALSE)</f>
        <v>61107.833995445573</v>
      </c>
    </row>
    <row r="52" spans="1:4" ht="54" thickTop="1" thickBot="1">
      <c r="A52" s="131" t="s">
        <v>1445</v>
      </c>
      <c r="B52" s="132" t="s">
        <v>1447</v>
      </c>
      <c r="C52" s="133" t="s">
        <v>387</v>
      </c>
      <c r="D52" s="178">
        <f>VLOOKUP('223.3.3'!A88,'223.3.3'!A88:N156,14,FALSE)</f>
        <v>82661.499919451788</v>
      </c>
    </row>
    <row r="53" spans="1:4" ht="54" thickTop="1" thickBot="1">
      <c r="A53" s="137" t="s">
        <v>1019</v>
      </c>
      <c r="B53" s="138" t="s">
        <v>1956</v>
      </c>
      <c r="C53" s="133" t="s">
        <v>233</v>
      </c>
      <c r="D53" s="178">
        <f>VLOOKUP('230.1'!A88,'230.1'!A88:N157,14,FALSE)</f>
        <v>2938.4915380335206</v>
      </c>
    </row>
    <row r="54" spans="1:4" ht="54" thickTop="1" thickBot="1">
      <c r="A54" s="137" t="s">
        <v>1020</v>
      </c>
      <c r="B54" s="138" t="s">
        <v>1198</v>
      </c>
      <c r="C54" s="133" t="s">
        <v>233</v>
      </c>
      <c r="D54" s="178">
        <f>VLOOKUP('231.1'!A88,'231.1'!A88:N159,14,FALSE)</f>
        <v>8321.3484877023056</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11579.881043033925</v>
      </c>
    </row>
    <row r="57" spans="1:4" ht="54" thickTop="1" thickBot="1">
      <c r="A57" s="137" t="s">
        <v>1451</v>
      </c>
      <c r="B57" s="138" t="s">
        <v>1452</v>
      </c>
      <c r="C57" s="133" t="s">
        <v>233</v>
      </c>
      <c r="D57" s="178">
        <f>VLOOKUP('233.10'!A88,'233.10'!A88:N162,14,FALSE)</f>
        <v>16551.20075450592</v>
      </c>
    </row>
    <row r="58" spans="1:4" ht="54" thickTop="1" thickBot="1">
      <c r="A58" s="137" t="s">
        <v>1022</v>
      </c>
      <c r="B58" s="138" t="s">
        <v>1453</v>
      </c>
      <c r="C58" s="133" t="s">
        <v>233</v>
      </c>
      <c r="D58" s="178">
        <f>VLOOKUP('234.1'!A88,'234.1'!A88:N163,14,FALSE)</f>
        <v>1305.4683512564297</v>
      </c>
    </row>
    <row r="59" spans="1:4" ht="54" thickTop="1" thickBot="1">
      <c r="A59" s="137" t="s">
        <v>1456</v>
      </c>
      <c r="B59" s="138" t="s">
        <v>1457</v>
      </c>
      <c r="C59" s="133" t="s">
        <v>387</v>
      </c>
      <c r="D59" s="178">
        <f>VLOOKUP('235.1'!A88,'235.1'!A88:N164,14,FALSE)</f>
        <v>63734.966545250179</v>
      </c>
    </row>
    <row r="60" spans="1:4" ht="54" thickTop="1" thickBot="1">
      <c r="A60" s="139" t="s">
        <v>1458</v>
      </c>
      <c r="B60" s="138" t="s">
        <v>1459</v>
      </c>
      <c r="C60" s="133" t="s">
        <v>387</v>
      </c>
      <c r="D60" s="178">
        <f>VLOOKUP('235.10'!A88,'235.10'!A88:N165,14,FALSE)</f>
        <v>15616.833209069262</v>
      </c>
    </row>
    <row r="61" spans="1:4" ht="54" thickTop="1" thickBot="1">
      <c r="A61" s="139" t="s">
        <v>1460</v>
      </c>
      <c r="B61" s="138" t="s">
        <v>1461</v>
      </c>
      <c r="C61" s="133" t="s">
        <v>377</v>
      </c>
      <c r="D61" s="178">
        <f>VLOOKUP('235.11'!A88,'235.11'!A88:N166,14,FALSE)</f>
        <v>601.47666670226147</v>
      </c>
    </row>
    <row r="62" spans="1:4" ht="54" thickTop="1" thickBot="1">
      <c r="A62" s="139" t="s">
        <v>1462</v>
      </c>
      <c r="B62" s="138" t="s">
        <v>1873</v>
      </c>
      <c r="C62" s="133" t="s">
        <v>387</v>
      </c>
      <c r="D62" s="178">
        <f>VLOOKUP('236.1'!A88,'236.1'!A88:N167,14,FALSE)</f>
        <v>120660.92023704111</v>
      </c>
    </row>
    <row r="63" spans="1:4" ht="54" thickTop="1" thickBot="1">
      <c r="A63" s="139" t="s">
        <v>1465</v>
      </c>
      <c r="B63" s="138" t="s">
        <v>1874</v>
      </c>
      <c r="C63" s="133" t="s">
        <v>387</v>
      </c>
      <c r="D63" s="178">
        <f>VLOOKUP('236.10'!A87,'236.10'!A87:N168,14,FALSE)</f>
        <v>15616.833209069262</v>
      </c>
    </row>
    <row r="64" spans="1:4" ht="54" thickTop="1" thickBot="1">
      <c r="A64" s="139" t="s">
        <v>1466</v>
      </c>
      <c r="B64" s="140" t="s">
        <v>1467</v>
      </c>
      <c r="C64" s="174" t="s">
        <v>377</v>
      </c>
      <c r="D64" s="178">
        <f>VLOOKUP('236.11'!A88,'236.11'!A88:N169,14,FALSE)</f>
        <v>1313.0510878496482</v>
      </c>
    </row>
    <row r="65" spans="1:4" ht="54" thickTop="1" thickBot="1">
      <c r="A65" s="137" t="s">
        <v>1023</v>
      </c>
      <c r="B65" s="138" t="s">
        <v>1199</v>
      </c>
      <c r="C65" s="133" t="s">
        <v>233</v>
      </c>
      <c r="D65" s="178">
        <f>VLOOKUP('310.1'!A87,'310.1'!A87:N170,14,FALSE)</f>
        <v>1035.6134203686593</v>
      </c>
    </row>
    <row r="66" spans="1:4" ht="54" thickTop="1" thickBot="1">
      <c r="A66" s="137" t="s">
        <v>1024</v>
      </c>
      <c r="B66" s="138" t="s">
        <v>1200</v>
      </c>
      <c r="C66" s="133" t="s">
        <v>387</v>
      </c>
      <c r="D66" s="178">
        <f>VLOOKUP('311.1'!A87,'311.1'!A87:N171,14,FALSE)</f>
        <v>51057.834836357288</v>
      </c>
    </row>
    <row r="67" spans="1:4" ht="54" thickTop="1" thickBot="1">
      <c r="A67" s="137" t="s">
        <v>1025</v>
      </c>
      <c r="B67" s="138" t="s">
        <v>1201</v>
      </c>
      <c r="C67" s="133" t="s">
        <v>998</v>
      </c>
      <c r="D67" s="178">
        <f>VLOOKUP('312.1'!A88,'312.1'!A88:N172,14,FALSE)</f>
        <v>6710.0971571862938</v>
      </c>
    </row>
    <row r="68" spans="1:4" ht="54" thickTop="1" thickBot="1">
      <c r="A68" s="137" t="s">
        <v>1026</v>
      </c>
      <c r="B68" s="138" t="s">
        <v>1202</v>
      </c>
      <c r="C68" s="133" t="s">
        <v>998</v>
      </c>
      <c r="D68" s="178">
        <f>VLOOKUP('312.2'!A88,'312.2'!A88:N173,14,FALSE)</f>
        <v>6515.16998538181</v>
      </c>
    </row>
    <row r="69" spans="1:4" ht="54" thickTop="1" thickBot="1">
      <c r="A69" s="137" t="s">
        <v>1027</v>
      </c>
      <c r="B69" s="138" t="s">
        <v>1203</v>
      </c>
      <c r="C69" s="133" t="s">
        <v>1464</v>
      </c>
      <c r="D69" s="178">
        <f>VLOOKUP('312.3'!A87,'312.3'!A87:N174,14,FALSE)</f>
        <v>2426.6808496559865</v>
      </c>
    </row>
    <row r="70" spans="1:4" ht="54" thickTop="1" thickBot="1">
      <c r="A70" s="137" t="s">
        <v>1028</v>
      </c>
      <c r="B70" s="138" t="s">
        <v>1204</v>
      </c>
      <c r="C70" s="133" t="s">
        <v>387</v>
      </c>
      <c r="D70" s="179">
        <f>VLOOKUP('312.4'!A88,'312.4'!A88:N175,14,FALSE)</f>
        <v>51050.072816448999</v>
      </c>
    </row>
    <row r="71" spans="1:4" ht="54" thickTop="1" thickBot="1">
      <c r="A71" s="137" t="s">
        <v>1029</v>
      </c>
      <c r="B71" s="138" t="s">
        <v>1469</v>
      </c>
      <c r="C71" s="133" t="s">
        <v>387</v>
      </c>
      <c r="D71" s="179">
        <f>VLOOKUP('320.1'!A88,'320.1'!A88:N176,14,FALSE)</f>
        <v>59885.930992866946</v>
      </c>
    </row>
    <row r="72" spans="1:4" ht="54" thickTop="1" thickBot="1">
      <c r="A72" s="137" t="s">
        <v>1030</v>
      </c>
      <c r="B72" s="138" t="s">
        <v>1470</v>
      </c>
      <c r="C72" s="133" t="s">
        <v>387</v>
      </c>
      <c r="D72" s="179">
        <f>VLOOKUP('320.2'!A88,'320.2'!A88:N177,14,FALSE)</f>
        <v>59885.930992866946</v>
      </c>
    </row>
    <row r="73" spans="1:4" ht="54" thickTop="1" thickBot="1">
      <c r="A73" s="137" t="s">
        <v>1473</v>
      </c>
      <c r="B73" s="138" t="s">
        <v>1474</v>
      </c>
      <c r="C73" s="133" t="s">
        <v>387</v>
      </c>
      <c r="D73" s="179">
        <f>VLOOKUP('320.3'!A88,'320.3'!A88:N178,14,FALSE)</f>
        <v>59885.930992866946</v>
      </c>
    </row>
    <row r="74" spans="1:4" ht="54" thickTop="1" thickBot="1">
      <c r="A74" s="137" t="s">
        <v>1475</v>
      </c>
      <c r="B74" s="138" t="s">
        <v>1476</v>
      </c>
      <c r="C74" s="133" t="s">
        <v>387</v>
      </c>
      <c r="D74" s="179">
        <f>VLOOKUP('320.4'!A88,'320.4'!A88:N179,14,FALSE)</f>
        <v>76836.752064680244</v>
      </c>
    </row>
    <row r="75" spans="1:4" ht="54" thickTop="1" thickBot="1">
      <c r="A75" s="137" t="s">
        <v>1477</v>
      </c>
      <c r="B75" s="138" t="s">
        <v>1478</v>
      </c>
      <c r="C75" s="133" t="s">
        <v>387</v>
      </c>
      <c r="D75" s="179">
        <f>VLOOKUP('320.5'!A88,'320.5'!A88:N180,14,FALSE)</f>
        <v>76836.752064680244</v>
      </c>
    </row>
    <row r="76" spans="1:4" ht="54" thickTop="1" thickBot="1">
      <c r="A76" s="137" t="s">
        <v>1479</v>
      </c>
      <c r="B76" s="138" t="s">
        <v>1480</v>
      </c>
      <c r="C76" s="133" t="s">
        <v>387</v>
      </c>
      <c r="D76" s="179">
        <f>VLOOKUP('320.6'!A88,'320.6'!A88:N181,14,FALSE)</f>
        <v>76836.752064680244</v>
      </c>
    </row>
    <row r="77" spans="1:4" ht="54" thickTop="1" thickBot="1">
      <c r="A77" s="137" t="s">
        <v>1031</v>
      </c>
      <c r="B77" s="138" t="s">
        <v>1481</v>
      </c>
      <c r="C77" s="133" t="s">
        <v>387</v>
      </c>
      <c r="D77" s="179">
        <f>VLOOKUP('330.1'!A88,'330.1'!A88:N182,14,FALSE)</f>
        <v>82301.74355383341</v>
      </c>
    </row>
    <row r="78" spans="1:4" ht="54" thickTop="1" thickBot="1">
      <c r="A78" s="139" t="s">
        <v>1032</v>
      </c>
      <c r="B78" s="138" t="s">
        <v>1482</v>
      </c>
      <c r="C78" s="133" t="s">
        <v>387</v>
      </c>
      <c r="D78" s="179">
        <f>VLOOKUP('330.2'!A88,'330.1'!A88:N183,14,FALSE)</f>
        <v>82301.74355383341</v>
      </c>
    </row>
    <row r="79" spans="1:4" ht="54" thickTop="1" thickBot="1">
      <c r="A79" s="139" t="s">
        <v>1483</v>
      </c>
      <c r="B79" s="140" t="s">
        <v>1484</v>
      </c>
      <c r="C79" s="133" t="s">
        <v>387</v>
      </c>
      <c r="D79" s="179">
        <f>VLOOKUP('330.3'!A88,'330.3'!A88:N184,14,FALSE)</f>
        <v>82301.74355383341</v>
      </c>
    </row>
    <row r="80" spans="1:4" ht="54" thickTop="1" thickBot="1">
      <c r="A80" s="139" t="s">
        <v>1485</v>
      </c>
      <c r="B80" s="140" t="s">
        <v>1486</v>
      </c>
      <c r="C80" s="133" t="s">
        <v>387</v>
      </c>
      <c r="D80" s="179">
        <f>VLOOKUP('330.4'!A88,'330.4'!A88:N185,14,FALSE)</f>
        <v>99252.564625646715</v>
      </c>
    </row>
    <row r="81" spans="1:4" ht="54" thickTop="1" thickBot="1">
      <c r="A81" s="139" t="s">
        <v>1487</v>
      </c>
      <c r="B81" s="140" t="s">
        <v>1488</v>
      </c>
      <c r="C81" s="133" t="s">
        <v>387</v>
      </c>
      <c r="D81" s="179">
        <f>VLOOKUP('330.5'!A88,'330.5'!A88:N186,14,FALSE)</f>
        <v>99252.564625646715</v>
      </c>
    </row>
    <row r="82" spans="1:4" ht="54" thickTop="1" thickBot="1">
      <c r="A82" s="139" t="s">
        <v>1489</v>
      </c>
      <c r="B82" s="140" t="s">
        <v>1490</v>
      </c>
      <c r="C82" s="133" t="s">
        <v>387</v>
      </c>
      <c r="D82" s="179">
        <f>VLOOKUP('330.6'!A88,'330.6'!A88:N187,14,FALSE)</f>
        <v>99252.564625646715</v>
      </c>
    </row>
    <row r="83" spans="1:4" ht="54" thickTop="1" thickBot="1">
      <c r="A83" s="137" t="s">
        <v>1033</v>
      </c>
      <c r="B83" s="138" t="s">
        <v>1491</v>
      </c>
      <c r="C83" s="133" t="s">
        <v>387</v>
      </c>
      <c r="D83" s="179">
        <f>VLOOKUP('340.1'!A88,'340.1'!A88:N188,14,FALSE)</f>
        <v>82690.012828647858</v>
      </c>
    </row>
    <row r="84" spans="1:4" ht="54" thickTop="1" thickBot="1">
      <c r="A84" s="137" t="s">
        <v>1034</v>
      </c>
      <c r="B84" s="138" t="s">
        <v>1492</v>
      </c>
      <c r="C84" s="133" t="s">
        <v>387</v>
      </c>
      <c r="D84" s="179">
        <f>VLOOKUP('340.2'!A88,'340.2'!A88:N190,14,FALSE)</f>
        <v>82690.012828647858</v>
      </c>
    </row>
    <row r="85" spans="1:4" ht="54" thickTop="1" thickBot="1">
      <c r="A85" s="137" t="s">
        <v>1035</v>
      </c>
      <c r="B85" s="138" t="s">
        <v>1493</v>
      </c>
      <c r="C85" s="133" t="s">
        <v>387</v>
      </c>
      <c r="D85" s="179">
        <f>VLOOKUP('340.3'!A88,'340.3'!A88:N191,14,FALSE)</f>
        <v>82690.012828647858</v>
      </c>
    </row>
    <row r="86" spans="1:4" ht="54" thickTop="1" thickBot="1">
      <c r="A86" s="137" t="s">
        <v>1494</v>
      </c>
      <c r="B86" s="138" t="s">
        <v>2021</v>
      </c>
      <c r="C86" s="133" t="s">
        <v>387</v>
      </c>
      <c r="D86" s="179">
        <f>VLOOKUP('350.1'!A88,'350.1'!A88:N192,14,FALSE)</f>
        <v>133887.06720555143</v>
      </c>
    </row>
    <row r="87" spans="1:4" ht="54" thickTop="1" thickBot="1">
      <c r="A87" s="195" t="s">
        <v>1495</v>
      </c>
      <c r="B87" s="138" t="s">
        <v>2022</v>
      </c>
      <c r="C87" s="133" t="s">
        <v>387</v>
      </c>
      <c r="D87" s="179">
        <f>VLOOKUP('350.2'!A88,'350.2'!A88:N193,14,FALSE)</f>
        <v>133887.06720555143</v>
      </c>
    </row>
    <row r="88" spans="1:4" ht="54" thickTop="1" thickBot="1">
      <c r="A88" s="139" t="s">
        <v>1496</v>
      </c>
      <c r="B88" s="140" t="s">
        <v>1497</v>
      </c>
      <c r="C88" s="133" t="s">
        <v>387</v>
      </c>
      <c r="D88" s="179">
        <f>VLOOKUP('350.3'!A88,'350.3'!A88:N194,14,FALSE)</f>
        <v>133887.06720555143</v>
      </c>
    </row>
    <row r="89" spans="1:4" ht="54" thickTop="1" thickBot="1">
      <c r="A89" s="137" t="s">
        <v>1498</v>
      </c>
      <c r="B89" s="138" t="s">
        <v>1499</v>
      </c>
      <c r="C89" s="133" t="s">
        <v>387</v>
      </c>
      <c r="D89" s="179">
        <f>VLOOKUP('350.4'!A88,'350.4'!A88:N195,14,FALSE)</f>
        <v>133887.06720555143</v>
      </c>
    </row>
    <row r="90" spans="1:4" ht="54" thickTop="1" thickBot="1">
      <c r="A90" s="139" t="s">
        <v>1500</v>
      </c>
      <c r="B90" s="140" t="s">
        <v>1501</v>
      </c>
      <c r="C90" s="133" t="s">
        <v>387</v>
      </c>
      <c r="D90" s="179">
        <f>VLOOKUP('350.10'!A88,'350.10'!A88:N196,14,FALSE)</f>
        <v>79754.167202347875</v>
      </c>
    </row>
    <row r="91" spans="1:4" ht="54" thickTop="1" thickBot="1">
      <c r="A91" s="139" t="s">
        <v>1502</v>
      </c>
      <c r="B91" s="140" t="s">
        <v>1503</v>
      </c>
      <c r="C91" s="133" t="s">
        <v>387</v>
      </c>
      <c r="D91" s="179">
        <f>VLOOKUP('350.11'!A88,'350.11'!A88:N197,14,FALSE)</f>
        <v>79754.167202347875</v>
      </c>
    </row>
    <row r="92" spans="1:4" ht="54" thickTop="1" thickBot="1">
      <c r="A92" s="139" t="s">
        <v>1504</v>
      </c>
      <c r="B92" s="140" t="s">
        <v>1505</v>
      </c>
      <c r="C92" s="133" t="s">
        <v>387</v>
      </c>
      <c r="D92" s="179">
        <f>VLOOKUP('350.12'!A88,'350.12'!A88:N198,14,FALSE)</f>
        <v>79754.167202347875</v>
      </c>
    </row>
    <row r="93" spans="1:4" ht="54" thickTop="1" thickBot="1">
      <c r="A93" s="139" t="s">
        <v>1506</v>
      </c>
      <c r="B93" s="140" t="s">
        <v>1507</v>
      </c>
      <c r="C93" s="133" t="s">
        <v>387</v>
      </c>
      <c r="D93" s="179">
        <f>VLOOKUP('350.13'!A88,'350.13'!A88:N199,14,FALSE)</f>
        <v>79754.167202347875</v>
      </c>
    </row>
    <row r="94" spans="1:4" ht="54" thickTop="1" thickBot="1">
      <c r="A94" s="137" t="s">
        <v>1508</v>
      </c>
      <c r="B94" s="138" t="s">
        <v>1509</v>
      </c>
      <c r="C94" s="133" t="s">
        <v>998</v>
      </c>
      <c r="D94" s="179">
        <f>VLOOKUP('350.14'!A88,'350.14'!A88:N200,14,FALSE)</f>
        <v>601.47666670226147</v>
      </c>
    </row>
    <row r="95" spans="1:4" ht="54" thickTop="1" thickBot="1">
      <c r="A95" s="139" t="s">
        <v>1510</v>
      </c>
      <c r="B95" s="140" t="s">
        <v>1511</v>
      </c>
      <c r="C95" s="133" t="s">
        <v>387</v>
      </c>
      <c r="D95" s="179">
        <f>VLOOKUP('351.1'!A88,'351.1'!A88:N201,14,FALSE)</f>
        <v>133887.06720555143</v>
      </c>
    </row>
    <row r="96" spans="1:4" ht="54" thickTop="1" thickBot="1">
      <c r="A96" s="139" t="s">
        <v>1512</v>
      </c>
      <c r="B96" s="140" t="s">
        <v>1513</v>
      </c>
      <c r="C96" s="133" t="s">
        <v>387</v>
      </c>
      <c r="D96" s="179">
        <f>VLOOKUP('351.2'!A88,'351.2'!A88:N202,14,FALSE)</f>
        <v>133887.06720555143</v>
      </c>
    </row>
    <row r="97" spans="1:4" ht="54" thickTop="1" thickBot="1">
      <c r="A97" s="139" t="s">
        <v>1514</v>
      </c>
      <c r="B97" s="140" t="s">
        <v>1515</v>
      </c>
      <c r="C97" s="133" t="s">
        <v>387</v>
      </c>
      <c r="D97" s="179">
        <f>VLOOKUP('351.10'!A88,'351.10'!A88:N203,14,FALSE)</f>
        <v>79754.167202347875</v>
      </c>
    </row>
    <row r="98" spans="1:4" ht="54" thickTop="1" thickBot="1">
      <c r="A98" s="139" t="s">
        <v>1516</v>
      </c>
      <c r="B98" s="140" t="s">
        <v>1517</v>
      </c>
      <c r="C98" s="133" t="s">
        <v>387</v>
      </c>
      <c r="D98" s="179">
        <f>VLOOKUP('351.11'!A88,'351.11'!A88:N204,14,FALSE)</f>
        <v>79754.167202347875</v>
      </c>
    </row>
    <row r="99" spans="1:4" ht="54" thickTop="1" thickBot="1">
      <c r="A99" s="139" t="s">
        <v>1518</v>
      </c>
      <c r="B99" s="140" t="s">
        <v>1519</v>
      </c>
      <c r="C99" s="133" t="s">
        <v>998</v>
      </c>
      <c r="D99" s="179">
        <f>VLOOKUP('351.12'!A88,'351.12'!A88:N205,14,FALSE)</f>
        <v>601.47666670226147</v>
      </c>
    </row>
    <row r="100" spans="1:4" ht="54" thickTop="1" thickBot="1">
      <c r="A100" s="139" t="s">
        <v>1522</v>
      </c>
      <c r="B100" s="140" t="s">
        <v>1520</v>
      </c>
      <c r="C100" s="133" t="s">
        <v>998</v>
      </c>
      <c r="D100" s="179">
        <f>VLOOKUP('410.1'!A88,'410.1'!A88:N206,14,FALSE)</f>
        <v>2753.3463017383338</v>
      </c>
    </row>
    <row r="101" spans="1:4" ht="54" thickTop="1" thickBot="1">
      <c r="A101" s="139" t="s">
        <v>1523</v>
      </c>
      <c r="B101" s="140" t="s">
        <v>1521</v>
      </c>
      <c r="C101" s="133" t="s">
        <v>998</v>
      </c>
      <c r="D101" s="179">
        <f>VLOOKUP('410.2'!A88,'410.2'!A88:N207,14,FALSE)</f>
        <v>2626.1021756992964</v>
      </c>
    </row>
    <row r="102" spans="1:4" ht="54" thickTop="1" thickBot="1">
      <c r="A102" s="139" t="s">
        <v>1525</v>
      </c>
      <c r="B102" s="140" t="s">
        <v>1524</v>
      </c>
      <c r="C102" s="133" t="s">
        <v>377</v>
      </c>
      <c r="D102" s="179">
        <f>VLOOKUP('410.3'!A88,'410.3'!A88:N208,14,FALSE)</f>
        <v>2214.589257445386</v>
      </c>
    </row>
    <row r="103" spans="1:4" ht="54" thickTop="1" thickBot="1">
      <c r="A103" s="139" t="s">
        <v>1527</v>
      </c>
      <c r="B103" s="140" t="s">
        <v>1526</v>
      </c>
      <c r="C103" s="133" t="s">
        <v>1464</v>
      </c>
      <c r="D103" s="179">
        <f>VLOOKUP('411.1'!A88,'411.1'!A88:N209,14,FALSE)</f>
        <v>2933.38320347442</v>
      </c>
    </row>
    <row r="104" spans="1:4" ht="54" thickTop="1" thickBot="1">
      <c r="A104" s="137" t="s">
        <v>1036</v>
      </c>
      <c r="B104" s="138" t="s">
        <v>1958</v>
      </c>
      <c r="C104" s="133" t="s">
        <v>1464</v>
      </c>
      <c r="D104" s="179">
        <f>VLOOKUP('411.2'!A88,'411.2'!A88:N210,14,FALSE)</f>
        <v>6272.864681541515</v>
      </c>
    </row>
    <row r="105" spans="1:4" ht="54" thickTop="1" thickBot="1">
      <c r="A105" s="137" t="s">
        <v>1037</v>
      </c>
      <c r="B105" s="138" t="s">
        <v>2054</v>
      </c>
      <c r="C105" s="133" t="s">
        <v>1464</v>
      </c>
      <c r="D105" s="179">
        <f>VLOOKUP('411.3'!A88,'411.3'!A88:N211,14,FALSE)</f>
        <v>2475.8458141000065</v>
      </c>
    </row>
    <row r="106" spans="1:4" ht="54" thickTop="1" thickBot="1">
      <c r="A106" s="137" t="s">
        <v>1528</v>
      </c>
      <c r="B106" s="138" t="s">
        <v>2055</v>
      </c>
      <c r="C106" s="133" t="s">
        <v>1464</v>
      </c>
      <c r="D106" s="179">
        <f>VLOOKUP('411.4'!A88,'411.4'!A88:N212,14,FALSE)</f>
        <v>1663.6492649146571</v>
      </c>
    </row>
    <row r="107" spans="1:4" ht="54" thickTop="1" thickBot="1">
      <c r="A107" s="137" t="s">
        <v>1535</v>
      </c>
      <c r="B107" s="191" t="s">
        <v>1606</v>
      </c>
      <c r="C107" s="133" t="s">
        <v>998</v>
      </c>
      <c r="D107" s="179">
        <f>VLOOKUP('413.1'!A88,'413.1'!A88:N213,14,FALSE)</f>
        <v>2540.8215380348342</v>
      </c>
    </row>
    <row r="108" spans="1:4" ht="54" thickTop="1" thickBot="1">
      <c r="A108" s="137" t="s">
        <v>1537</v>
      </c>
      <c r="B108" s="138" t="s">
        <v>1607</v>
      </c>
      <c r="C108" s="133" t="s">
        <v>998</v>
      </c>
      <c r="D108" s="179">
        <f>VLOOKUP('413.2'!A88,'413.2'!A88:N214,14,FALSE)</f>
        <v>2615.272888376825</v>
      </c>
    </row>
    <row r="109" spans="1:4" ht="54" thickTop="1" thickBot="1">
      <c r="A109" s="137" t="s">
        <v>1539</v>
      </c>
      <c r="B109" s="138" t="s">
        <v>1608</v>
      </c>
      <c r="C109" s="133" t="s">
        <v>998</v>
      </c>
      <c r="D109" s="179">
        <f>VLOOKUP('413.3'!A88,'413.3'!A88:N215,14,FALSE)</f>
        <v>2693.7852214647419</v>
      </c>
    </row>
    <row r="110" spans="1:4" ht="54" thickTop="1" thickBot="1">
      <c r="A110" s="137" t="s">
        <v>1038</v>
      </c>
      <c r="B110" s="138" t="s">
        <v>1205</v>
      </c>
      <c r="C110" s="133" t="s">
        <v>998</v>
      </c>
      <c r="D110" s="179">
        <f>VLOOKUP('414.1'!A88,'414.1'!A88:N216,14,FALSE)</f>
        <v>4388.5686874315043</v>
      </c>
    </row>
    <row r="111" spans="1:4" ht="54" thickTop="1" thickBot="1">
      <c r="A111" s="137" t="s">
        <v>1039</v>
      </c>
      <c r="B111" s="138" t="s">
        <v>1959</v>
      </c>
      <c r="C111" s="133" t="s">
        <v>998</v>
      </c>
      <c r="D111" s="179">
        <f>VLOOKUP('414.2'!A88,'414.2'!A88:N217,14,FALSE)</f>
        <v>2971.2857091030696</v>
      </c>
    </row>
    <row r="112" spans="1:4" ht="54" thickTop="1" thickBot="1">
      <c r="A112" s="137" t="s">
        <v>1040</v>
      </c>
      <c r="B112" s="138" t="s">
        <v>1960</v>
      </c>
      <c r="C112" s="133" t="s">
        <v>998</v>
      </c>
      <c r="D112" s="179">
        <f>VLOOKUP('414.3'!A88,'414.3'!A88:N218,14,FALSE)</f>
        <v>2971.2857091030696</v>
      </c>
    </row>
    <row r="113" spans="1:4" ht="54" thickTop="1" thickBot="1">
      <c r="A113" s="137" t="s">
        <v>1041</v>
      </c>
      <c r="B113" s="138" t="s">
        <v>1206</v>
      </c>
      <c r="C113" s="133" t="s">
        <v>998</v>
      </c>
      <c r="D113" s="179">
        <f>VLOOKUP('414.4'!A88,'414.4'!A88:N219,14,FALSE)</f>
        <v>4579.4348764900615</v>
      </c>
    </row>
    <row r="114" spans="1:4" ht="54" thickTop="1" thickBot="1">
      <c r="A114" s="137" t="s">
        <v>1042</v>
      </c>
      <c r="B114" s="138" t="s">
        <v>1207</v>
      </c>
      <c r="C114" s="133" t="s">
        <v>998</v>
      </c>
      <c r="D114" s="179">
        <f>VLOOKUP('414.5'!A88,'414.5'!A88:N220,14,FALSE)</f>
        <v>4797.3742838547969</v>
      </c>
    </row>
    <row r="115" spans="1:4" ht="54" thickTop="1" thickBot="1">
      <c r="A115" s="137" t="s">
        <v>1546</v>
      </c>
      <c r="B115" s="138" t="s">
        <v>2056</v>
      </c>
      <c r="C115" s="133" t="s">
        <v>998</v>
      </c>
      <c r="D115" s="179">
        <f>VLOOKUP('414.6'!A88,'414.6'!A88:N221,14,FALSE)</f>
        <v>3524.9330234644162</v>
      </c>
    </row>
    <row r="116" spans="1:4" ht="54" thickTop="1" thickBot="1">
      <c r="A116" s="137" t="s">
        <v>1043</v>
      </c>
      <c r="B116" s="138" t="s">
        <v>1961</v>
      </c>
      <c r="C116" s="133" t="s">
        <v>1464</v>
      </c>
      <c r="D116" s="179">
        <f>VLOOKUP('415.1'!A88,'415.1'!A88:N222,14,FALSE)</f>
        <v>3415.2864893243941</v>
      </c>
    </row>
    <row r="117" spans="1:4" ht="54" thickTop="1" thickBot="1">
      <c r="A117" s="137" t="s">
        <v>1044</v>
      </c>
      <c r="B117" s="138" t="s">
        <v>2058</v>
      </c>
      <c r="C117" s="133" t="s">
        <v>233</v>
      </c>
      <c r="D117" s="179">
        <f>VLOOKUP('420.1'!A87,'420.1'!A87:N223,14,FALSE)</f>
        <v>3222.4723595417868</v>
      </c>
    </row>
    <row r="118" spans="1:4" ht="54" thickTop="1" thickBot="1">
      <c r="A118" s="137" t="s">
        <v>1045</v>
      </c>
      <c r="B118" s="138" t="s">
        <v>2057</v>
      </c>
      <c r="C118" s="142" t="s">
        <v>233</v>
      </c>
      <c r="D118" s="179">
        <f>VLOOKUP('420.2 '!A88,'420.2 '!A59:N107,14,FALSE)</f>
        <v>12116.024573121362</v>
      </c>
    </row>
    <row r="119" spans="1:4" ht="54" thickTop="1" thickBot="1">
      <c r="A119" s="137" t="s">
        <v>1551</v>
      </c>
      <c r="B119" s="138" t="s">
        <v>1552</v>
      </c>
      <c r="C119" s="133" t="s">
        <v>233</v>
      </c>
      <c r="D119" s="179">
        <f>VLOOKUP('420.3'!A88,'420.3'!A88:N225,14,FALSE)</f>
        <v>2892.4498283894727</v>
      </c>
    </row>
    <row r="120" spans="1:4" ht="54" thickTop="1" thickBot="1">
      <c r="A120" s="137" t="s">
        <v>1046</v>
      </c>
      <c r="B120" s="138" t="s">
        <v>1208</v>
      </c>
      <c r="C120" s="133" t="s">
        <v>233</v>
      </c>
      <c r="D120" s="179">
        <f>VLOOKUP('421.1'!A88,'421.1'!A88:N226,14,FALSE)</f>
        <v>5635.0345258511024</v>
      </c>
    </row>
    <row r="121" spans="1:4" ht="54" thickTop="1" thickBot="1">
      <c r="A121" s="137" t="s">
        <v>1047</v>
      </c>
      <c r="B121" s="138" t="s">
        <v>1209</v>
      </c>
      <c r="C121" s="133" t="s">
        <v>233</v>
      </c>
      <c r="D121" s="179">
        <f>VLOOKUP('421.2'!A88,'421.2'!A88:N227,14,FALSE)</f>
        <v>1796.1875361265486</v>
      </c>
    </row>
    <row r="122" spans="1:4" ht="54" thickTop="1" thickBot="1">
      <c r="A122" s="137" t="s">
        <v>1048</v>
      </c>
      <c r="B122" s="138" t="s">
        <v>1962</v>
      </c>
      <c r="C122" s="133" t="s">
        <v>233</v>
      </c>
      <c r="D122" s="179">
        <f>VLOOKUP('421.3'!A88,'421.3'!A88:N228,14,FALSE)</f>
        <v>1529.3809697191614</v>
      </c>
    </row>
    <row r="123" spans="1:4" ht="54" thickTop="1" thickBot="1">
      <c r="A123" s="137" t="s">
        <v>1049</v>
      </c>
      <c r="B123" s="138" t="s">
        <v>1963</v>
      </c>
      <c r="C123" s="133" t="s">
        <v>233</v>
      </c>
      <c r="D123" s="179">
        <f>VLOOKUP('421.4'!A88,'421.4'!A88:N229,14,FALSE)</f>
        <v>1573.8487307870591</v>
      </c>
    </row>
    <row r="124" spans="1:4" ht="54" thickTop="1" thickBot="1">
      <c r="A124" s="137" t="s">
        <v>1556</v>
      </c>
      <c r="B124" s="140" t="s">
        <v>1557</v>
      </c>
      <c r="C124" s="133" t="s">
        <v>233</v>
      </c>
      <c r="D124" s="179">
        <f>VLOOKUP('430.1.1'!A87,'430.1.1'!A87:N230,14,FALSE)</f>
        <v>8991.9033174347805</v>
      </c>
    </row>
    <row r="125" spans="1:4" ht="54" thickTop="1" thickBot="1">
      <c r="A125" s="137" t="s">
        <v>1558</v>
      </c>
      <c r="B125" s="138" t="s">
        <v>1559</v>
      </c>
      <c r="C125" s="133" t="s">
        <v>233</v>
      </c>
      <c r="D125" s="179">
        <f>VLOOKUP('430.1.2'!A88,'430.1.2'!A88:N231,14,FALSE)</f>
        <v>7341.9212756595862</v>
      </c>
    </row>
    <row r="126" spans="1:4" ht="54" thickTop="1" thickBot="1">
      <c r="A126" s="137" t="s">
        <v>1560</v>
      </c>
      <c r="B126" s="138" t="s">
        <v>1609</v>
      </c>
      <c r="C126" s="133" t="s">
        <v>233</v>
      </c>
      <c r="D126" s="179">
        <f>VLOOKUP('430.2.1'!A88,'430.2.1'!A88:N232,14,FALSE)</f>
        <v>8991.9033174347805</v>
      </c>
    </row>
    <row r="127" spans="1:4" ht="54" thickTop="1" thickBot="1">
      <c r="A127" s="137" t="s">
        <v>1562</v>
      </c>
      <c r="B127" s="138" t="s">
        <v>1610</v>
      </c>
      <c r="C127" s="133" t="s">
        <v>233</v>
      </c>
      <c r="D127" s="179">
        <f>VLOOKUP('430.2.2'!A88,'430.2.2'!A88:N233,14,FALSE)</f>
        <v>7341.9212756595862</v>
      </c>
    </row>
    <row r="128" spans="1:4" ht="54" thickTop="1" thickBot="1">
      <c r="A128" s="137" t="s">
        <v>1563</v>
      </c>
      <c r="B128" s="138" t="s">
        <v>1611</v>
      </c>
      <c r="C128" s="133" t="s">
        <v>233</v>
      </c>
      <c r="D128" s="179">
        <f>VLOOKUP('431.1.1'!A88,'431.1.1'!A88:N234,14,FALSE)</f>
        <v>19233.199091676768</v>
      </c>
    </row>
    <row r="129" spans="1:4" ht="54" thickTop="1" thickBot="1">
      <c r="A129" s="137" t="s">
        <v>1565</v>
      </c>
      <c r="B129" s="138" t="s">
        <v>1612</v>
      </c>
      <c r="C129" s="133" t="s">
        <v>233</v>
      </c>
      <c r="D129" s="179">
        <f>VLOOKUP('431.1.2'!A88,'431.1.2'!A88:N235,14,FALSE)</f>
        <v>15109.852827528579</v>
      </c>
    </row>
    <row r="130" spans="1:4" ht="54" thickTop="1" thickBot="1">
      <c r="A130" s="137" t="s">
        <v>1568</v>
      </c>
      <c r="B130" s="138" t="s">
        <v>1613</v>
      </c>
      <c r="C130" s="133" t="s">
        <v>233</v>
      </c>
      <c r="D130" s="179">
        <f>VLOOKUP('431.2.1'!A88,'431.2.1'!A88:N236,14,FALSE)</f>
        <v>17138.27345914469</v>
      </c>
    </row>
    <row r="131" spans="1:4" ht="54" thickTop="1" thickBot="1">
      <c r="A131" s="137" t="s">
        <v>1569</v>
      </c>
      <c r="B131" s="138" t="s">
        <v>1614</v>
      </c>
      <c r="C131" s="133" t="s">
        <v>233</v>
      </c>
      <c r="D131" s="179">
        <f>VLOOKUP('431.2.2'!A88,'431.2.2'!A88:N237,14,FALSE)</f>
        <v>13509.013429084256</v>
      </c>
    </row>
    <row r="132" spans="1:4" ht="54" thickTop="1" thickBot="1">
      <c r="A132" s="137" t="s">
        <v>1050</v>
      </c>
      <c r="B132" s="138" t="s">
        <v>1210</v>
      </c>
      <c r="C132" s="133" t="s">
        <v>233</v>
      </c>
      <c r="D132" s="179">
        <f>VLOOKUP('432.1'!A88,'432.1'!A88:N238,14,FALSE)</f>
        <v>5933.6933125559917</v>
      </c>
    </row>
    <row r="133" spans="1:4" ht="54" thickTop="1" thickBot="1">
      <c r="A133" s="137" t="s">
        <v>1051</v>
      </c>
      <c r="B133" s="138" t="s">
        <v>1964</v>
      </c>
      <c r="C133" s="133" t="s">
        <v>233</v>
      </c>
      <c r="D133" s="179">
        <f>VLOOKUP('432.2'!A88,'432.2'!A88:N239,14,FALSE)</f>
        <v>16597.157172901974</v>
      </c>
    </row>
    <row r="134" spans="1:4" ht="54" thickTop="1" thickBot="1">
      <c r="A134" s="137" t="s">
        <v>1052</v>
      </c>
      <c r="B134" s="138" t="s">
        <v>1965</v>
      </c>
      <c r="C134" s="133" t="s">
        <v>233</v>
      </c>
      <c r="D134" s="179">
        <f>VLOOKUP('433.1'!A88,'433.1'!A88:N240,14,FALSE)</f>
        <v>3540.8424562124874</v>
      </c>
    </row>
    <row r="135" spans="1:4" ht="54" thickTop="1" thickBot="1">
      <c r="A135" s="137" t="s">
        <v>1053</v>
      </c>
      <c r="B135" s="138" t="s">
        <v>1966</v>
      </c>
      <c r="C135" s="133" t="s">
        <v>233</v>
      </c>
      <c r="D135" s="179">
        <f>VLOOKUP('433.2'!A88,'433.2'!A88:N241,14,FALSE)</f>
        <v>3296.2663790407823</v>
      </c>
    </row>
    <row r="136" spans="1:4" ht="54" thickTop="1" thickBot="1">
      <c r="A136" s="137" t="s">
        <v>1054</v>
      </c>
      <c r="B136" s="138" t="s">
        <v>1967</v>
      </c>
      <c r="C136" s="133" t="s">
        <v>233</v>
      </c>
      <c r="D136" s="179">
        <f>VLOOKUP('433.3'!A88,'433.3'!A88:N242,14,FALSE)</f>
        <v>3794.1134215664943</v>
      </c>
    </row>
    <row r="137" spans="1:4" ht="54" thickTop="1" thickBot="1">
      <c r="A137" s="137" t="s">
        <v>1055</v>
      </c>
      <c r="B137" s="138" t="s">
        <v>1211</v>
      </c>
      <c r="C137" s="133" t="s">
        <v>233</v>
      </c>
      <c r="D137" s="179">
        <f>VLOOKUP('433.4'!A88,'433.4'!A88:N243,14,FALSE)</f>
        <v>2476.3681365620505</v>
      </c>
    </row>
    <row r="138" spans="1:4" ht="54" thickTop="1" thickBot="1">
      <c r="A138" s="137" t="s">
        <v>1056</v>
      </c>
      <c r="B138" s="138" t="s">
        <v>1968</v>
      </c>
      <c r="C138" s="133" t="s">
        <v>233</v>
      </c>
      <c r="D138" s="179">
        <f>VLOOKUP('433.5'!A88,'433.5'!A88:N244,14,FALSE)</f>
        <v>4728.6799093960608</v>
      </c>
    </row>
    <row r="139" spans="1:4" ht="54" thickTop="1" thickBot="1">
      <c r="A139" s="137" t="s">
        <v>1057</v>
      </c>
      <c r="B139" s="138" t="s">
        <v>1969</v>
      </c>
      <c r="C139" s="133" t="s">
        <v>233</v>
      </c>
      <c r="D139" s="179">
        <f>VLOOKUP('433.6'!A88,'433.6'!A88:N245,14,FALSE)</f>
        <v>4442.072660804015</v>
      </c>
    </row>
    <row r="140" spans="1:4" ht="54" thickTop="1" thickBot="1">
      <c r="A140" s="137" t="s">
        <v>1058</v>
      </c>
      <c r="B140" s="138" t="s">
        <v>1970</v>
      </c>
      <c r="C140" s="133" t="s">
        <v>233</v>
      </c>
      <c r="D140" s="179">
        <f>VLOOKUP('433.7'!A88,'433.7'!A88:N246,14,FALSE)</f>
        <v>5182.9695206734414</v>
      </c>
    </row>
    <row r="141" spans="1:4" ht="54" thickTop="1" thickBot="1">
      <c r="A141" s="137" t="s">
        <v>1059</v>
      </c>
      <c r="B141" s="138" t="s">
        <v>1212</v>
      </c>
      <c r="C141" s="133" t="s">
        <v>233</v>
      </c>
      <c r="D141" s="179">
        <f>VLOOKUP('433.8'!A88,'433.8'!A88:N247,14,FALSE)</f>
        <v>3344.4031985038932</v>
      </c>
    </row>
    <row r="142" spans="1:4" ht="54" thickTop="1" thickBot="1">
      <c r="A142" s="137" t="s">
        <v>1060</v>
      </c>
      <c r="B142" s="138" t="s">
        <v>1971</v>
      </c>
      <c r="C142" s="133" t="s">
        <v>387</v>
      </c>
      <c r="D142" s="179">
        <f>VLOOKUP('440.1'!A89,'440.1'!A89:N248,14,FALSE)</f>
        <v>219376.77848349395</v>
      </c>
    </row>
    <row r="143" spans="1:4" ht="54" thickTop="1" thickBot="1">
      <c r="A143" s="137" t="s">
        <v>1061</v>
      </c>
      <c r="B143" s="138" t="s">
        <v>1972</v>
      </c>
      <c r="C143" s="133" t="s">
        <v>387</v>
      </c>
      <c r="D143" s="179">
        <f>VLOOKUP('440.2'!A93,'440.2'!A93:N250,14,FALSE)</f>
        <v>219376.77848349395</v>
      </c>
    </row>
    <row r="144" spans="1:4" ht="54" thickTop="1" thickBot="1">
      <c r="A144" s="137" t="s">
        <v>1062</v>
      </c>
      <c r="B144" s="138" t="s">
        <v>1973</v>
      </c>
      <c r="C144" s="133" t="s">
        <v>387</v>
      </c>
      <c r="D144" s="179">
        <f>VLOOKUP('440.3'!A93,'440.3'!A93:N252,14,FALSE)</f>
        <v>219376.77848349395</v>
      </c>
    </row>
    <row r="145" spans="1:4" ht="54" thickTop="1" thickBot="1">
      <c r="A145" s="137" t="s">
        <v>1063</v>
      </c>
      <c r="B145" s="138" t="s">
        <v>1213</v>
      </c>
      <c r="C145" s="133" t="s">
        <v>387</v>
      </c>
      <c r="D145" s="179">
        <f>VLOOKUP('440.4'!A93,'440.4'!A93:N254,14,FALSE)</f>
        <v>241842.19026413071</v>
      </c>
    </row>
    <row r="146" spans="1:4" ht="54" thickTop="1" thickBot="1">
      <c r="A146" s="137" t="s">
        <v>1064</v>
      </c>
      <c r="B146" s="138" t="s">
        <v>1974</v>
      </c>
      <c r="C146" s="133" t="s">
        <v>387</v>
      </c>
      <c r="D146" s="179">
        <f>VLOOKUP('441.1'!A93,'441.1'!A93:N256,14,FALSE)</f>
        <v>219376.77848349395</v>
      </c>
    </row>
    <row r="147" spans="1:4" ht="54" thickTop="1" thickBot="1">
      <c r="A147" s="137" t="s">
        <v>1065</v>
      </c>
      <c r="B147" s="138" t="s">
        <v>1975</v>
      </c>
      <c r="C147" s="133" t="s">
        <v>387</v>
      </c>
      <c r="D147" s="179">
        <f>VLOOKUP('441.2'!A92,'441.2'!A92:N258,14,FALSE)</f>
        <v>219376.77848349395</v>
      </c>
    </row>
    <row r="148" spans="1:4" ht="54" thickTop="1" thickBot="1">
      <c r="A148" s="137" t="s">
        <v>1066</v>
      </c>
      <c r="B148" s="138" t="s">
        <v>1976</v>
      </c>
      <c r="C148" s="133" t="s">
        <v>387</v>
      </c>
      <c r="D148" s="179">
        <f>VLOOKUP('441.3'!A93,'441.3'!A93:N260,14,FALSE)</f>
        <v>219459.33714804254</v>
      </c>
    </row>
    <row r="149" spans="1:4" ht="54" thickTop="1" thickBot="1">
      <c r="A149" s="137" t="s">
        <v>1067</v>
      </c>
      <c r="B149" s="138" t="s">
        <v>1977</v>
      </c>
      <c r="C149" s="133" t="s">
        <v>387</v>
      </c>
      <c r="D149" s="179">
        <f>VLOOKUP('441.4'!A92,'441.4'!A92:N262,14,FALSE)</f>
        <v>242073.35452486679</v>
      </c>
    </row>
    <row r="150" spans="1:4" ht="54" thickTop="1" thickBot="1">
      <c r="A150" s="137" t="s">
        <v>1068</v>
      </c>
      <c r="B150" s="138" t="s">
        <v>1957</v>
      </c>
      <c r="C150" s="133" t="s">
        <v>387</v>
      </c>
      <c r="D150" s="179">
        <f>VLOOKUP('450.1'!A95,'450.1'!A95:N264,14,FALSE)</f>
        <v>205799.33845872211</v>
      </c>
    </row>
    <row r="151" spans="1:4" ht="54" thickTop="1" thickBot="1">
      <c r="A151" s="137" t="s">
        <v>1069</v>
      </c>
      <c r="B151" s="138" t="s">
        <v>1978</v>
      </c>
      <c r="C151" s="133" t="s">
        <v>387</v>
      </c>
      <c r="D151" s="179">
        <f>VLOOKUP('450.2'!A93,'450.2'!A93:N266,14,FALSE)</f>
        <v>205716.77979417349</v>
      </c>
    </row>
    <row r="152" spans="1:4" ht="54" thickTop="1" thickBot="1">
      <c r="A152" s="137" t="s">
        <v>1070</v>
      </c>
      <c r="B152" s="138" t="s">
        <v>1979</v>
      </c>
      <c r="C152" s="133" t="s">
        <v>387</v>
      </c>
      <c r="D152" s="179">
        <f>VLOOKUP('450.3'!A93,'450.3'!A93:N268,14,FALSE)</f>
        <v>205716.77979417349</v>
      </c>
    </row>
    <row r="153" spans="1:4" ht="54" thickTop="1" thickBot="1">
      <c r="A153" s="137" t="s">
        <v>1071</v>
      </c>
      <c r="B153" s="138" t="s">
        <v>1980</v>
      </c>
      <c r="C153" s="133" t="s">
        <v>387</v>
      </c>
      <c r="D153" s="179">
        <f>VLOOKUP('450.4'!A92,'450.4'!A92:N270,14,FALSE)</f>
        <v>205799.33845872211</v>
      </c>
    </row>
    <row r="154" spans="1:4" ht="63.75" customHeight="1" thickTop="1" thickBot="1">
      <c r="A154" s="137" t="s">
        <v>1072</v>
      </c>
      <c r="B154" s="138" t="s">
        <v>1981</v>
      </c>
      <c r="C154" s="133" t="s">
        <v>387</v>
      </c>
      <c r="D154" s="179">
        <f>VLOOKUP('450.5'!A92,'450.5'!A92:N272,14,FALSE)</f>
        <v>205716.77979417349</v>
      </c>
    </row>
    <row r="155" spans="1:4" ht="54" thickTop="1" thickBot="1">
      <c r="A155" s="137" t="s">
        <v>1073</v>
      </c>
      <c r="B155" s="138" t="s">
        <v>1982</v>
      </c>
      <c r="C155" s="133" t="s">
        <v>387</v>
      </c>
      <c r="D155" s="179">
        <f>VLOOKUP('450.6'!A93,'450.6'!A93:N274,14,FALSE)</f>
        <v>205716.77979417349</v>
      </c>
    </row>
    <row r="156" spans="1:4" ht="54" thickTop="1" thickBot="1">
      <c r="A156" s="137" t="s">
        <v>1074</v>
      </c>
      <c r="B156" s="138" t="s">
        <v>1983</v>
      </c>
      <c r="C156" s="133" t="s">
        <v>387</v>
      </c>
      <c r="D156" s="179">
        <f>VLOOKUP('450.7'!A93,'450.7'!A93:N275,14,FALSE)</f>
        <v>205716.77979417349</v>
      </c>
    </row>
    <row r="157" spans="1:4" ht="54" thickTop="1" thickBot="1">
      <c r="A157" s="137" t="s">
        <v>1075</v>
      </c>
      <c r="B157" s="138" t="s">
        <v>1984</v>
      </c>
      <c r="C157" s="133" t="s">
        <v>387</v>
      </c>
      <c r="D157" s="179">
        <f>VLOOKUP('450.8'!A93,'450.8'!A93:N276,14,FALSE)</f>
        <v>205716.77979417349</v>
      </c>
    </row>
    <row r="158" spans="1:4" ht="54" thickTop="1" thickBot="1">
      <c r="A158" s="137" t="s">
        <v>1584</v>
      </c>
      <c r="B158" s="138" t="s">
        <v>1615</v>
      </c>
      <c r="C158" s="133" t="s">
        <v>387</v>
      </c>
      <c r="D158" s="179">
        <f>VLOOKUP('450.10'!A92,'450.10'!A92:N277,14,FALSE)</f>
        <v>235124.89357051789</v>
      </c>
    </row>
    <row r="159" spans="1:4" ht="54" thickTop="1" thickBot="1">
      <c r="A159" s="137" t="s">
        <v>1586</v>
      </c>
      <c r="B159" s="138" t="s">
        <v>1616</v>
      </c>
      <c r="C159" s="133" t="s">
        <v>387</v>
      </c>
      <c r="D159" s="179">
        <f>VLOOKUP('450.11'!A92,'450.11'!A92:N278,14,FALSE)</f>
        <v>235042.33490596933</v>
      </c>
    </row>
    <row r="160" spans="1:4" ht="54" thickTop="1" thickBot="1">
      <c r="A160" s="137" t="s">
        <v>1588</v>
      </c>
      <c r="B160" s="138" t="s">
        <v>1617</v>
      </c>
      <c r="C160" s="133" t="s">
        <v>387</v>
      </c>
      <c r="D160" s="179">
        <f>VLOOKUP('450.12'!A92,'450.11'!A92:N279,14,FALSE)</f>
        <v>235042.33490596933</v>
      </c>
    </row>
    <row r="161" spans="1:4" ht="54" thickTop="1" thickBot="1">
      <c r="A161" s="137" t="s">
        <v>1076</v>
      </c>
      <c r="B161" s="138" t="s">
        <v>1985</v>
      </c>
      <c r="C161" s="133" t="s">
        <v>387</v>
      </c>
      <c r="D161" s="179">
        <f>VLOOKUP('451.1'!A92,'451.1'!A92:N280,14,FALSE)</f>
        <v>205716.77979417349</v>
      </c>
    </row>
    <row r="162" spans="1:4" ht="54" thickTop="1" thickBot="1">
      <c r="A162" s="137" t="s">
        <v>1077</v>
      </c>
      <c r="B162" s="138" t="s">
        <v>1986</v>
      </c>
      <c r="C162" s="133" t="s">
        <v>387</v>
      </c>
      <c r="D162" s="179">
        <f>VLOOKUP('451.2'!A93,'451.2'!A93:N281,14,FALSE)</f>
        <v>205716.77979417349</v>
      </c>
    </row>
    <row r="163" spans="1:4" ht="54" thickTop="1" thickBot="1">
      <c r="A163" s="137" t="s">
        <v>1078</v>
      </c>
      <c r="B163" s="138" t="s">
        <v>1987</v>
      </c>
      <c r="C163" s="133" t="s">
        <v>387</v>
      </c>
      <c r="D163" s="179">
        <f>VLOOKUP('451.3'!A92,'451.3'!A92:N282,14,FALSE)</f>
        <v>205716.77979417349</v>
      </c>
    </row>
    <row r="164" spans="1:4" ht="54" thickTop="1" thickBot="1">
      <c r="A164" s="137" t="s">
        <v>1079</v>
      </c>
      <c r="B164" s="138" t="s">
        <v>1988</v>
      </c>
      <c r="C164" s="133" t="s">
        <v>387</v>
      </c>
      <c r="D164" s="179">
        <f>VLOOKUP('451.4'!A92,'451.4'!A92:N283,14,FALSE)</f>
        <v>235042.33490596933</v>
      </c>
    </row>
    <row r="165" spans="1:4" ht="54" thickTop="1" thickBot="1">
      <c r="A165" s="137" t="s">
        <v>1080</v>
      </c>
      <c r="B165" s="138" t="s">
        <v>1989</v>
      </c>
      <c r="C165" s="133" t="s">
        <v>387</v>
      </c>
      <c r="D165" s="179">
        <f>VLOOKUP('452.1'!A93,'452.1'!A93:N284,14,FALSE)</f>
        <v>205716.77979417349</v>
      </c>
    </row>
    <row r="166" spans="1:4" ht="54" thickTop="1" thickBot="1">
      <c r="A166" s="137" t="s">
        <v>1081</v>
      </c>
      <c r="B166" s="138" t="s">
        <v>1990</v>
      </c>
      <c r="C166" s="133" t="s">
        <v>387</v>
      </c>
      <c r="D166" s="179">
        <f>VLOOKUP('452.2'!A93,'452.2'!A93:N285,14,FALSE)</f>
        <v>205716.77979417349</v>
      </c>
    </row>
    <row r="167" spans="1:4" ht="54" thickTop="1" thickBot="1">
      <c r="A167" s="137" t="s">
        <v>1082</v>
      </c>
      <c r="B167" s="138" t="s">
        <v>1991</v>
      </c>
      <c r="C167" s="133" t="s">
        <v>387</v>
      </c>
      <c r="D167" s="179">
        <f>VLOOKUP('452.3'!A92,'452.3'!A92:N286,14,FALSE)</f>
        <v>205716.77979417349</v>
      </c>
    </row>
    <row r="168" spans="1:4" ht="54" thickTop="1" thickBot="1">
      <c r="A168" s="137" t="s">
        <v>1083</v>
      </c>
      <c r="B168" s="138" t="s">
        <v>1992</v>
      </c>
      <c r="C168" s="133" t="s">
        <v>387</v>
      </c>
      <c r="D168" s="179">
        <f>VLOOKUP('452.4'!A93,'452.4'!A93:N287,14,FALSE)</f>
        <v>205716.77979417349</v>
      </c>
    </row>
    <row r="169" spans="1:4" ht="54" thickTop="1" thickBot="1">
      <c r="A169" s="137" t="s">
        <v>1084</v>
      </c>
      <c r="B169" s="138" t="s">
        <v>1214</v>
      </c>
      <c r="C169" s="133" t="s">
        <v>387</v>
      </c>
      <c r="D169" s="179">
        <f>VLOOKUP('453.1'!A92,'453.1'!A92:N288,14,FALSE)</f>
        <v>204392.07032078173</v>
      </c>
    </row>
    <row r="170" spans="1:4" ht="54" thickTop="1" thickBot="1">
      <c r="A170" s="137" t="s">
        <v>1085</v>
      </c>
      <c r="B170" s="138" t="s">
        <v>1993</v>
      </c>
      <c r="C170" s="133" t="s">
        <v>233</v>
      </c>
      <c r="D170" s="179">
        <f>VLOOKUP('460.1'!A87,'460.1'!A87:N289,14,FALSE)</f>
        <v>5597.5169200381179</v>
      </c>
    </row>
    <row r="171" spans="1:4" ht="54" thickTop="1" thickBot="1">
      <c r="A171" s="196" t="s">
        <v>2017</v>
      </c>
      <c r="B171" s="138" t="s">
        <v>2073</v>
      </c>
      <c r="C171" s="133" t="s">
        <v>233</v>
      </c>
      <c r="D171" s="179">
        <f>VLOOKUP('460.2'!A87,'460.2'!A87:N290,14,FALSE)</f>
        <v>2798.7584600190589</v>
      </c>
    </row>
    <row r="172" spans="1:4" ht="51.75" customHeight="1" thickTop="1" thickBot="1">
      <c r="A172" s="137" t="s">
        <v>1086</v>
      </c>
      <c r="B172" s="138" t="s">
        <v>1215</v>
      </c>
      <c r="C172" s="133" t="s">
        <v>387</v>
      </c>
      <c r="D172" s="179">
        <f>VLOOKUP('461.1'!A87,'461.1'!A87:N291,14,FALSE)</f>
        <v>98992.143303946199</v>
      </c>
    </row>
    <row r="173" spans="1:4" ht="54" thickTop="1" thickBot="1">
      <c r="A173" s="137" t="s">
        <v>1087</v>
      </c>
      <c r="B173" s="138" t="s">
        <v>1216</v>
      </c>
      <c r="C173" s="133" t="s">
        <v>387</v>
      </c>
      <c r="D173" s="179">
        <f>VLOOKUP('461.2'!A89,'461.2'!A89:N294,14,FALSE)</f>
        <v>117213.61554670207</v>
      </c>
    </row>
    <row r="174" spans="1:4" ht="54" thickTop="1" thickBot="1">
      <c r="A174" s="137" t="s">
        <v>1598</v>
      </c>
      <c r="B174" s="138" t="s">
        <v>2078</v>
      </c>
      <c r="C174" s="133" t="s">
        <v>387</v>
      </c>
      <c r="D174" s="179">
        <f>VLOOKUP('462.1.1'!A88,'462.1.1'!A88:N293,14,FALSE)</f>
        <v>164627.65913712696</v>
      </c>
    </row>
    <row r="175" spans="1:4" ht="54" thickTop="1" thickBot="1">
      <c r="A175" s="137" t="s">
        <v>1599</v>
      </c>
      <c r="B175" s="138" t="s">
        <v>2079</v>
      </c>
      <c r="C175" s="133" t="s">
        <v>387</v>
      </c>
      <c r="D175" s="179">
        <f>VLOOKUP('462.1.2'!A88,'462.1.2'!A88:N294,14,FALSE)</f>
        <v>165017.89781862791</v>
      </c>
    </row>
    <row r="176" spans="1:4" ht="54" thickTop="1" thickBot="1">
      <c r="A176" s="137" t="s">
        <v>1600</v>
      </c>
      <c r="B176" s="138" t="s">
        <v>2082</v>
      </c>
      <c r="C176" s="133" t="s">
        <v>387</v>
      </c>
      <c r="D176" s="179">
        <f>VLOOKUP('462.2.1'!A88,'462.2.1'!A88:N295,14,FALSE)</f>
        <v>179088.9840670425</v>
      </c>
    </row>
    <row r="177" spans="1:4" ht="54" thickTop="1" thickBot="1">
      <c r="A177" s="137" t="s">
        <v>1601</v>
      </c>
      <c r="B177" s="138" t="s">
        <v>2083</v>
      </c>
      <c r="C177" s="133" t="s">
        <v>387</v>
      </c>
      <c r="D177" s="179">
        <f>VLOOKUP('462.2.2'!A88,'462.2.2'!A88:N296,14,FALSE)</f>
        <v>179479.2227485434</v>
      </c>
    </row>
    <row r="178" spans="1:4" ht="54" thickTop="1" thickBot="1">
      <c r="A178" s="137" t="s">
        <v>1088</v>
      </c>
      <c r="B178" s="138" t="s">
        <v>1618</v>
      </c>
      <c r="C178" s="133" t="s">
        <v>233</v>
      </c>
      <c r="D178" s="179">
        <f>VLOOKUP('464.1'!A88,'464.1'!A88:N297,14,FALSE)</f>
        <v>6430.3520186283367</v>
      </c>
    </row>
    <row r="179" spans="1:4" ht="54" thickTop="1" thickBot="1">
      <c r="A179" s="137" t="s">
        <v>1089</v>
      </c>
      <c r="B179" s="138" t="s">
        <v>1619</v>
      </c>
      <c r="C179" s="133" t="s">
        <v>387</v>
      </c>
      <c r="D179" s="179">
        <f>VLOOKUP('465.1'!A92,'465.1'!A92:N298,14,FALSE)</f>
        <v>109636.68337983357</v>
      </c>
    </row>
    <row r="180" spans="1:4" ht="54" thickTop="1" thickBot="1">
      <c r="A180" s="137" t="s">
        <v>1602</v>
      </c>
      <c r="B180" s="138" t="s">
        <v>1620</v>
      </c>
      <c r="C180" s="133" t="s">
        <v>387</v>
      </c>
      <c r="D180" s="179">
        <f>VLOOKUP('465.2'!A92,'465.2'!A92:N299,14,FALSE)</f>
        <v>32166.178041009349</v>
      </c>
    </row>
    <row r="181" spans="1:4" ht="54" thickTop="1" thickBot="1">
      <c r="A181" s="137" t="s">
        <v>1090</v>
      </c>
      <c r="B181" s="138" t="s">
        <v>1621</v>
      </c>
      <c r="C181" s="133" t="s">
        <v>144</v>
      </c>
      <c r="D181" s="179">
        <f>VLOOKUP('466.1'!A92,'466.1'!A92:N300,14,FALSE)</f>
        <v>2310.554584958054</v>
      </c>
    </row>
    <row r="182" spans="1:4" ht="54" thickTop="1" thickBot="1">
      <c r="A182" s="137" t="s">
        <v>1091</v>
      </c>
      <c r="B182" s="138" t="s">
        <v>1622</v>
      </c>
      <c r="C182" s="133" t="s">
        <v>144</v>
      </c>
      <c r="D182" s="179">
        <f>VLOOKUP('466.2'!A96,'466.2'!A96:N301,14,FALSE)</f>
        <v>2940.4991015546975</v>
      </c>
    </row>
    <row r="183" spans="1:4" ht="54" thickTop="1" thickBot="1">
      <c r="A183" s="139" t="s">
        <v>1092</v>
      </c>
      <c r="B183" s="140" t="s">
        <v>1735</v>
      </c>
      <c r="C183" s="133" t="s">
        <v>387</v>
      </c>
      <c r="D183" s="179">
        <f>VLOOKUP('500.1'!A95,'500.1'!A95:N302,14,FALSE)</f>
        <v>774604.55938137975</v>
      </c>
    </row>
    <row r="184" spans="1:4" ht="54" thickTop="1" thickBot="1">
      <c r="A184" s="137" t="s">
        <v>1624</v>
      </c>
      <c r="B184" s="138" t="s">
        <v>1736</v>
      </c>
      <c r="C184" s="133" t="s">
        <v>387</v>
      </c>
      <c r="D184" s="179">
        <f>VLOOKUP('500.2'!A95,'500.2'!A95:N303,14,FALSE)</f>
        <v>795782.26368787861</v>
      </c>
    </row>
    <row r="185" spans="1:4" ht="57.75" thickTop="1" thickBot="1">
      <c r="A185" s="137" t="s">
        <v>1093</v>
      </c>
      <c r="B185" s="138" t="s">
        <v>1875</v>
      </c>
      <c r="C185" s="133" t="s">
        <v>377</v>
      </c>
      <c r="D185" s="179">
        <f>VLOOKUP('501.1'!A88,'501.1'!A88:N304,14,FALSE)</f>
        <v>632.1596474492635</v>
      </c>
    </row>
    <row r="186" spans="1:4" ht="57.75" thickTop="1" thickBot="1">
      <c r="A186" s="137" t="s">
        <v>1626</v>
      </c>
      <c r="B186" s="138" t="s">
        <v>1876</v>
      </c>
      <c r="C186" s="133" t="s">
        <v>377</v>
      </c>
      <c r="D186" s="179">
        <f>VLOOKUP('501.10'!A88,'501.10'!A88:N305,14,FALSE)</f>
        <v>584.78151541345153</v>
      </c>
    </row>
    <row r="187" spans="1:4" ht="57.75" thickTop="1" thickBot="1">
      <c r="A187" s="137" t="s">
        <v>1627</v>
      </c>
      <c r="B187" s="138" t="s">
        <v>1877</v>
      </c>
      <c r="C187" s="133" t="s">
        <v>377</v>
      </c>
      <c r="D187" s="179">
        <f>VLOOKUP('501.20'!A88,'501.20'!A88:N306,14,FALSE)</f>
        <v>601.47666670226147</v>
      </c>
    </row>
    <row r="188" spans="1:4" ht="54" thickTop="1" thickBot="1">
      <c r="A188" s="137" t="s">
        <v>1628</v>
      </c>
      <c r="B188" s="138" t="s">
        <v>1737</v>
      </c>
      <c r="C188" s="133" t="s">
        <v>387</v>
      </c>
      <c r="D188" s="179">
        <f>VLOOKUP('505.1'!A84,'505.1'!A84:N307,14,FALSE)</f>
        <v>722332.80973014981</v>
      </c>
    </row>
    <row r="189" spans="1:4" ht="54" thickTop="1" thickBot="1">
      <c r="A189" s="137" t="s">
        <v>1094</v>
      </c>
      <c r="B189" s="138" t="s">
        <v>1738</v>
      </c>
      <c r="C189" s="133" t="s">
        <v>233</v>
      </c>
      <c r="D189" s="179">
        <f>VLOOKUP('510.1'!A84,'510.1'!A84:N308,14,FALSE)</f>
        <v>79187.924797875981</v>
      </c>
    </row>
    <row r="190" spans="1:4" ht="54" thickTop="1" thickBot="1">
      <c r="A190" s="137" t="s">
        <v>1632</v>
      </c>
      <c r="B190" s="138" t="s">
        <v>1217</v>
      </c>
      <c r="C190" s="133" t="s">
        <v>387</v>
      </c>
      <c r="D190" s="179">
        <f>VLOOKUP('600.1.1'!A85,'600.1.1'!A85:N311,14,FALSE)</f>
        <v>19358.705210173448</v>
      </c>
    </row>
    <row r="191" spans="1:4" ht="54" thickTop="1" thickBot="1">
      <c r="A191" s="137" t="s">
        <v>1633</v>
      </c>
      <c r="B191" s="138" t="s">
        <v>1739</v>
      </c>
      <c r="C191" s="133" t="s">
        <v>387</v>
      </c>
      <c r="D191" s="179">
        <f>VLOOKUP('600.2.1'!A88,'600.2.1'!A88:N310,14,FALSE)</f>
        <v>100296.82253986708</v>
      </c>
    </row>
    <row r="192" spans="1:4" ht="54" thickTop="1" thickBot="1">
      <c r="A192" s="137" t="s">
        <v>1634</v>
      </c>
      <c r="B192" s="138" t="s">
        <v>1740</v>
      </c>
      <c r="C192" s="133" t="s">
        <v>387</v>
      </c>
      <c r="D192" s="179">
        <f>VLOOKUP('600.2.2'!A90,'600.2.2'!A90:N312,14,FALSE)</f>
        <v>138126.54464722282</v>
      </c>
    </row>
    <row r="193" spans="1:4" ht="54" thickTop="1" thickBot="1">
      <c r="A193" s="137" t="s">
        <v>1635</v>
      </c>
      <c r="B193" s="138" t="s">
        <v>1741</v>
      </c>
      <c r="C193" s="133" t="s">
        <v>387</v>
      </c>
      <c r="D193" s="179">
        <f>VLOOKUP('600.2.3'!A89,'600.2.3'!A89:N312,14,FALSE)</f>
        <v>17942.073097346358</v>
      </c>
    </row>
    <row r="194" spans="1:4" ht="54" thickTop="1" thickBot="1">
      <c r="A194" s="137" t="s">
        <v>1636</v>
      </c>
      <c r="B194" s="138" t="s">
        <v>1742</v>
      </c>
      <c r="C194" s="133" t="s">
        <v>387</v>
      </c>
      <c r="D194" s="179">
        <f>VLOOKUP('600.2.4'!A88,'600.2.4'!A88:N312,14,FALSE)</f>
        <v>22882.146367190348</v>
      </c>
    </row>
    <row r="195" spans="1:4" ht="54" thickTop="1" thickBot="1">
      <c r="A195" s="137" t="s">
        <v>1095</v>
      </c>
      <c r="B195" s="138" t="s">
        <v>2094</v>
      </c>
      <c r="C195" s="133" t="s">
        <v>387</v>
      </c>
      <c r="D195" s="179">
        <f>VLOOKUP('610.1'!A89,'610.1'!A89:N314,14,FALSE)</f>
        <v>58399.460856722624</v>
      </c>
    </row>
    <row r="196" spans="1:4" ht="54" thickTop="1" thickBot="1">
      <c r="A196" s="137" t="s">
        <v>1096</v>
      </c>
      <c r="B196" s="138" t="s">
        <v>1743</v>
      </c>
      <c r="C196" s="133" t="s">
        <v>387</v>
      </c>
      <c r="D196" s="179">
        <f>VLOOKUP('610.2'!A89,'610.2'!A89:N315,14,FALSE)</f>
        <v>58740.85413956354</v>
      </c>
    </row>
    <row r="197" spans="1:4" ht="54" thickTop="1" thickBot="1">
      <c r="A197" s="137" t="s">
        <v>1638</v>
      </c>
      <c r="B197" s="138" t="s">
        <v>1744</v>
      </c>
      <c r="C197" s="133" t="s">
        <v>387</v>
      </c>
      <c r="D197" s="179">
        <f>VLOOKUP('610.3'!A89,'610.3'!A89:N316,14,FALSE)</f>
        <v>73726.963400765468</v>
      </c>
    </row>
    <row r="198" spans="1:4" ht="54" thickTop="1" thickBot="1">
      <c r="A198" s="137" t="s">
        <v>1640</v>
      </c>
      <c r="B198" s="138" t="s">
        <v>1745</v>
      </c>
      <c r="C198" s="133" t="s">
        <v>387</v>
      </c>
      <c r="D198" s="179">
        <f>VLOOKUP('610.4'!A89,'610.4'!A89:N317,14,FALSE)</f>
        <v>98258.006507993632</v>
      </c>
    </row>
    <row r="199" spans="1:4" ht="54" thickTop="1" thickBot="1">
      <c r="A199" s="137" t="s">
        <v>1642</v>
      </c>
      <c r="B199" s="138" t="s">
        <v>1218</v>
      </c>
      <c r="C199" s="133" t="s">
        <v>387</v>
      </c>
      <c r="D199" s="179">
        <f>VLOOKUP('610.5'!A89,'610.5'!A89:N318,14,FALSE)</f>
        <v>81835.470102777545</v>
      </c>
    </row>
    <row r="200" spans="1:4" ht="54" thickTop="1" thickBot="1">
      <c r="A200" s="137" t="s">
        <v>1644</v>
      </c>
      <c r="B200" s="138" t="s">
        <v>1746</v>
      </c>
      <c r="C200" s="133" t="s">
        <v>387</v>
      </c>
      <c r="D200" s="179">
        <f>VLOOKUP('610.6'!A89,'610.6'!A89:N319,14,FALSE)</f>
        <v>54699.983394495022</v>
      </c>
    </row>
    <row r="201" spans="1:4" ht="54" thickTop="1" thickBot="1">
      <c r="A201" s="137" t="s">
        <v>1646</v>
      </c>
      <c r="B201" s="138" t="s">
        <v>1747</v>
      </c>
      <c r="C201" s="133" t="s">
        <v>387</v>
      </c>
      <c r="D201" s="179">
        <f>VLOOKUP('610.7'!A89,'610.7'!A89:N320,14,FALSE)</f>
        <v>88699.584492187074</v>
      </c>
    </row>
    <row r="202" spans="1:4" ht="54" thickTop="1" thickBot="1">
      <c r="A202" s="137" t="s">
        <v>1097</v>
      </c>
      <c r="B202" s="138" t="s">
        <v>1748</v>
      </c>
      <c r="C202" s="133" t="s">
        <v>144</v>
      </c>
      <c r="D202" s="179">
        <f>VLOOKUP('620.1'!A88,'620.1'!A88:N321,14,FALSE)</f>
        <v>351204.59752234048</v>
      </c>
    </row>
    <row r="203" spans="1:4" ht="54" thickTop="1" thickBot="1">
      <c r="A203" s="137" t="s">
        <v>1098</v>
      </c>
      <c r="B203" s="138" t="s">
        <v>1878</v>
      </c>
      <c r="C203" s="133" t="s">
        <v>144</v>
      </c>
      <c r="D203" s="179">
        <f>VLOOKUP('620.2'!A88,'620.2'!A88:N322,14,FALSE)</f>
        <v>351204.59752234048</v>
      </c>
    </row>
    <row r="204" spans="1:4" ht="54" thickTop="1" thickBot="1">
      <c r="A204" s="137" t="s">
        <v>1099</v>
      </c>
      <c r="B204" s="138" t="s">
        <v>1749</v>
      </c>
      <c r="C204" s="133" t="s">
        <v>1845</v>
      </c>
      <c r="D204" s="179">
        <f>VLOOKUP('620.3'!A91,'620.3'!A91:N321,14,FALSE)</f>
        <v>82276867.160341263</v>
      </c>
    </row>
    <row r="205" spans="1:4" ht="54" thickTop="1" thickBot="1">
      <c r="A205" s="137" t="s">
        <v>1650</v>
      </c>
      <c r="B205" s="138" t="s">
        <v>1750</v>
      </c>
      <c r="C205" s="133" t="s">
        <v>144</v>
      </c>
      <c r="D205" s="179">
        <f>VLOOKUP('621.1.1'!A95,'621.1.1'!A95:N325,14,FALSE)</f>
        <v>2399338.6611148771</v>
      </c>
    </row>
    <row r="206" spans="1:4" ht="54" thickTop="1" thickBot="1">
      <c r="A206" s="137" t="s">
        <v>1652</v>
      </c>
      <c r="B206" s="138" t="s">
        <v>1751</v>
      </c>
      <c r="C206" s="133" t="s">
        <v>144</v>
      </c>
      <c r="D206" s="179">
        <f>VLOOKUP('621.1.2'!A99,'621.1.2'!A99:N326,14,FALSE)</f>
        <v>3373422.7861168473</v>
      </c>
    </row>
    <row r="207" spans="1:4" ht="54" thickTop="1" thickBot="1">
      <c r="A207" s="137" t="s">
        <v>1100</v>
      </c>
      <c r="B207" s="138" t="s">
        <v>1752</v>
      </c>
      <c r="C207" s="133" t="s">
        <v>387</v>
      </c>
      <c r="D207" s="179">
        <f>VLOOKUP('621.2'!A89,'621.2'!A89:N326,14,FALSE)</f>
        <v>2233949.436838639</v>
      </c>
    </row>
    <row r="208" spans="1:4" ht="54" thickTop="1" thickBot="1">
      <c r="A208" s="137" t="s">
        <v>1101</v>
      </c>
      <c r="B208" s="138" t="s">
        <v>1753</v>
      </c>
      <c r="C208" s="133" t="s">
        <v>144</v>
      </c>
      <c r="D208" s="179">
        <f>VLOOKUP('621.3'!A93,'621.3'!A93:N327,14,FALSE)</f>
        <v>75651213.945374563</v>
      </c>
    </row>
    <row r="209" spans="1:4" ht="54" thickTop="1" thickBot="1">
      <c r="A209" s="137" t="s">
        <v>1102</v>
      </c>
      <c r="B209" s="138" t="s">
        <v>1754</v>
      </c>
      <c r="C209" s="133" t="s">
        <v>387</v>
      </c>
      <c r="D209" s="179">
        <f>VLOOKUP('621.4'!A93,'621.4'!A93:N328,14,FALSE)</f>
        <v>66333854.560882747</v>
      </c>
    </row>
    <row r="210" spans="1:4" ht="54" thickTop="1" thickBot="1">
      <c r="A210" s="137" t="s">
        <v>1103</v>
      </c>
      <c r="B210" s="138" t="s">
        <v>1755</v>
      </c>
      <c r="C210" s="133" t="s">
        <v>144</v>
      </c>
      <c r="D210" s="179">
        <f>VLOOKUP('621.5'!A89,'621.5'!A89:N329,14,FALSE)</f>
        <v>4053371.6985341818</v>
      </c>
    </row>
    <row r="211" spans="1:4" ht="54" thickTop="1" thickBot="1">
      <c r="A211" s="137" t="s">
        <v>1656</v>
      </c>
      <c r="B211" s="138" t="s">
        <v>1756</v>
      </c>
      <c r="C211" s="133" t="s">
        <v>144</v>
      </c>
      <c r="D211" s="179">
        <f>VLOOKUP('621.5.1'!A89,'621.5.1'!A89:N330,14,FALSE)</f>
        <v>493344.03214714007</v>
      </c>
    </row>
    <row r="212" spans="1:4" ht="54" thickTop="1" thickBot="1">
      <c r="A212" s="137" t="s">
        <v>1104</v>
      </c>
      <c r="B212" s="138" t="s">
        <v>1757</v>
      </c>
      <c r="C212" s="133" t="s">
        <v>1845</v>
      </c>
      <c r="D212" s="179">
        <f>VLOOKUP('621.6'!A98,'621.6'!A98:N331,14,FALSE)</f>
        <v>75172326.288687557</v>
      </c>
    </row>
    <row r="213" spans="1:4" ht="54" thickTop="1" thickBot="1">
      <c r="A213" s="137" t="s">
        <v>1731</v>
      </c>
      <c r="B213" s="138" t="s">
        <v>1758</v>
      </c>
      <c r="C213" s="133" t="s">
        <v>1845</v>
      </c>
      <c r="D213" s="179">
        <f>VLOOKUP('621.7'!A89,'621.7'!A89:N332,14,FALSE)</f>
        <v>645648.47251818178</v>
      </c>
    </row>
    <row r="214" spans="1:4" ht="54" thickTop="1" thickBot="1">
      <c r="A214" s="137" t="s">
        <v>1105</v>
      </c>
      <c r="B214" s="138" t="s">
        <v>1994</v>
      </c>
      <c r="C214" s="133" t="s">
        <v>233</v>
      </c>
      <c r="D214" s="179">
        <f>VLOOKUP('622.1'!A89,'622.1'!A89:N333,14,FALSE)</f>
        <v>92216.819523448241</v>
      </c>
    </row>
    <row r="215" spans="1:4" ht="54" thickTop="1" thickBot="1">
      <c r="A215" s="137" t="s">
        <v>1106</v>
      </c>
      <c r="B215" s="138" t="s">
        <v>1759</v>
      </c>
      <c r="C215" s="133" t="s">
        <v>233</v>
      </c>
      <c r="D215" s="179">
        <f>VLOOKUP('622.2'!A89,'622.2'!A89:N335,14,FALSE)</f>
        <v>416243.78568857821</v>
      </c>
    </row>
    <row r="216" spans="1:4" ht="54" thickTop="1" thickBot="1">
      <c r="A216" s="137" t="s">
        <v>1107</v>
      </c>
      <c r="B216" s="138" t="s">
        <v>1760</v>
      </c>
      <c r="C216" s="133" t="s">
        <v>233</v>
      </c>
      <c r="D216" s="179">
        <f>VLOOKUP('622.3'!A89,'622.3'!A89:N336,14,FALSE)</f>
        <v>867000.45772223431</v>
      </c>
    </row>
    <row r="217" spans="1:4" ht="54" thickTop="1" thickBot="1">
      <c r="A217" s="137" t="s">
        <v>1108</v>
      </c>
      <c r="B217" s="138" t="s">
        <v>1761</v>
      </c>
      <c r="C217" s="133" t="s">
        <v>233</v>
      </c>
      <c r="D217" s="179">
        <f>VLOOKUP('622.4'!A89,'622.4'!A89:N337,14,FALSE)</f>
        <v>991616.78950942878</v>
      </c>
    </row>
    <row r="218" spans="1:4" ht="54" thickTop="1" thickBot="1">
      <c r="A218" s="137" t="s">
        <v>1109</v>
      </c>
      <c r="B218" s="138" t="s">
        <v>1762</v>
      </c>
      <c r="C218" s="133" t="s">
        <v>144</v>
      </c>
      <c r="D218" s="179">
        <f>VLOOKUP('622.5'!A89,'622.5'!A89:N338,14,FALSE)</f>
        <v>66551.520778383274</v>
      </c>
    </row>
    <row r="219" spans="1:4" ht="54" thickTop="1" thickBot="1">
      <c r="A219" s="137" t="s">
        <v>1110</v>
      </c>
      <c r="B219" s="138" t="s">
        <v>1763</v>
      </c>
      <c r="C219" s="133" t="s">
        <v>144</v>
      </c>
      <c r="D219" s="179">
        <f>VLOOKUP('623.1'!A103,'623.1'!A103:N339,14,FALSE)</f>
        <v>650324.16035216663</v>
      </c>
    </row>
    <row r="220" spans="1:4" ht="54" thickTop="1" thickBot="1">
      <c r="A220" s="137" t="s">
        <v>1111</v>
      </c>
      <c r="B220" s="138" t="s">
        <v>1219</v>
      </c>
      <c r="C220" s="133" t="s">
        <v>1995</v>
      </c>
      <c r="D220" s="179">
        <f>VLOOKUP('623.2'!A89,'623.2'!A89:N340,14,FALSE)</f>
        <v>3003230.5342919985</v>
      </c>
    </row>
    <row r="221" spans="1:4" ht="54" thickTop="1" thickBot="1">
      <c r="A221" s="137" t="s">
        <v>1112</v>
      </c>
      <c r="B221" s="138" t="s">
        <v>2114</v>
      </c>
      <c r="C221" s="133" t="s">
        <v>387</v>
      </c>
      <c r="D221" s="179">
        <f>VLOOKUP('630.1'!A89,'630.1'!A89:N341,14,FALSE)</f>
        <v>1354202.6510225909</v>
      </c>
    </row>
    <row r="222" spans="1:4" ht="54" thickTop="1" thickBot="1">
      <c r="A222" s="137" t="s">
        <v>1113</v>
      </c>
      <c r="B222" s="138" t="s">
        <v>2115</v>
      </c>
      <c r="C222" s="133" t="s">
        <v>387</v>
      </c>
      <c r="D222" s="179">
        <f>VLOOKUP('630.2'!A89,'630.2'!A89:N342,14,FALSE)</f>
        <v>910054.66759768082</v>
      </c>
    </row>
    <row r="223" spans="1:4" ht="54" thickTop="1" thickBot="1">
      <c r="A223" s="137" t="s">
        <v>1114</v>
      </c>
      <c r="B223" s="138" t="s">
        <v>2116</v>
      </c>
      <c r="C223" s="133" t="s">
        <v>387</v>
      </c>
      <c r="D223" s="179">
        <f>VLOOKUP('630.3'!A89,'630.3'!A89:N343,14,FALSE)</f>
        <v>535087.61600309762</v>
      </c>
    </row>
    <row r="224" spans="1:4" ht="54" thickTop="1" thickBot="1">
      <c r="A224" s="137" t="s">
        <v>1115</v>
      </c>
      <c r="B224" s="138" t="s">
        <v>2117</v>
      </c>
      <c r="C224" s="133" t="s">
        <v>387</v>
      </c>
      <c r="D224" s="179">
        <f>VLOOKUP('630.4'!A89,'630.4'!A89:N344,14,FALSE)</f>
        <v>459818.38373607764</v>
      </c>
    </row>
    <row r="225" spans="1:4" ht="54" thickTop="1" thickBot="1">
      <c r="A225" s="137" t="s">
        <v>1116</v>
      </c>
      <c r="B225" s="138" t="s">
        <v>2118</v>
      </c>
      <c r="C225" s="133" t="s">
        <v>387</v>
      </c>
      <c r="D225" s="179">
        <f>VLOOKUP('630.5'!A93,'630.5'!A93:N345,14,FALSE)</f>
        <v>447175.67866804171</v>
      </c>
    </row>
    <row r="226" spans="1:4" ht="54" thickTop="1" thickBot="1">
      <c r="A226" s="137" t="s">
        <v>1117</v>
      </c>
      <c r="B226" s="138" t="s">
        <v>2119</v>
      </c>
      <c r="C226" s="133" t="s">
        <v>387</v>
      </c>
      <c r="D226" s="179">
        <f>VLOOKUP('630.6'!A93,'630.6'!A89:N346,14,FALSE)</f>
        <v>385581.65466350236</v>
      </c>
    </row>
    <row r="227" spans="1:4" ht="54" thickTop="1" thickBot="1">
      <c r="A227" s="137" t="s">
        <v>1118</v>
      </c>
      <c r="B227" s="138" t="s">
        <v>2120</v>
      </c>
      <c r="C227" s="133" t="s">
        <v>387</v>
      </c>
      <c r="D227" s="179">
        <f>VLOOKUP('630.7'!A93,'630.7'!A90:N347,14,FALSE)</f>
        <v>261834.27668478014</v>
      </c>
    </row>
    <row r="228" spans="1:4" ht="54" thickTop="1" thickBot="1">
      <c r="A228" s="137" t="s">
        <v>1119</v>
      </c>
      <c r="B228" s="138" t="s">
        <v>1764</v>
      </c>
      <c r="C228" s="133" t="s">
        <v>144</v>
      </c>
      <c r="D228" s="179">
        <f>VLOOKUP('632.1'!A90,'632.1'!A90:N349,14,FALSE)</f>
        <v>353393.23218580184</v>
      </c>
    </row>
    <row r="229" spans="1:4" ht="54" thickTop="1" thickBot="1">
      <c r="A229" s="137" t="s">
        <v>1659</v>
      </c>
      <c r="B229" s="138" t="s">
        <v>1765</v>
      </c>
      <c r="C229" s="133" t="s">
        <v>144</v>
      </c>
      <c r="D229" s="179">
        <f>VLOOKUP('632.2'!A90,'632.2'!A90:N350,14,FALSE)</f>
        <v>355951.65131573565</v>
      </c>
    </row>
    <row r="230" spans="1:4" ht="54" thickTop="1" thickBot="1">
      <c r="A230" s="137" t="s">
        <v>1662</v>
      </c>
      <c r="B230" s="138" t="s">
        <v>1766</v>
      </c>
      <c r="C230" s="133" t="s">
        <v>377</v>
      </c>
      <c r="D230" s="179">
        <f>VLOOKUP('640.1'!A90,'640.1'!A90:N351,14,FALSE)</f>
        <v>5974.3085767366474</v>
      </c>
    </row>
    <row r="231" spans="1:4" ht="54" thickTop="1" thickBot="1">
      <c r="A231" s="137" t="s">
        <v>1663</v>
      </c>
      <c r="B231" s="138" t="s">
        <v>1767</v>
      </c>
      <c r="C231" s="133" t="s">
        <v>377</v>
      </c>
      <c r="D231" s="179">
        <f>VLOOKUP('640.2'!A90,'640.2'!A90:N352,14,FALSE)</f>
        <v>6177.5607631702824</v>
      </c>
    </row>
    <row r="232" spans="1:4" ht="54" thickTop="1" thickBot="1">
      <c r="A232" s="137" t="s">
        <v>1120</v>
      </c>
      <c r="B232" s="138" t="s">
        <v>1768</v>
      </c>
      <c r="C232" s="133" t="s">
        <v>1664</v>
      </c>
      <c r="D232" s="179">
        <f>VLOOKUP('641.1'!A90,'641.1'!A90:N353,14,FALSE)</f>
        <v>2182.1687469713243</v>
      </c>
    </row>
    <row r="233" spans="1:4" ht="54" thickTop="1" thickBot="1">
      <c r="A233" s="137" t="s">
        <v>1121</v>
      </c>
      <c r="B233" s="138" t="s">
        <v>1768</v>
      </c>
      <c r="C233" s="133" t="s">
        <v>377</v>
      </c>
      <c r="D233" s="179">
        <f>VLOOKUP('641.2'!A90,'641.2'!A90:N354,14,FALSE)</f>
        <v>55413.246311786919</v>
      </c>
    </row>
    <row r="234" spans="1:4" ht="54" thickTop="1" thickBot="1">
      <c r="A234" s="137" t="s">
        <v>1122</v>
      </c>
      <c r="B234" s="138" t="s">
        <v>1769</v>
      </c>
      <c r="C234" s="133" t="s">
        <v>1845</v>
      </c>
      <c r="D234" s="179">
        <f>VLOOKUP('642.1'!A90,'642.1'!A90:N355,14,FALSE)</f>
        <v>531131.57738874131</v>
      </c>
    </row>
    <row r="235" spans="1:4" ht="54" thickTop="1" thickBot="1">
      <c r="A235" s="137" t="s">
        <v>1123</v>
      </c>
      <c r="B235" s="138" t="s">
        <v>1770</v>
      </c>
      <c r="C235" s="133" t="s">
        <v>144</v>
      </c>
      <c r="D235" s="179">
        <f>VLOOKUP('642.2'!A90,'642.2'!A90:N356,14,FALSE)</f>
        <v>51461.231816461353</v>
      </c>
    </row>
    <row r="236" spans="1:4" ht="54" thickTop="1" thickBot="1">
      <c r="A236" s="137" t="s">
        <v>1124</v>
      </c>
      <c r="B236" s="138" t="s">
        <v>1771</v>
      </c>
      <c r="C236" s="133" t="s">
        <v>377</v>
      </c>
      <c r="D236" s="179">
        <f>VLOOKUP('650.1'!A95,'650.1'!A95:N358,14,FALSE)</f>
        <v>11240.33798437256</v>
      </c>
    </row>
    <row r="237" spans="1:4" ht="54" thickTop="1" thickBot="1">
      <c r="A237" s="137" t="s">
        <v>1125</v>
      </c>
      <c r="B237" s="138" t="s">
        <v>2127</v>
      </c>
      <c r="C237" s="133" t="s">
        <v>377</v>
      </c>
      <c r="D237" s="179">
        <f>VLOOKUP('650.2'!A93,'650.2'!A93:N359,14,FALSE)</f>
        <v>11064.149853925852</v>
      </c>
    </row>
    <row r="238" spans="1:4" ht="54" thickTop="1" thickBot="1">
      <c r="A238" s="137" t="s">
        <v>1126</v>
      </c>
      <c r="B238" s="138" t="s">
        <v>1772</v>
      </c>
      <c r="C238" s="133" t="s">
        <v>377</v>
      </c>
      <c r="D238" s="201">
        <f>VLOOKUP('650.3'!A90,'650.3'!A90:N360,14,FALSE)</f>
        <v>0.5706092812871365</v>
      </c>
    </row>
    <row r="239" spans="1:4" ht="54" thickTop="1" thickBot="1">
      <c r="A239" s="137" t="s">
        <v>1127</v>
      </c>
      <c r="B239" s="138" t="s">
        <v>2131</v>
      </c>
      <c r="C239" s="133" t="s">
        <v>377</v>
      </c>
      <c r="D239" s="179">
        <f>VLOOKUP('650.4'!A93,'650.4'!A93:N361,14,FALSE)</f>
        <v>4986.0156266575214</v>
      </c>
    </row>
    <row r="240" spans="1:4" ht="57.75" thickTop="1" thickBot="1">
      <c r="A240" s="137" t="s">
        <v>1128</v>
      </c>
      <c r="B240" s="138" t="s">
        <v>1773</v>
      </c>
      <c r="C240" s="133" t="s">
        <v>233</v>
      </c>
      <c r="D240" s="179">
        <f>VLOOKUP('660.1'!A87,'660.1'!A87:N362,14,FALSE)</f>
        <v>332465.86339774041</v>
      </c>
    </row>
    <row r="241" spans="1:4" ht="76.5" thickTop="1" thickBot="1">
      <c r="A241" s="137" t="s">
        <v>1129</v>
      </c>
      <c r="B241" s="138" t="s">
        <v>1880</v>
      </c>
      <c r="C241" s="133" t="s">
        <v>144</v>
      </c>
      <c r="D241" s="179">
        <f>VLOOKUP('660.2'!A87,'660.2'!A87:N363,14,FALSE)</f>
        <v>368921.22428826988</v>
      </c>
    </row>
    <row r="242" spans="1:4" ht="54" thickTop="1" thickBot="1">
      <c r="A242" s="137" t="s">
        <v>1677</v>
      </c>
      <c r="B242" s="138" t="s">
        <v>1774</v>
      </c>
      <c r="C242" s="133" t="s">
        <v>144</v>
      </c>
      <c r="D242" s="179">
        <f>VLOOKUP('661.1'!A87,'661.1'!A87:N364,14,FALSE)</f>
        <v>371863.2354841801</v>
      </c>
    </row>
    <row r="243" spans="1:4" ht="54" thickTop="1" thickBot="1">
      <c r="A243" s="137" t="s">
        <v>1130</v>
      </c>
      <c r="B243" s="138" t="s">
        <v>1775</v>
      </c>
      <c r="C243" s="133" t="s">
        <v>144</v>
      </c>
      <c r="D243" s="179">
        <f>VLOOKUP('662.1'!A87,'662.1'!A87:N365,14,FALSE)</f>
        <v>473558.05508300033</v>
      </c>
    </row>
    <row r="244" spans="1:4" ht="54" thickTop="1" thickBot="1">
      <c r="A244" s="137" t="s">
        <v>1131</v>
      </c>
      <c r="B244" s="138" t="s">
        <v>1776</v>
      </c>
      <c r="C244" s="133" t="s">
        <v>144</v>
      </c>
      <c r="D244" s="179">
        <f>VLOOKUP('662.2'!A87,'662.2'!A87:N366,14,FALSE)</f>
        <v>470099.09656765405</v>
      </c>
    </row>
    <row r="245" spans="1:4" ht="54" thickTop="1" thickBot="1">
      <c r="A245" s="137" t="s">
        <v>1678</v>
      </c>
      <c r="B245" s="138" t="s">
        <v>1777</v>
      </c>
      <c r="C245" s="133" t="s">
        <v>144</v>
      </c>
      <c r="D245" s="179">
        <f>VLOOKUP('663.1'!A87,'663.1'!A87:N367,14,FALSE)</f>
        <v>22322.318105547598</v>
      </c>
    </row>
    <row r="246" spans="1:4" ht="54" thickTop="1" thickBot="1">
      <c r="A246" s="137" t="s">
        <v>1132</v>
      </c>
      <c r="B246" s="138" t="s">
        <v>1778</v>
      </c>
      <c r="C246" s="133" t="s">
        <v>387</v>
      </c>
      <c r="D246" s="179">
        <f>VLOOKUP('670.1'!A87,'670.1'!A87:N368,14,FALSE)</f>
        <v>234166.57959129251</v>
      </c>
    </row>
    <row r="247" spans="1:4" ht="54" thickTop="1" thickBot="1">
      <c r="A247" s="137" t="s">
        <v>1133</v>
      </c>
      <c r="B247" s="138" t="s">
        <v>1779</v>
      </c>
      <c r="C247" s="133" t="s">
        <v>387</v>
      </c>
      <c r="D247" s="179">
        <f>VLOOKUP('670.2'!A87,'670.2'!A87:N369,14,FALSE)</f>
        <v>203638.81862924586</v>
      </c>
    </row>
    <row r="248" spans="1:4" ht="54" thickTop="1" thickBot="1">
      <c r="A248" s="137" t="s">
        <v>1680</v>
      </c>
      <c r="B248" s="138" t="s">
        <v>1780</v>
      </c>
      <c r="C248" s="133" t="s">
        <v>387</v>
      </c>
      <c r="D248" s="179">
        <f>VLOOKUP('670.3'!A87,'670.3'!A87:N370,14,FALSE)</f>
        <v>240855.69500429148</v>
      </c>
    </row>
    <row r="249" spans="1:4" ht="54" thickTop="1" thickBot="1">
      <c r="A249" s="137" t="s">
        <v>1681</v>
      </c>
      <c r="B249" s="138" t="s">
        <v>1781</v>
      </c>
      <c r="C249" s="133" t="s">
        <v>387</v>
      </c>
      <c r="D249" s="179">
        <f>VLOOKUP('670.4'!A87,'670.4'!A87:N371,14,FALSE)</f>
        <v>243654.38894669269</v>
      </c>
    </row>
    <row r="250" spans="1:4" ht="54" thickTop="1" thickBot="1">
      <c r="A250" s="137" t="s">
        <v>1682</v>
      </c>
      <c r="B250" s="138" t="s">
        <v>1782</v>
      </c>
      <c r="C250" s="133" t="s">
        <v>387</v>
      </c>
      <c r="D250" s="179">
        <f>VLOOKUP('670.5'!A89,'670.5'!A89:N372,14,FALSE)</f>
        <v>298226.61738159356</v>
      </c>
    </row>
    <row r="251" spans="1:4" ht="54" thickTop="1" thickBot="1">
      <c r="A251" s="137" t="s">
        <v>1134</v>
      </c>
      <c r="B251" s="138" t="s">
        <v>1783</v>
      </c>
      <c r="C251" s="133" t="s">
        <v>387</v>
      </c>
      <c r="D251" s="179">
        <f>VLOOKUP('671.1'!A89,'671.1'!A89:N373,14,FALSE)</f>
        <v>391775.28945843817</v>
      </c>
    </row>
    <row r="252" spans="1:4" ht="54" thickTop="1" thickBot="1">
      <c r="A252" s="137" t="s">
        <v>1135</v>
      </c>
      <c r="B252" s="138" t="s">
        <v>1784</v>
      </c>
      <c r="C252" s="133" t="s">
        <v>144</v>
      </c>
      <c r="D252" s="179">
        <f>VLOOKUP('671.2'!A89,'671.2'!A89:N374,14,FALSE)</f>
        <v>34401.927495930504</v>
      </c>
    </row>
    <row r="253" spans="1:4" ht="54" thickTop="1" thickBot="1">
      <c r="A253" s="137" t="s">
        <v>1683</v>
      </c>
      <c r="B253" s="138" t="s">
        <v>1785</v>
      </c>
      <c r="C253" s="133" t="s">
        <v>387</v>
      </c>
      <c r="D253" s="179">
        <f>VLOOKUP('671.3'!A87,'671.3'!A87:N375,14,FALSE)</f>
        <v>432380.16188637703</v>
      </c>
    </row>
    <row r="254" spans="1:4" ht="54" thickTop="1" thickBot="1">
      <c r="A254" s="137" t="s">
        <v>1684</v>
      </c>
      <c r="B254" s="138" t="s">
        <v>1786</v>
      </c>
      <c r="C254" s="133" t="s">
        <v>144</v>
      </c>
      <c r="D254" s="179">
        <f>VLOOKUP('671.4'!A87,'671.4'!A87:N376,14,FALSE)</f>
        <v>37614.411738210139</v>
      </c>
    </row>
    <row r="255" spans="1:4" ht="54" thickTop="1" thickBot="1">
      <c r="A255" s="137" t="s">
        <v>1136</v>
      </c>
      <c r="B255" s="138" t="s">
        <v>1787</v>
      </c>
      <c r="C255" s="133" t="s">
        <v>144</v>
      </c>
      <c r="D255" s="179">
        <f>VLOOKUP('672.1'!A87,'672.1'!A87:N377,14,FALSE)</f>
        <v>30698.303726351569</v>
      </c>
    </row>
    <row r="256" spans="1:4" ht="54" thickTop="1" thickBot="1">
      <c r="A256" s="137" t="s">
        <v>1685</v>
      </c>
      <c r="B256" s="138" t="s">
        <v>1788</v>
      </c>
      <c r="C256" s="133" t="s">
        <v>144</v>
      </c>
      <c r="D256" s="179">
        <f>VLOOKUP('672.2'!A87,'672.2'!A87:N378,14,FALSE)</f>
        <v>5763.2003411974383</v>
      </c>
    </row>
    <row r="257" spans="1:4" ht="54" thickTop="1" thickBot="1">
      <c r="A257" s="137" t="s">
        <v>1686</v>
      </c>
      <c r="B257" s="138" t="s">
        <v>1789</v>
      </c>
      <c r="C257" s="133" t="s">
        <v>144</v>
      </c>
      <c r="D257" s="179">
        <f>VLOOKUP('672.3'!A87,'672.3'!A87:N379,14,FALSE)</f>
        <v>32174.532298863771</v>
      </c>
    </row>
    <row r="258" spans="1:4" ht="54" thickTop="1" thickBot="1">
      <c r="A258" s="137" t="s">
        <v>1687</v>
      </c>
      <c r="B258" s="138" t="s">
        <v>1790</v>
      </c>
      <c r="C258" s="133" t="s">
        <v>144</v>
      </c>
      <c r="D258" s="179">
        <f>VLOOKUP('672.4'!A87,'672.3'!A87:N380,14,FALSE)</f>
        <v>32174.532298863771</v>
      </c>
    </row>
    <row r="259" spans="1:4" ht="54" thickTop="1" thickBot="1">
      <c r="A259" s="137" t="s">
        <v>1732</v>
      </c>
      <c r="B259" s="138" t="s">
        <v>1791</v>
      </c>
      <c r="C259" s="133" t="s">
        <v>233</v>
      </c>
      <c r="D259" s="179">
        <f>VLOOKUP('673.1.1'!A87,'673.1.1'!A87:N381,14,FALSE)</f>
        <v>7984.9347818502056</v>
      </c>
    </row>
    <row r="260" spans="1:4" ht="54" thickTop="1" thickBot="1">
      <c r="A260" s="137" t="s">
        <v>1733</v>
      </c>
      <c r="B260" s="138" t="s">
        <v>2046</v>
      </c>
      <c r="C260" s="133" t="s">
        <v>233</v>
      </c>
      <c r="D260" s="179">
        <f>VLOOKUP('673.1.2'!A87,'673.1.2'!A87:N382,14,FALSE)</f>
        <v>7984.9347818502056</v>
      </c>
    </row>
    <row r="261" spans="1:4" ht="54" thickTop="1" thickBot="1">
      <c r="A261" s="137" t="s">
        <v>1137</v>
      </c>
      <c r="B261" s="138" t="s">
        <v>1792</v>
      </c>
      <c r="C261" s="133" t="s">
        <v>387</v>
      </c>
      <c r="D261" s="179">
        <f>VLOOKUP('673.2'!A87,'673.2'!A87:N383,14,FALSE)</f>
        <v>77076.878148596763</v>
      </c>
    </row>
    <row r="262" spans="1:4" ht="54" thickTop="1" thickBot="1">
      <c r="A262" s="137" t="s">
        <v>1138</v>
      </c>
      <c r="B262" s="138" t="s">
        <v>1793</v>
      </c>
      <c r="C262" s="133" t="s">
        <v>387</v>
      </c>
      <c r="D262" s="179">
        <f>VLOOKUP('673.3'!A89,'673.3'!A89:N384,14,FALSE)</f>
        <v>56448.311064102563</v>
      </c>
    </row>
    <row r="263" spans="1:4" ht="54" thickTop="1" thickBot="1">
      <c r="A263" s="137" t="s">
        <v>1139</v>
      </c>
      <c r="B263" s="138" t="s">
        <v>1996</v>
      </c>
      <c r="C263" s="133" t="s">
        <v>144</v>
      </c>
      <c r="D263" s="179">
        <f>VLOOKUP('674.1'!A89,'674.1'!A89:N385,14,FALSE)</f>
        <v>176331.51571603786</v>
      </c>
    </row>
    <row r="264" spans="1:4" ht="54" thickTop="1" thickBot="1">
      <c r="A264" s="137" t="s">
        <v>1140</v>
      </c>
      <c r="B264" s="138" t="s">
        <v>1794</v>
      </c>
      <c r="C264" s="133" t="s">
        <v>144</v>
      </c>
      <c r="D264" s="179">
        <f>VLOOKUP('674.2'!A89,'674.2'!A89:N386,14,FALSE)</f>
        <v>325506.93308149424</v>
      </c>
    </row>
    <row r="265" spans="1:4" ht="54" thickTop="1" thickBot="1">
      <c r="A265" s="137" t="s">
        <v>1141</v>
      </c>
      <c r="B265" s="138" t="s">
        <v>1795</v>
      </c>
      <c r="C265" s="133" t="s">
        <v>233</v>
      </c>
      <c r="D265" s="179">
        <f>VLOOKUP('680.1'!A87,'680.1'!A87:N387,14,FALSE)</f>
        <v>133395.52190790625</v>
      </c>
    </row>
    <row r="266" spans="1:4" ht="54" thickTop="1" thickBot="1">
      <c r="A266" s="137" t="s">
        <v>1142</v>
      </c>
      <c r="B266" s="138" t="s">
        <v>1796</v>
      </c>
      <c r="C266" s="133" t="s">
        <v>144</v>
      </c>
      <c r="D266" s="179">
        <f>VLOOKUP('680.2'!A87,'680.2'!A87:N388,14,FALSE)</f>
        <v>26543.497459318569</v>
      </c>
    </row>
    <row r="267" spans="1:4" ht="54" thickTop="1" thickBot="1">
      <c r="A267" s="137" t="s">
        <v>1143</v>
      </c>
      <c r="B267" s="138" t="s">
        <v>1797</v>
      </c>
      <c r="C267" s="133" t="s">
        <v>387</v>
      </c>
      <c r="D267" s="179">
        <f>VLOOKUP('680.3'!A89,'680.3'!A89:N389,14,FALSE)</f>
        <v>59574.449789835155</v>
      </c>
    </row>
    <row r="268" spans="1:4" ht="54" thickTop="1" thickBot="1">
      <c r="A268" s="137" t="s">
        <v>1144</v>
      </c>
      <c r="B268" s="138" t="s">
        <v>1798</v>
      </c>
      <c r="C268" s="133" t="s">
        <v>387</v>
      </c>
      <c r="D268" s="179">
        <f>VLOOKUP('681.1'!A89,'681.1'!A89:N390,14,FALSE)</f>
        <v>157347.48186072009</v>
      </c>
    </row>
    <row r="269" spans="1:4" ht="54" thickTop="1" thickBot="1">
      <c r="A269" s="137" t="s">
        <v>1692</v>
      </c>
      <c r="B269" s="138" t="s">
        <v>1799</v>
      </c>
      <c r="C269" s="133" t="s">
        <v>387</v>
      </c>
      <c r="D269" s="179">
        <f>VLOOKUP('681.2'!A89,'681.2'!A89:N391,14,FALSE)</f>
        <v>126819.7208986734</v>
      </c>
    </row>
    <row r="270" spans="1:4" ht="54" thickTop="1" thickBot="1">
      <c r="A270" s="137" t="s">
        <v>1693</v>
      </c>
      <c r="B270" s="138" t="s">
        <v>1800</v>
      </c>
      <c r="C270" s="133" t="s">
        <v>387</v>
      </c>
      <c r="D270" s="179">
        <f>VLOOKUP('681.3'!A89,'681.3'!A89:N392,14,FALSE)</f>
        <v>164036.59727371909</v>
      </c>
    </row>
    <row r="271" spans="1:4" ht="54" thickTop="1" thickBot="1">
      <c r="A271" s="137" t="s">
        <v>1694</v>
      </c>
      <c r="B271" s="138" t="s">
        <v>1801</v>
      </c>
      <c r="C271" s="133" t="s">
        <v>387</v>
      </c>
      <c r="D271" s="179">
        <f>VLOOKUP('681.4'!A89,'681.4'!A89:N393,14,FALSE)</f>
        <v>166835.29121612027</v>
      </c>
    </row>
    <row r="272" spans="1:4" ht="54" thickTop="1" thickBot="1">
      <c r="A272" s="137" t="s">
        <v>1145</v>
      </c>
      <c r="B272" s="138" t="s">
        <v>1802</v>
      </c>
      <c r="C272" s="133" t="s">
        <v>387</v>
      </c>
      <c r="D272" s="179">
        <f>VLOOKUP('682.1'!A89,'682.1'!A89:N394,14,FALSE)</f>
        <v>179023.72178060751</v>
      </c>
    </row>
    <row r="273" spans="1:4" ht="54" thickTop="1" thickBot="1">
      <c r="A273" s="137" t="s">
        <v>1695</v>
      </c>
      <c r="B273" s="138" t="s">
        <v>1803</v>
      </c>
      <c r="C273" s="133" t="s">
        <v>387</v>
      </c>
      <c r="D273" s="179">
        <f>VLOOKUP('682.2'!A89,'682.2'!A89:N395,14,FALSE)</f>
        <v>179023.72178060751</v>
      </c>
    </row>
    <row r="274" spans="1:4" ht="54" thickTop="1" thickBot="1">
      <c r="A274" s="137" t="s">
        <v>1697</v>
      </c>
      <c r="B274" s="138" t="s">
        <v>1804</v>
      </c>
      <c r="C274" s="133" t="s">
        <v>387</v>
      </c>
      <c r="D274" s="179">
        <f>VLOOKUP('682.3'!A89,'682.3'!A89:N396,14,FALSE)</f>
        <v>179023.72178060751</v>
      </c>
    </row>
    <row r="275" spans="1:4" ht="54" thickTop="1" thickBot="1">
      <c r="A275" s="137" t="s">
        <v>1699</v>
      </c>
      <c r="B275" s="138" t="s">
        <v>1997</v>
      </c>
      <c r="C275" s="133" t="s">
        <v>387</v>
      </c>
      <c r="D275" s="179">
        <f>VLOOKUP('682.4'!A89,'682.4'!A89:N397,14,FALSE)</f>
        <v>179023.72178060751</v>
      </c>
    </row>
    <row r="276" spans="1:4" ht="54" thickTop="1" thickBot="1">
      <c r="A276" s="137" t="s">
        <v>1701</v>
      </c>
      <c r="B276" s="138" t="s">
        <v>1805</v>
      </c>
      <c r="C276" s="133" t="s">
        <v>233</v>
      </c>
      <c r="D276" s="179">
        <f>VLOOKUP('683.1'!A89,'683.1'!A89:N398,14,FALSE)</f>
        <v>9574.5638630057074</v>
      </c>
    </row>
    <row r="277" spans="1:4" ht="54" thickTop="1" thickBot="1">
      <c r="A277" s="137" t="s">
        <v>1703</v>
      </c>
      <c r="B277" s="138" t="s">
        <v>1806</v>
      </c>
      <c r="C277" s="133" t="s">
        <v>233</v>
      </c>
      <c r="D277" s="179">
        <f>VLOOKUP('683.2'!A89,'683.2'!A89:N399,14,FALSE)</f>
        <v>18369.840294133857</v>
      </c>
    </row>
    <row r="278" spans="1:4" ht="54" thickTop="1" thickBot="1">
      <c r="A278" s="137" t="s">
        <v>1705</v>
      </c>
      <c r="B278" s="138" t="s">
        <v>1807</v>
      </c>
      <c r="C278" s="133" t="s">
        <v>233</v>
      </c>
      <c r="D278" s="179">
        <f>VLOOKUP('683.3'!A89,'683.3'!A89:N400,14,FALSE)</f>
        <v>9574.5638630057074</v>
      </c>
    </row>
    <row r="279" spans="1:4" ht="54" thickTop="1" thickBot="1">
      <c r="A279" s="137" t="s">
        <v>1706</v>
      </c>
      <c r="B279" s="138" t="s">
        <v>1808</v>
      </c>
      <c r="C279" s="133" t="s">
        <v>233</v>
      </c>
      <c r="D279" s="179">
        <f>VLOOKUP('683.4'!A89,'683.4'!A89:N401,14,FALSE)</f>
        <v>18369.840294133857</v>
      </c>
    </row>
    <row r="280" spans="1:4" ht="54" thickTop="1" thickBot="1">
      <c r="A280" s="137" t="s">
        <v>1707</v>
      </c>
      <c r="B280" s="138" t="s">
        <v>1809</v>
      </c>
      <c r="C280" s="133" t="s">
        <v>233</v>
      </c>
      <c r="D280" s="179">
        <f>VLOOKUP('683.5'!A87,'683.5'!A87:N402,14,FALSE)</f>
        <v>74329.959707582981</v>
      </c>
    </row>
    <row r="281" spans="1:4" ht="54" thickTop="1" thickBot="1">
      <c r="A281" s="137" t="s">
        <v>2047</v>
      </c>
      <c r="B281" s="138" t="s">
        <v>1810</v>
      </c>
      <c r="C281" s="133" t="s">
        <v>233</v>
      </c>
      <c r="D281" s="179">
        <f>VLOOKUP('690.1.1'!A89,'690.1.1'!A89:N403,14,FALSE)</f>
        <v>16635.136613525938</v>
      </c>
    </row>
    <row r="282" spans="1:4" ht="54" thickTop="1" thickBot="1">
      <c r="A282" s="137" t="s">
        <v>1710</v>
      </c>
      <c r="B282" s="138" t="s">
        <v>1811</v>
      </c>
      <c r="C282" s="133" t="s">
        <v>233</v>
      </c>
      <c r="D282" s="179">
        <f>VLOOKUP('690.1.2'!A89,'690.1.2'!A89:N404,14,FALSE)</f>
        <v>21601.841392659946</v>
      </c>
    </row>
    <row r="283" spans="1:4" ht="54" thickTop="1" thickBot="1">
      <c r="A283" s="137" t="s">
        <v>1146</v>
      </c>
      <c r="B283" s="138" t="s">
        <v>1812</v>
      </c>
      <c r="C283" s="133" t="s">
        <v>144</v>
      </c>
      <c r="D283" s="179">
        <f>VLOOKUP('700.1'!A89,'700.1'!A89:N405,14,FALSE)</f>
        <v>1737.3837949934273</v>
      </c>
    </row>
    <row r="284" spans="1:4" ht="54" thickTop="1" thickBot="1">
      <c r="A284" s="137" t="s">
        <v>1147</v>
      </c>
      <c r="B284" s="138" t="s">
        <v>1813</v>
      </c>
      <c r="C284" s="133" t="s">
        <v>144</v>
      </c>
      <c r="D284" s="179">
        <f>VLOOKUP('700.2'!A89,'700.2'!A89:N406,14,FALSE)</f>
        <v>1908.3432589086037</v>
      </c>
    </row>
    <row r="285" spans="1:4" ht="54" thickTop="1" thickBot="1">
      <c r="A285" s="137" t="s">
        <v>1148</v>
      </c>
      <c r="B285" s="138" t="s">
        <v>1814</v>
      </c>
      <c r="C285" s="133" t="s">
        <v>233</v>
      </c>
      <c r="D285" s="179">
        <f>VLOOKUP('700.3'!A89,'700.3'!A89:N407,14,FALSE)</f>
        <v>40604.903275600533</v>
      </c>
    </row>
    <row r="286" spans="1:4" ht="54" thickTop="1" thickBot="1">
      <c r="A286" s="137" t="s">
        <v>1149</v>
      </c>
      <c r="B286" s="138" t="s">
        <v>1815</v>
      </c>
      <c r="C286" s="133" t="s">
        <v>233</v>
      </c>
      <c r="D286" s="179">
        <f>VLOOKUP('700.4'!A89,'700.4'!A89:N408,14,FALSE)</f>
        <v>57946.070292024138</v>
      </c>
    </row>
    <row r="287" spans="1:4" ht="54" thickTop="1" thickBot="1">
      <c r="A287" s="137" t="s">
        <v>1150</v>
      </c>
      <c r="B287" s="138" t="s">
        <v>1816</v>
      </c>
      <c r="C287" s="133" t="s">
        <v>1845</v>
      </c>
      <c r="D287" s="179">
        <f>VLOOKUP('701.1'!A89,'701.1'!A89:N409,14,FALSE)</f>
        <v>10594.405754525407</v>
      </c>
    </row>
    <row r="288" spans="1:4" ht="54" thickTop="1" thickBot="1">
      <c r="A288" s="137" t="s">
        <v>1713</v>
      </c>
      <c r="B288" s="138" t="s">
        <v>1817</v>
      </c>
      <c r="C288" s="133" t="s">
        <v>1845</v>
      </c>
      <c r="D288" s="179">
        <f>VLOOKUP('710.1'!A89,'710.1'!A89:N410,14,FALSE)</f>
        <v>488882.76582216308</v>
      </c>
    </row>
    <row r="289" spans="1:4" ht="54" thickTop="1" thickBot="1">
      <c r="A289" s="137" t="s">
        <v>1151</v>
      </c>
      <c r="B289" s="138" t="s">
        <v>1818</v>
      </c>
      <c r="C289" s="133" t="s">
        <v>233</v>
      </c>
      <c r="D289" s="179">
        <f>VLOOKUP('710.2'!A89,'710.2'!A89:N411,14,FALSE)</f>
        <v>502419.37497525226</v>
      </c>
    </row>
    <row r="290" spans="1:4" ht="54" thickTop="1" thickBot="1">
      <c r="A290" s="137" t="s">
        <v>1152</v>
      </c>
      <c r="B290" s="138" t="s">
        <v>1819</v>
      </c>
      <c r="C290" s="133" t="s">
        <v>1845</v>
      </c>
      <c r="D290" s="179">
        <f>VLOOKUP('720.1'!A89,'720.1'!A89:N412,14,FALSE)</f>
        <v>345037.41914063599</v>
      </c>
    </row>
    <row r="291" spans="1:4" ht="54" thickTop="1" thickBot="1">
      <c r="A291" s="137" t="s">
        <v>1153</v>
      </c>
      <c r="B291" s="138" t="s">
        <v>1820</v>
      </c>
      <c r="C291" s="133" t="s">
        <v>144</v>
      </c>
      <c r="D291" s="179">
        <f>VLOOKUP('730.1'!A89,'730.1'!A89:N413,14,FALSE)</f>
        <v>131686.81076201683</v>
      </c>
    </row>
    <row r="292" spans="1:4" ht="54" thickTop="1" thickBot="1">
      <c r="A292" s="137" t="s">
        <v>1154</v>
      </c>
      <c r="B292" s="138" t="s">
        <v>1821</v>
      </c>
      <c r="C292" s="133" t="s">
        <v>1845</v>
      </c>
      <c r="D292" s="179">
        <f>VLOOKUP('730.2'!A89,'730.2'!A89:N414,14,FALSE)</f>
        <v>90018.904531128355</v>
      </c>
    </row>
    <row r="293" spans="1:4" ht="54" thickTop="1" thickBot="1">
      <c r="A293" s="137" t="s">
        <v>1155</v>
      </c>
      <c r="B293" s="138" t="s">
        <v>1822</v>
      </c>
      <c r="C293" s="133" t="s">
        <v>1845</v>
      </c>
      <c r="D293" s="179">
        <f>VLOOKUP('730.3'!A89,'730.3'!A89:N415,14,FALSE)</f>
        <v>93160.34705745164</v>
      </c>
    </row>
    <row r="294" spans="1:4" ht="54" thickTop="1" thickBot="1">
      <c r="A294" s="137" t="s">
        <v>1714</v>
      </c>
      <c r="B294" s="138" t="s">
        <v>1823</v>
      </c>
      <c r="C294" s="133" t="s">
        <v>1845</v>
      </c>
      <c r="D294" s="179">
        <f>VLOOKUP('730.4'!A89,'730.4'!A89:N416,14,FALSE)</f>
        <v>40096.839177342146</v>
      </c>
    </row>
    <row r="295" spans="1:4" ht="54" thickTop="1" thickBot="1">
      <c r="A295" s="137" t="s">
        <v>1156</v>
      </c>
      <c r="B295" s="138" t="s">
        <v>1824</v>
      </c>
      <c r="C295" s="133" t="s">
        <v>144</v>
      </c>
      <c r="D295" s="179">
        <f>VLOOKUP('731.1'!A89,'731.1'!A89:N417,14,FALSE)</f>
        <v>145085.98917335758</v>
      </c>
    </row>
    <row r="296" spans="1:4" ht="54" thickTop="1" thickBot="1">
      <c r="A296" s="137" t="s">
        <v>1157</v>
      </c>
      <c r="B296" s="138" t="s">
        <v>1825</v>
      </c>
      <c r="C296" s="133" t="s">
        <v>1995</v>
      </c>
      <c r="D296" s="179">
        <f>VLOOKUP('740.1'!A89,'740.1'!A89:N418,14,FALSE)</f>
        <v>12453.777634360336</v>
      </c>
    </row>
    <row r="297" spans="1:4" ht="54" thickTop="1" thickBot="1">
      <c r="A297" s="137" t="s">
        <v>1717</v>
      </c>
      <c r="B297" s="138" t="s">
        <v>1826</v>
      </c>
      <c r="C297" s="133" t="s">
        <v>1845</v>
      </c>
      <c r="D297" s="179">
        <f>VLOOKUP('741.1'!A89,'741.1'!A89:N419,14,FALSE)</f>
        <v>146903.9039020174</v>
      </c>
    </row>
    <row r="298" spans="1:4" ht="54" thickTop="1" thickBot="1">
      <c r="A298" s="137" t="s">
        <v>1158</v>
      </c>
      <c r="B298" s="138" t="s">
        <v>1827</v>
      </c>
      <c r="C298" s="133" t="s">
        <v>144</v>
      </c>
      <c r="D298" s="179">
        <f>VLOOKUP('800.1'!A89,'800.1'!A89:N420,14,FALSE)</f>
        <v>8260.9177532660051</v>
      </c>
    </row>
    <row r="299" spans="1:4" ht="54" thickTop="1" thickBot="1">
      <c r="A299" s="137" t="s">
        <v>1159</v>
      </c>
      <c r="B299" s="138" t="s">
        <v>1828</v>
      </c>
      <c r="C299" s="133" t="s">
        <v>144</v>
      </c>
      <c r="D299" s="179">
        <f>VLOOKUP('800.2'!A89,'800.2'!A89:N421,14,FALSE)</f>
        <v>14631.246020709761</v>
      </c>
    </row>
    <row r="300" spans="1:4" ht="54" thickTop="1" thickBot="1">
      <c r="A300" s="137" t="s">
        <v>1160</v>
      </c>
      <c r="B300" s="138" t="s">
        <v>1829</v>
      </c>
      <c r="C300" s="133" t="s">
        <v>144</v>
      </c>
      <c r="D300" s="179">
        <f>VLOOKUP('800.3'!A89,'800.3'!A89:N422,14,FALSE)</f>
        <v>45419.116683569089</v>
      </c>
    </row>
    <row r="301" spans="1:4" ht="54" thickTop="1" thickBot="1">
      <c r="A301" s="137" t="s">
        <v>1161</v>
      </c>
      <c r="B301" s="138" t="s">
        <v>1830</v>
      </c>
      <c r="C301" s="133" t="s">
        <v>144</v>
      </c>
      <c r="D301" s="179">
        <f>VLOOKUP('800.4'!A89,'800.4'!A89:N423,14,FALSE)</f>
        <v>51415.834538387579</v>
      </c>
    </row>
    <row r="302" spans="1:4" ht="54" thickTop="1" thickBot="1">
      <c r="A302" s="137" t="s">
        <v>1718</v>
      </c>
      <c r="B302" s="138" t="s">
        <v>1831</v>
      </c>
      <c r="C302" s="133" t="s">
        <v>1845</v>
      </c>
      <c r="D302" s="179">
        <f>VLOOKUP('802.1'!A89,'802.1'!A89:N424,14,FALSE)</f>
        <v>417200.12498128298</v>
      </c>
    </row>
    <row r="303" spans="1:4" ht="54" thickTop="1" thickBot="1">
      <c r="A303" s="137" t="s">
        <v>1719</v>
      </c>
      <c r="B303" s="138" t="s">
        <v>1881</v>
      </c>
      <c r="C303" s="133" t="s">
        <v>1845</v>
      </c>
      <c r="D303" s="179">
        <f>VLOOKUP('802.2'!A89,'802.2'!A89:N425,14,FALSE)</f>
        <v>72626.463533759306</v>
      </c>
    </row>
    <row r="304" spans="1:4" ht="54" thickTop="1" thickBot="1">
      <c r="A304" s="137" t="s">
        <v>1720</v>
      </c>
      <c r="B304" s="138" t="s">
        <v>1832</v>
      </c>
      <c r="C304" s="133" t="s">
        <v>1845</v>
      </c>
      <c r="D304" s="179">
        <f>VLOOKUP('802.3'!A89,'802.3'!A89:N426,14,FALSE)</f>
        <v>46934.97971257809</v>
      </c>
    </row>
    <row r="305" spans="1:4" ht="54" thickTop="1" thickBot="1">
      <c r="A305" s="137" t="s">
        <v>1721</v>
      </c>
      <c r="B305" s="138" t="s">
        <v>1833</v>
      </c>
      <c r="C305" s="133" t="s">
        <v>1845</v>
      </c>
      <c r="D305" s="179">
        <f>VLOOKUP('802.4'!A89,'802.4'!A89:N427,14,FALSE)</f>
        <v>40240.237541670998</v>
      </c>
    </row>
    <row r="306" spans="1:4" ht="54" thickTop="1" thickBot="1">
      <c r="A306" s="137" t="s">
        <v>1722</v>
      </c>
      <c r="B306" s="138" t="s">
        <v>1834</v>
      </c>
      <c r="C306" s="133" t="s">
        <v>1845</v>
      </c>
      <c r="D306" s="179">
        <f>VLOOKUP('802.5'!A89,'802.5'!A89:N428,14,FALSE)</f>
        <v>274972.05117099098</v>
      </c>
    </row>
    <row r="307" spans="1:4" ht="54" thickTop="1" thickBot="1">
      <c r="A307" s="137" t="s">
        <v>1723</v>
      </c>
      <c r="B307" s="138" t="s">
        <v>1835</v>
      </c>
      <c r="C307" s="133" t="s">
        <v>1845</v>
      </c>
      <c r="D307" s="179">
        <f>VLOOKUP('802.6'!A89,'802.6'!A89:N429,14,FALSE)</f>
        <v>268203.74659444636</v>
      </c>
    </row>
    <row r="308" spans="1:4" ht="54" thickTop="1" thickBot="1">
      <c r="A308" s="137" t="s">
        <v>1724</v>
      </c>
      <c r="B308" s="138" t="s">
        <v>1836</v>
      </c>
      <c r="C308" s="133" t="s">
        <v>1845</v>
      </c>
      <c r="D308" s="179">
        <f>VLOOKUP('802.7'!A89,'802.7'!A89:N430,14,FALSE)</f>
        <v>176326.64630950891</v>
      </c>
    </row>
    <row r="309" spans="1:4" ht="54" thickTop="1" thickBot="1">
      <c r="A309" s="137" t="s">
        <v>1725</v>
      </c>
      <c r="B309" s="138" t="s">
        <v>1837</v>
      </c>
      <c r="C309" s="133" t="s">
        <v>1845</v>
      </c>
      <c r="D309" s="179">
        <f>VLOOKUP('802.8'!A89,'802.8'!A89:N431,14,FALSE)</f>
        <v>151193.14348397005</v>
      </c>
    </row>
    <row r="310" spans="1:4" ht="54" thickTop="1" thickBot="1">
      <c r="A310" s="137" t="s">
        <v>1162</v>
      </c>
      <c r="B310" s="138" t="s">
        <v>1838</v>
      </c>
      <c r="C310" s="133" t="s">
        <v>233</v>
      </c>
      <c r="D310" s="179">
        <f>VLOOKUP('810.1'!A89,'810.1'!A89:N432,14,FALSE)</f>
        <v>27942.99747618473</v>
      </c>
    </row>
    <row r="311" spans="1:4" ht="54" thickTop="1" thickBot="1">
      <c r="A311" s="137" t="s">
        <v>1163</v>
      </c>
      <c r="B311" s="138" t="s">
        <v>1839</v>
      </c>
      <c r="C311" s="133" t="s">
        <v>233</v>
      </c>
      <c r="D311" s="179">
        <f>VLOOKUP('810.2'!A89,'810.2'!A89:N433,14,FALSE)</f>
        <v>9196.3307714953735</v>
      </c>
    </row>
    <row r="312" spans="1:4" ht="54" thickTop="1" thickBot="1">
      <c r="A312" s="137" t="s">
        <v>1164</v>
      </c>
      <c r="B312" s="138" t="s">
        <v>1840</v>
      </c>
      <c r="C312" s="133" t="s">
        <v>233</v>
      </c>
      <c r="D312" s="179">
        <f>VLOOKUP('810.3'!A89,'810.3'!A89:N435,14,FALSE)</f>
        <v>4278.63731157644</v>
      </c>
    </row>
    <row r="313" spans="1:4" ht="57.75" thickTop="1" thickBot="1">
      <c r="A313" s="137" t="s">
        <v>1726</v>
      </c>
      <c r="B313" s="138" t="s">
        <v>2050</v>
      </c>
      <c r="C313" s="133" t="s">
        <v>233</v>
      </c>
      <c r="D313" s="179">
        <f>VLOOKUP('811.1'!A89,'811.1'!A89:N436,14,FALSE)</f>
        <v>34638.137070971825</v>
      </c>
    </row>
    <row r="314" spans="1:4" ht="57.75" thickTop="1" thickBot="1">
      <c r="A314" s="137" t="s">
        <v>1727</v>
      </c>
      <c r="B314" s="138" t="s">
        <v>2051</v>
      </c>
      <c r="C314" s="133" t="s">
        <v>233</v>
      </c>
      <c r="D314" s="179">
        <f>VLOOKUP('811.2'!A89,'811.2'!A89:N437,14,FALSE)</f>
        <v>40498.338222481412</v>
      </c>
    </row>
    <row r="315" spans="1:4" ht="54" thickTop="1" thickBot="1">
      <c r="A315" s="137" t="s">
        <v>1165</v>
      </c>
      <c r="B315" s="138" t="s">
        <v>2053</v>
      </c>
      <c r="C315" s="133" t="s">
        <v>233</v>
      </c>
      <c r="D315" s="179">
        <f>VLOOKUP('812.1'!A89,'812.1'!A89:N438,14,FALSE)</f>
        <v>79815.122669826276</v>
      </c>
    </row>
    <row r="316" spans="1:4" ht="54" thickTop="1" thickBot="1">
      <c r="A316" s="137" t="s">
        <v>1728</v>
      </c>
      <c r="B316" s="138" t="s">
        <v>1841</v>
      </c>
      <c r="C316" s="133" t="s">
        <v>1995</v>
      </c>
      <c r="D316" s="179">
        <f>VLOOKUP('820.1'!A89,'820.1'!A89:N439,14,FALSE)</f>
        <v>51767.300947487478</v>
      </c>
    </row>
    <row r="317" spans="1:4" ht="54" thickTop="1" thickBot="1">
      <c r="A317" s="137" t="s">
        <v>1729</v>
      </c>
      <c r="B317" s="138" t="s">
        <v>1842</v>
      </c>
      <c r="C317" s="133" t="s">
        <v>984</v>
      </c>
      <c r="D317" s="179">
        <f>VLOOKUP('820.1.2'!A88,'820.1.2'!A88:N440,14,FALSE)</f>
        <v>8645400.6323988792</v>
      </c>
    </row>
    <row r="318" spans="1:4" ht="57.75" thickTop="1" thickBot="1">
      <c r="A318" s="137" t="s">
        <v>1166</v>
      </c>
      <c r="B318" s="138" t="s">
        <v>1843</v>
      </c>
      <c r="C318" s="133" t="s">
        <v>1998</v>
      </c>
      <c r="D318" s="179">
        <f>VLOOKUP('900.1'!A88,'900.1'!A88:N441,14,FALSE)</f>
        <v>1336.9044290177305</v>
      </c>
    </row>
    <row r="319" spans="1:4" ht="57.75" thickTop="1" thickBot="1">
      <c r="A319" s="137" t="s">
        <v>1167</v>
      </c>
      <c r="B319" s="138" t="s">
        <v>2195</v>
      </c>
      <c r="C319" s="133" t="s">
        <v>1999</v>
      </c>
      <c r="D319" s="179">
        <f>VLOOKUP('900.2'!A88,'900.2'!A88:N442,14,FALSE)</f>
        <v>1640.7463447035784</v>
      </c>
    </row>
    <row r="320" spans="1:4" ht="54" thickTop="1" thickBot="1">
      <c r="A320" s="137" t="s">
        <v>1168</v>
      </c>
      <c r="B320" s="138" t="s">
        <v>1844</v>
      </c>
      <c r="C320" s="133" t="s">
        <v>1999</v>
      </c>
      <c r="D320" s="179">
        <f>VLOOKUP('900.3'!A88,'900.3'!A88:N443,14,FALSE)</f>
        <v>1640.7463447035784</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J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32" sqref="D32"/>
    </sheetView>
  </sheetViews>
  <sheetFormatPr baseColWidth="10" defaultColWidth="9.140625" defaultRowHeight="15"/>
  <cols>
    <col min="1" max="1" width="11.5703125" customWidth="1"/>
    <col min="2" max="2" width="9.140625" style="2"/>
    <col min="3" max="3" width="84.5703125" style="1" customWidth="1"/>
    <col min="4" max="4" width="17.5703125" style="183" customWidth="1"/>
    <col min="5" max="5" width="12.28515625" customWidth="1"/>
    <col min="7" max="7" width="12.42578125"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3" t="s">
        <v>2237</v>
      </c>
      <c r="B6" s="654" t="s">
        <v>1882</v>
      </c>
      <c r="C6" s="655" t="s">
        <v>2238</v>
      </c>
      <c r="D6" s="656">
        <v>29260</v>
      </c>
    </row>
    <row r="7" spans="1:4" ht="16.5" thickTop="1" thickBot="1">
      <c r="A7" s="657"/>
      <c r="B7" s="658"/>
      <c r="C7" s="659"/>
      <c r="D7" s="660" t="s">
        <v>1848</v>
      </c>
    </row>
    <row r="8" spans="1:4" ht="16.5" thickTop="1" thickBot="1">
      <c r="A8" s="661" t="s">
        <v>98</v>
      </c>
      <c r="B8" s="662" t="s">
        <v>1882</v>
      </c>
      <c r="C8" s="663" t="s">
        <v>99</v>
      </c>
      <c r="D8" s="664">
        <v>58677.433987924393</v>
      </c>
    </row>
    <row r="9" spans="1:4" ht="16.5" thickTop="1" thickBot="1">
      <c r="A9" s="661" t="s">
        <v>102</v>
      </c>
      <c r="B9" s="662" t="s">
        <v>1882</v>
      </c>
      <c r="C9" s="663" t="s">
        <v>103</v>
      </c>
      <c r="D9" s="664">
        <f>$D$6*1.85</f>
        <v>54131</v>
      </c>
    </row>
    <row r="10" spans="1:4" ht="16.5" thickTop="1" thickBot="1">
      <c r="A10" s="661" t="s">
        <v>0</v>
      </c>
      <c r="B10" s="662" t="s">
        <v>1882</v>
      </c>
      <c r="C10" s="663" t="s">
        <v>1</v>
      </c>
      <c r="D10" s="664">
        <v>69346.058349365194</v>
      </c>
    </row>
    <row r="11" spans="1:4" ht="16.5" thickTop="1" thickBot="1">
      <c r="A11" s="661" t="s">
        <v>1674</v>
      </c>
      <c r="B11" s="662" t="s">
        <v>1882</v>
      </c>
      <c r="C11" s="663" t="s">
        <v>1673</v>
      </c>
      <c r="D11" s="664">
        <v>320058.73084322392</v>
      </c>
    </row>
    <row r="12" spans="1:4" ht="16.5" thickTop="1" thickBot="1">
      <c r="A12" s="661" t="s">
        <v>100</v>
      </c>
      <c r="B12" s="662" t="s">
        <v>1882</v>
      </c>
      <c r="C12" s="663" t="s">
        <v>101</v>
      </c>
      <c r="D12" s="664">
        <v>80014.682710805981</v>
      </c>
    </row>
    <row r="13" spans="1:4" ht="16.5" thickTop="1" thickBot="1">
      <c r="A13" s="661" t="s">
        <v>62</v>
      </c>
      <c r="B13" s="662" t="s">
        <v>1882</v>
      </c>
      <c r="C13" s="663" t="s">
        <v>63</v>
      </c>
      <c r="D13" s="664">
        <v>586774.33987924387</v>
      </c>
    </row>
    <row r="14" spans="1:4" ht="16.5" thickTop="1" thickBot="1">
      <c r="A14" s="661" t="s">
        <v>108</v>
      </c>
      <c r="B14" s="662" t="s">
        <v>1882</v>
      </c>
      <c r="C14" s="663" t="s">
        <v>109</v>
      </c>
      <c r="D14" s="664">
        <v>320058.73084322392</v>
      </c>
    </row>
    <row r="15" spans="1:4" ht="16.5" thickTop="1" thickBot="1">
      <c r="A15" s="661" t="s">
        <v>41</v>
      </c>
      <c r="B15" s="662" t="s">
        <v>1882</v>
      </c>
      <c r="C15" s="663" t="s">
        <v>42</v>
      </c>
      <c r="D15" s="664">
        <v>213372.48722881597</v>
      </c>
    </row>
    <row r="16" spans="1:4" ht="16.5" thickTop="1" thickBot="1">
      <c r="A16" s="661" t="s">
        <v>43</v>
      </c>
      <c r="B16" s="662" t="s">
        <v>1882</v>
      </c>
      <c r="C16" s="663" t="s">
        <v>44</v>
      </c>
      <c r="D16" s="664">
        <v>320058.73084322392</v>
      </c>
    </row>
    <row r="17" spans="1:4" ht="16.5" thickTop="1" thickBot="1">
      <c r="A17" s="661" t="s">
        <v>106</v>
      </c>
      <c r="B17" s="662" t="s">
        <v>1882</v>
      </c>
      <c r="C17" s="663" t="s">
        <v>107</v>
      </c>
      <c r="D17" s="664">
        <v>106686.24361440798</v>
      </c>
    </row>
    <row r="18" spans="1:4" ht="16.5" thickTop="1" thickBot="1">
      <c r="A18" s="661" t="s">
        <v>1675</v>
      </c>
      <c r="B18" s="662" t="s">
        <v>1882</v>
      </c>
      <c r="C18" s="663" t="s">
        <v>2000</v>
      </c>
      <c r="D18" s="664">
        <v>96017.619252967183</v>
      </c>
    </row>
    <row r="19" spans="1:4" ht="16.5" thickTop="1" thickBot="1">
      <c r="A19" s="661" t="s">
        <v>96</v>
      </c>
      <c r="B19" s="662" t="s">
        <v>92</v>
      </c>
      <c r="C19" s="663" t="s">
        <v>97</v>
      </c>
      <c r="D19" s="664">
        <v>2133724.8722881596</v>
      </c>
    </row>
    <row r="20" spans="1:4" ht="16.5" thickTop="1" thickBot="1">
      <c r="A20" s="661" t="s">
        <v>76</v>
      </c>
      <c r="B20" s="662" t="s">
        <v>1882</v>
      </c>
      <c r="C20" s="663" t="s">
        <v>77</v>
      </c>
      <c r="D20" s="664">
        <v>485912.31941843667</v>
      </c>
    </row>
    <row r="21" spans="1:4" ht="16.5" thickTop="1" thickBot="1">
      <c r="A21" s="661" t="s">
        <v>74</v>
      </c>
      <c r="B21" s="662" t="s">
        <v>1882</v>
      </c>
      <c r="C21" s="663" t="s">
        <v>75</v>
      </c>
      <c r="D21" s="664">
        <v>477235.31371453602</v>
      </c>
    </row>
    <row r="22" spans="1:4" ht="16.5" thickTop="1" thickBot="1">
      <c r="A22" s="661" t="s">
        <v>84</v>
      </c>
      <c r="B22" s="662" t="s">
        <v>1882</v>
      </c>
      <c r="C22" s="663" t="s">
        <v>85</v>
      </c>
      <c r="D22" s="664">
        <v>544482.10791976599</v>
      </c>
    </row>
    <row r="23" spans="1:4" ht="16.5" thickTop="1" thickBot="1">
      <c r="A23" s="661" t="s">
        <v>78</v>
      </c>
      <c r="B23" s="662" t="s">
        <v>1882</v>
      </c>
      <c r="C23" s="663" t="s">
        <v>79</v>
      </c>
      <c r="D23" s="664">
        <v>605221.14784707059</v>
      </c>
    </row>
    <row r="24" spans="1:4" ht="16.5" thickTop="1" thickBot="1">
      <c r="A24" s="661" t="s">
        <v>64</v>
      </c>
      <c r="B24" s="662" t="s">
        <v>1882</v>
      </c>
      <c r="C24" s="663" t="s">
        <v>65</v>
      </c>
      <c r="D24" s="664">
        <v>468558.30801063532</v>
      </c>
    </row>
    <row r="25" spans="1:4" ht="16.5" thickTop="1" thickBot="1">
      <c r="A25" s="661" t="s">
        <v>80</v>
      </c>
      <c r="B25" s="662" t="s">
        <v>1882</v>
      </c>
      <c r="C25" s="663" t="s">
        <v>81</v>
      </c>
      <c r="D25" s="664">
        <v>557497.61647561705</v>
      </c>
    </row>
    <row r="26" spans="1:4" ht="16.5" thickTop="1" thickBot="1">
      <c r="A26" s="661" t="s">
        <v>82</v>
      </c>
      <c r="B26" s="662" t="s">
        <v>1882</v>
      </c>
      <c r="C26" s="663" t="s">
        <v>83</v>
      </c>
      <c r="D26" s="664">
        <v>577020.87930939358</v>
      </c>
    </row>
    <row r="27" spans="1:4" ht="16.5" thickTop="1" thickBot="1">
      <c r="A27" s="661" t="s">
        <v>104</v>
      </c>
      <c r="B27" s="662" t="s">
        <v>1882</v>
      </c>
      <c r="C27" s="663" t="s">
        <v>105</v>
      </c>
      <c r="D27" s="664">
        <v>145339.84554033595</v>
      </c>
    </row>
    <row r="28" spans="1:4" ht="16.5" thickTop="1" thickBot="1">
      <c r="A28" s="661" t="s">
        <v>4</v>
      </c>
      <c r="B28" s="662" t="s">
        <v>1882</v>
      </c>
      <c r="C28" s="663" t="s">
        <v>5</v>
      </c>
      <c r="D28" s="664">
        <v>162693.85694813728</v>
      </c>
    </row>
    <row r="29" spans="1:4" ht="16.5" customHeight="1" thickTop="1" thickBot="1">
      <c r="A29" s="661" t="s">
        <v>45</v>
      </c>
      <c r="B29" s="662" t="s">
        <v>1882</v>
      </c>
      <c r="C29" s="663" t="s">
        <v>2226</v>
      </c>
      <c r="D29" s="664">
        <f>$D$43+$D$64</f>
        <v>160817.24361440798</v>
      </c>
    </row>
    <row r="30" spans="1:4" ht="16.5" thickTop="1" thickBot="1">
      <c r="A30" s="661" t="s">
        <v>66</v>
      </c>
      <c r="B30" s="662" t="s">
        <v>1882</v>
      </c>
      <c r="C30" s="663" t="s">
        <v>67</v>
      </c>
      <c r="D30" s="664">
        <v>160029.36542161196</v>
      </c>
    </row>
    <row r="31" spans="1:4" ht="16.5" thickTop="1" thickBot="1">
      <c r="A31" s="661" t="s">
        <v>23</v>
      </c>
      <c r="B31" s="662" t="s">
        <v>1882</v>
      </c>
      <c r="C31" s="663" t="s">
        <v>24</v>
      </c>
      <c r="D31" s="664">
        <f>$D$64*10</f>
        <v>541310</v>
      </c>
    </row>
    <row r="32" spans="1:4" ht="16.5" thickTop="1" thickBot="1">
      <c r="A32" s="661" t="s">
        <v>7</v>
      </c>
      <c r="B32" s="662" t="s">
        <v>1882</v>
      </c>
      <c r="C32" s="663" t="s">
        <v>8</v>
      </c>
      <c r="D32" s="664">
        <f>$D$64*2</f>
        <v>108262</v>
      </c>
    </row>
    <row r="33" spans="1:4" ht="16.5" thickTop="1" thickBot="1">
      <c r="A33" s="661" t="s">
        <v>9</v>
      </c>
      <c r="B33" s="662" t="s">
        <v>1882</v>
      </c>
      <c r="C33" s="663" t="s">
        <v>10</v>
      </c>
      <c r="D33" s="664">
        <f>$D$64*3</f>
        <v>162393</v>
      </c>
    </row>
    <row r="34" spans="1:4" ht="16.5" thickTop="1" thickBot="1">
      <c r="A34" s="661" t="s">
        <v>11</v>
      </c>
      <c r="B34" s="662" t="s">
        <v>1882</v>
      </c>
      <c r="C34" s="663" t="s">
        <v>12</v>
      </c>
      <c r="D34" s="664">
        <f>$D$64*4</f>
        <v>216524</v>
      </c>
    </row>
    <row r="35" spans="1:4" ht="16.5" thickTop="1" thickBot="1">
      <c r="A35" s="661" t="s">
        <v>13</v>
      </c>
      <c r="B35" s="662" t="s">
        <v>1882</v>
      </c>
      <c r="C35" s="663" t="s">
        <v>14</v>
      </c>
      <c r="D35" s="664">
        <f>$D$64*5</f>
        <v>270655</v>
      </c>
    </row>
    <row r="36" spans="1:4" ht="16.5" thickTop="1" thickBot="1">
      <c r="A36" s="661" t="s">
        <v>15</v>
      </c>
      <c r="B36" s="662" t="s">
        <v>1882</v>
      </c>
      <c r="C36" s="663" t="s">
        <v>16</v>
      </c>
      <c r="D36" s="664">
        <f>$D$64*6</f>
        <v>324786</v>
      </c>
    </row>
    <row r="37" spans="1:4" ht="16.5" thickTop="1" thickBot="1">
      <c r="A37" s="661" t="s">
        <v>17</v>
      </c>
      <c r="B37" s="662" t="s">
        <v>1882</v>
      </c>
      <c r="C37" s="663" t="s">
        <v>18</v>
      </c>
      <c r="D37" s="664">
        <f>$D$64*7</f>
        <v>378917</v>
      </c>
    </row>
    <row r="38" spans="1:4" ht="16.5" thickTop="1" thickBot="1">
      <c r="A38" s="661" t="s">
        <v>19</v>
      </c>
      <c r="B38" s="662" t="s">
        <v>1882</v>
      </c>
      <c r="C38" s="663" t="s">
        <v>20</v>
      </c>
      <c r="D38" s="664">
        <f>$D$64*8</f>
        <v>433048</v>
      </c>
    </row>
    <row r="39" spans="1:4" ht="16.5" thickTop="1" thickBot="1">
      <c r="A39" s="661" t="s">
        <v>21</v>
      </c>
      <c r="B39" s="662" t="s">
        <v>1882</v>
      </c>
      <c r="C39" s="663" t="s">
        <v>22</v>
      </c>
      <c r="D39" s="664">
        <f>$D$64*9</f>
        <v>487179</v>
      </c>
    </row>
    <row r="40" spans="1:4" ht="16.5" thickTop="1" thickBot="1">
      <c r="A40" s="661" t="s">
        <v>72</v>
      </c>
      <c r="B40" s="662" t="s">
        <v>1882</v>
      </c>
      <c r="C40" s="663" t="s">
        <v>73</v>
      </c>
      <c r="D40" s="664">
        <v>58677.433987924393</v>
      </c>
    </row>
    <row r="41" spans="1:4" ht="16.5" thickTop="1" thickBot="1">
      <c r="A41" s="661" t="s">
        <v>27</v>
      </c>
      <c r="B41" s="662" t="s">
        <v>1882</v>
      </c>
      <c r="C41" s="663" t="s">
        <v>28</v>
      </c>
      <c r="D41" s="664">
        <v>117354.86797584879</v>
      </c>
    </row>
    <row r="42" spans="1:4" ht="16.5" thickTop="1" thickBot="1">
      <c r="A42" s="661" t="s">
        <v>25</v>
      </c>
      <c r="B42" s="662" t="s">
        <v>1882</v>
      </c>
      <c r="C42" s="663" t="s">
        <v>26</v>
      </c>
      <c r="D42" s="664">
        <v>117354.86797584879</v>
      </c>
    </row>
    <row r="43" spans="1:4" ht="16.5" thickTop="1" thickBot="1">
      <c r="A43" s="661" t="s">
        <v>30</v>
      </c>
      <c r="B43" s="662" t="s">
        <v>1882</v>
      </c>
      <c r="C43" s="663" t="s">
        <v>31</v>
      </c>
      <c r="D43" s="664">
        <v>106686.24361440798</v>
      </c>
    </row>
    <row r="44" spans="1:4" ht="17.25" customHeight="1" thickTop="1" thickBot="1">
      <c r="A44" s="661" t="s">
        <v>40</v>
      </c>
      <c r="B44" s="662" t="s">
        <v>1882</v>
      </c>
      <c r="C44" s="663" t="s">
        <v>2225</v>
      </c>
      <c r="D44" s="664">
        <v>266715.60903601995</v>
      </c>
    </row>
    <row r="45" spans="1:4" ht="16.5" thickTop="1" thickBot="1">
      <c r="A45" s="661" t="s">
        <v>32</v>
      </c>
      <c r="B45" s="662" t="s">
        <v>1882</v>
      </c>
      <c r="C45" s="663" t="s">
        <v>33</v>
      </c>
      <c r="D45" s="664">
        <f>D43*2</f>
        <v>213372.48722881597</v>
      </c>
    </row>
    <row r="46" spans="1:4" ht="16.5" thickTop="1" thickBot="1">
      <c r="A46" s="661" t="s">
        <v>34</v>
      </c>
      <c r="B46" s="662" t="s">
        <v>1882</v>
      </c>
      <c r="C46" s="663" t="s">
        <v>35</v>
      </c>
      <c r="D46" s="664">
        <f>D43*3</f>
        <v>320058.73084322398</v>
      </c>
    </row>
    <row r="47" spans="1:4" ht="16.5" thickTop="1" thickBot="1">
      <c r="A47" s="661" t="s">
        <v>70</v>
      </c>
      <c r="B47" s="662" t="s">
        <v>1882</v>
      </c>
      <c r="C47" s="663" t="s">
        <v>71</v>
      </c>
      <c r="D47" s="664">
        <f>D43+(3*D8)</f>
        <v>282718.54557818116</v>
      </c>
    </row>
    <row r="48" spans="1:4" ht="16.5" thickTop="1" thickBot="1">
      <c r="A48" s="661" t="s">
        <v>36</v>
      </c>
      <c r="B48" s="662" t="s">
        <v>1882</v>
      </c>
      <c r="C48" s="663" t="s">
        <v>37</v>
      </c>
      <c r="D48" s="664">
        <v>117354.86797584879</v>
      </c>
    </row>
    <row r="49" spans="1:10" ht="16.5" thickTop="1" thickBot="1">
      <c r="A49" s="661" t="s">
        <v>38</v>
      </c>
      <c r="B49" s="662" t="s">
        <v>1882</v>
      </c>
      <c r="C49" s="663" t="s">
        <v>39</v>
      </c>
      <c r="D49" s="664">
        <v>128023.49233728957</v>
      </c>
    </row>
    <row r="50" spans="1:10" ht="16.5" thickTop="1" thickBot="1">
      <c r="A50" s="661" t="s">
        <v>89</v>
      </c>
      <c r="B50" s="662" t="s">
        <v>1882</v>
      </c>
      <c r="C50" s="663" t="s">
        <v>90</v>
      </c>
      <c r="D50" s="664">
        <v>133357.80451800997</v>
      </c>
    </row>
    <row r="51" spans="1:10" ht="16.5" thickTop="1" thickBot="1">
      <c r="A51" s="661" t="s">
        <v>46</v>
      </c>
      <c r="B51" s="662" t="s">
        <v>1882</v>
      </c>
      <c r="C51" s="663" t="s">
        <v>47</v>
      </c>
      <c r="D51" s="664">
        <f>$D$6*1.85</f>
        <v>54131</v>
      </c>
    </row>
    <row r="52" spans="1:10" ht="16.5" thickTop="1" thickBot="1">
      <c r="A52" s="661" t="s">
        <v>48</v>
      </c>
      <c r="B52" s="662" t="s">
        <v>1882</v>
      </c>
      <c r="C52" s="663" t="s">
        <v>49</v>
      </c>
      <c r="D52" s="664">
        <f>D51*2</f>
        <v>108262</v>
      </c>
    </row>
    <row r="53" spans="1:10" ht="16.5" thickTop="1" thickBot="1">
      <c r="A53" s="661" t="s">
        <v>50</v>
      </c>
      <c r="B53" s="662" t="s">
        <v>1882</v>
      </c>
      <c r="C53" s="663" t="s">
        <v>51</v>
      </c>
      <c r="D53" s="664">
        <v>106686.24361440798</v>
      </c>
    </row>
    <row r="54" spans="1:10" ht="16.5" thickTop="1" thickBot="1">
      <c r="A54" s="661" t="s">
        <v>68</v>
      </c>
      <c r="B54" s="662" t="s">
        <v>1882</v>
      </c>
      <c r="C54" s="663" t="s">
        <v>69</v>
      </c>
      <c r="D54" s="664">
        <v>213372.48722881597</v>
      </c>
    </row>
    <row r="55" spans="1:10" ht="46.5" thickTop="1" thickBot="1">
      <c r="A55" s="661" t="s">
        <v>29</v>
      </c>
      <c r="B55" s="662" t="s">
        <v>1882</v>
      </c>
      <c r="C55" s="663" t="s">
        <v>1883</v>
      </c>
      <c r="D55" s="665">
        <v>800146.82710805978</v>
      </c>
    </row>
    <row r="56" spans="1:10" ht="16.5" thickTop="1" thickBot="1">
      <c r="A56" s="661" t="s">
        <v>52</v>
      </c>
      <c r="B56" s="662" t="s">
        <v>1882</v>
      </c>
      <c r="C56" s="663" t="s">
        <v>53</v>
      </c>
      <c r="D56" s="664">
        <v>80014.682710805981</v>
      </c>
    </row>
    <row r="57" spans="1:10" ht="16.5" thickTop="1" thickBot="1">
      <c r="A57" s="661" t="s">
        <v>54</v>
      </c>
      <c r="B57" s="662" t="s">
        <v>1882</v>
      </c>
      <c r="C57" s="663" t="s">
        <v>55</v>
      </c>
      <c r="D57" s="664">
        <v>160029.36542161196</v>
      </c>
    </row>
    <row r="58" spans="1:10" ht="16.5" thickTop="1" thickBot="1">
      <c r="A58" s="661" t="s">
        <v>56</v>
      </c>
      <c r="B58" s="662" t="s">
        <v>1882</v>
      </c>
      <c r="C58" s="663" t="s">
        <v>57</v>
      </c>
      <c r="D58" s="664">
        <v>106686.24361440798</v>
      </c>
    </row>
    <row r="59" spans="1:10" ht="16.5" thickTop="1" thickBot="1">
      <c r="A59" s="661" t="s">
        <v>2</v>
      </c>
      <c r="B59" s="662" t="s">
        <v>1882</v>
      </c>
      <c r="C59" s="663" t="s">
        <v>3</v>
      </c>
      <c r="D59" s="664">
        <v>213372.48722881597</v>
      </c>
    </row>
    <row r="60" spans="1:10" ht="16.5" thickTop="1" thickBot="1">
      <c r="A60" s="661" t="s">
        <v>58</v>
      </c>
      <c r="B60" s="662" t="s">
        <v>1882</v>
      </c>
      <c r="C60" s="663" t="s">
        <v>59</v>
      </c>
      <c r="D60" s="664">
        <v>133357.80451800997</v>
      </c>
    </row>
    <row r="61" spans="1:10" ht="16.5" thickTop="1" thickBot="1">
      <c r="A61" s="661" t="s">
        <v>86</v>
      </c>
      <c r="B61" s="662" t="s">
        <v>1882</v>
      </c>
      <c r="C61" s="663" t="s">
        <v>87</v>
      </c>
      <c r="D61" s="664">
        <v>160029.36542161196</v>
      </c>
    </row>
    <row r="62" spans="1:10" ht="16.5" thickTop="1" thickBot="1">
      <c r="A62" s="661" t="s">
        <v>88</v>
      </c>
      <c r="B62" s="662" t="s">
        <v>1882</v>
      </c>
      <c r="C62" s="663" t="s">
        <v>87</v>
      </c>
      <c r="D62" s="664">
        <v>160029.36542161196</v>
      </c>
    </row>
    <row r="63" spans="1:10" ht="16.5" thickTop="1" thickBot="1">
      <c r="A63" s="661" t="s">
        <v>60</v>
      </c>
      <c r="B63" s="662" t="s">
        <v>1882</v>
      </c>
      <c r="C63" s="663" t="s">
        <v>61</v>
      </c>
      <c r="D63" s="664">
        <v>160029.36542161196</v>
      </c>
      <c r="E63" s="220"/>
      <c r="F63" s="220"/>
      <c r="G63" s="220"/>
      <c r="H63" s="220"/>
      <c r="I63" s="220"/>
      <c r="J63" s="220"/>
    </row>
    <row r="64" spans="1:10" ht="17.25" customHeight="1" thickTop="1" thickBot="1">
      <c r="A64" s="661" t="s">
        <v>6</v>
      </c>
      <c r="B64" s="662" t="s">
        <v>1882</v>
      </c>
      <c r="C64" s="663" t="s">
        <v>2224</v>
      </c>
      <c r="D64" s="664">
        <f>$D$6*1.85</f>
        <v>54131</v>
      </c>
      <c r="E64" s="647"/>
      <c r="F64" s="647"/>
      <c r="G64" s="648"/>
      <c r="H64" s="647"/>
      <c r="I64" s="220"/>
      <c r="J64" s="220"/>
    </row>
    <row r="65" spans="1:10" ht="16.5" thickTop="1" thickBot="1">
      <c r="A65" s="661" t="s">
        <v>91</v>
      </c>
      <c r="B65" s="662" t="s">
        <v>92</v>
      </c>
      <c r="C65" s="663" t="s">
        <v>93</v>
      </c>
      <c r="D65" s="664">
        <v>533431.21807203989</v>
      </c>
      <c r="E65" s="647"/>
      <c r="F65" s="647"/>
      <c r="G65" s="647"/>
      <c r="H65" s="647"/>
      <c r="I65" s="220"/>
      <c r="J65" s="220"/>
    </row>
    <row r="66" spans="1:10" ht="16.5" thickTop="1" thickBot="1">
      <c r="A66" s="661" t="s">
        <v>94</v>
      </c>
      <c r="B66" s="662" t="s">
        <v>92</v>
      </c>
      <c r="C66" s="663" t="s">
        <v>95</v>
      </c>
      <c r="D66" s="664">
        <v>266715.60903601995</v>
      </c>
    </row>
    <row r="67" spans="1:10" ht="16.5" thickTop="1" thickBot="1">
      <c r="A67" s="661" t="s">
        <v>2228</v>
      </c>
      <c r="B67" s="662" t="s">
        <v>1882</v>
      </c>
      <c r="C67" s="663" t="s">
        <v>2227</v>
      </c>
      <c r="D67" s="664">
        <f>$D$6*1.85</f>
        <v>54131</v>
      </c>
    </row>
    <row r="68" spans="1:10" ht="15.75" thickTop="1">
      <c r="A68" s="3"/>
      <c r="B68" s="4"/>
      <c r="C68" s="5"/>
      <c r="D68" s="184"/>
    </row>
    <row r="69" spans="1:10">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H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3" t="s">
        <v>1850</v>
      </c>
      <c r="B1" s="684"/>
      <c r="C1" s="684"/>
      <c r="D1" s="685"/>
    </row>
    <row r="2" spans="1:4" ht="89.25" customHeight="1" thickBot="1">
      <c r="A2" s="686"/>
      <c r="B2" s="687"/>
      <c r="C2" s="687"/>
      <c r="D2" s="688"/>
    </row>
    <row r="3" spans="1:4" ht="39" customHeight="1" thickTop="1" thickBot="1">
      <c r="A3" s="680" t="s">
        <v>110</v>
      </c>
      <c r="B3" s="681"/>
      <c r="C3" s="681"/>
      <c r="D3" s="682"/>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1">
        <v>74637.937293020223</v>
      </c>
    </row>
    <row r="8" spans="1:4" ht="30" customHeight="1" thickTop="1" thickBot="1">
      <c r="A8" s="10" t="s">
        <v>112</v>
      </c>
      <c r="B8" s="8" t="s">
        <v>113</v>
      </c>
      <c r="C8" s="11" t="s">
        <v>114</v>
      </c>
      <c r="D8" s="651">
        <v>3191.578346821143</v>
      </c>
    </row>
    <row r="9" spans="1:4" ht="30" customHeight="1" thickTop="1" thickBot="1">
      <c r="A9" s="10" t="s">
        <v>117</v>
      </c>
      <c r="B9" s="8" t="s">
        <v>113</v>
      </c>
      <c r="C9" s="11" t="s">
        <v>118</v>
      </c>
      <c r="D9" s="651">
        <v>74834.664089480008</v>
      </c>
    </row>
    <row r="10" spans="1:4" ht="30" customHeight="1" thickTop="1" thickBot="1">
      <c r="A10" s="10" t="s">
        <v>119</v>
      </c>
      <c r="B10" s="8" t="s">
        <v>113</v>
      </c>
      <c r="C10" s="11" t="s">
        <v>120</v>
      </c>
      <c r="D10" s="651">
        <v>60953.200322831937</v>
      </c>
    </row>
    <row r="11" spans="1:4" ht="30" customHeight="1" thickTop="1" thickBot="1">
      <c r="A11" s="10" t="s">
        <v>123</v>
      </c>
      <c r="B11" s="8" t="s">
        <v>113</v>
      </c>
      <c r="C11" s="11" t="s">
        <v>124</v>
      </c>
      <c r="D11" s="651">
        <v>22752.668369392773</v>
      </c>
    </row>
    <row r="12" spans="1:4" ht="30" customHeight="1" thickTop="1" thickBot="1">
      <c r="A12" s="10" t="s">
        <v>121</v>
      </c>
      <c r="B12" s="8" t="s">
        <v>113</v>
      </c>
      <c r="C12" s="11" t="s">
        <v>122</v>
      </c>
      <c r="D12" s="651">
        <v>73761.336971616503</v>
      </c>
    </row>
    <row r="13" spans="1:4" ht="30" customHeight="1" thickTop="1" thickBot="1">
      <c r="A13" s="10" t="s">
        <v>125</v>
      </c>
      <c r="B13" s="8" t="s">
        <v>113</v>
      </c>
      <c r="C13" s="11" t="s">
        <v>126</v>
      </c>
      <c r="D13" s="651">
        <v>55149.427413939244</v>
      </c>
    </row>
    <row r="14" spans="1:4" ht="30" customHeight="1" thickTop="1" thickBot="1">
      <c r="A14" s="10" t="s">
        <v>131</v>
      </c>
      <c r="B14" s="8" t="s">
        <v>113</v>
      </c>
      <c r="C14" s="11" t="s">
        <v>132</v>
      </c>
      <c r="D14" s="651">
        <v>218483.17038158973</v>
      </c>
    </row>
    <row r="15" spans="1:4" ht="30" customHeight="1" thickTop="1" thickBot="1">
      <c r="A15" s="10" t="s">
        <v>129</v>
      </c>
      <c r="B15" s="8" t="s">
        <v>113</v>
      </c>
      <c r="C15" s="11" t="s">
        <v>130</v>
      </c>
      <c r="D15" s="651">
        <v>172578.98975845845</v>
      </c>
    </row>
    <row r="16" spans="1:4" ht="30" customHeight="1" thickTop="1" thickBot="1">
      <c r="A16" s="10" t="s">
        <v>127</v>
      </c>
      <c r="B16" s="8" t="s">
        <v>113</v>
      </c>
      <c r="C16" s="11" t="s">
        <v>128</v>
      </c>
      <c r="D16" s="651">
        <v>123221.64269079219</v>
      </c>
    </row>
    <row r="17" spans="1:4" ht="30" customHeight="1" thickTop="1" thickBot="1">
      <c r="A17" s="10" t="s">
        <v>1711</v>
      </c>
      <c r="B17" s="8" t="s">
        <v>113</v>
      </c>
      <c r="C17" s="11" t="s">
        <v>1712</v>
      </c>
      <c r="D17" s="651">
        <v>98370.218954834098</v>
      </c>
    </row>
    <row r="18" spans="1:4" ht="30" customHeight="1" thickTop="1" thickBot="1">
      <c r="A18" s="10" t="s">
        <v>133</v>
      </c>
      <c r="B18" s="8" t="s">
        <v>113</v>
      </c>
      <c r="C18" s="11" t="s">
        <v>134</v>
      </c>
      <c r="D18" s="651">
        <v>66200.392460048723</v>
      </c>
    </row>
    <row r="19" spans="1:4" ht="30" customHeight="1" thickTop="1" thickBot="1">
      <c r="A19" s="10" t="s">
        <v>146</v>
      </c>
      <c r="B19" s="8" t="s">
        <v>113</v>
      </c>
      <c r="C19" s="11" t="s">
        <v>147</v>
      </c>
      <c r="D19" s="651">
        <v>178305.88963424484</v>
      </c>
    </row>
    <row r="20" spans="1:4" ht="30" customHeight="1" thickTop="1" thickBot="1">
      <c r="A20" s="10" t="s">
        <v>135</v>
      </c>
      <c r="B20" s="8" t="s">
        <v>113</v>
      </c>
      <c r="C20" s="11" t="s">
        <v>1884</v>
      </c>
      <c r="D20" s="651">
        <v>60277.282814847116</v>
      </c>
    </row>
    <row r="21" spans="1:4" ht="30" customHeight="1" thickTop="1" thickBot="1">
      <c r="A21" s="10" t="s">
        <v>136</v>
      </c>
      <c r="B21" s="8" t="s">
        <v>113</v>
      </c>
      <c r="C21" s="11" t="s">
        <v>137</v>
      </c>
      <c r="D21" s="651">
        <v>161809.88292644161</v>
      </c>
    </row>
    <row r="22" spans="1:4" ht="30" customHeight="1" thickTop="1" thickBot="1">
      <c r="A22" s="10" t="s">
        <v>138</v>
      </c>
      <c r="B22" s="8" t="s">
        <v>113</v>
      </c>
      <c r="C22" s="11" t="s">
        <v>139</v>
      </c>
      <c r="D22" s="651">
        <v>53909.986415216081</v>
      </c>
    </row>
    <row r="23" spans="1:4" ht="30" customHeight="1" thickTop="1" thickBot="1">
      <c r="A23" s="10" t="s">
        <v>143</v>
      </c>
      <c r="B23" s="8" t="s">
        <v>144</v>
      </c>
      <c r="C23" s="11" t="s">
        <v>145</v>
      </c>
      <c r="D23" s="651">
        <v>27178.695722718621</v>
      </c>
    </row>
    <row r="24" spans="1:4" ht="30" customHeight="1" thickTop="1" thickBot="1">
      <c r="A24" s="10" t="s">
        <v>140</v>
      </c>
      <c r="B24" s="8" t="s">
        <v>998</v>
      </c>
      <c r="C24" s="11" t="s">
        <v>142</v>
      </c>
      <c r="D24" s="651">
        <v>28757.690533553654</v>
      </c>
    </row>
    <row r="25" spans="1:4" ht="30" customHeight="1" thickTop="1" thickBot="1">
      <c r="A25" s="10" t="s">
        <v>148</v>
      </c>
      <c r="B25" s="8" t="s">
        <v>113</v>
      </c>
      <c r="C25" s="11" t="s">
        <v>149</v>
      </c>
      <c r="D25" s="651">
        <v>152116.54890260086</v>
      </c>
    </row>
    <row r="26" spans="1:4" ht="30" customHeight="1" thickTop="1" thickBot="1">
      <c r="A26" s="10" t="s">
        <v>150</v>
      </c>
      <c r="B26" s="8" t="s">
        <v>113</v>
      </c>
      <c r="C26" s="11" t="s">
        <v>151</v>
      </c>
      <c r="D26" s="651">
        <v>167138.24913693778</v>
      </c>
    </row>
    <row r="27" spans="1:4" ht="30" customHeight="1" thickTop="1" thickBot="1">
      <c r="A27" s="10" t="s">
        <v>152</v>
      </c>
      <c r="B27" s="8" t="s">
        <v>113</v>
      </c>
      <c r="C27" s="11" t="s">
        <v>153</v>
      </c>
      <c r="D27" s="651">
        <v>81868.217450956974</v>
      </c>
    </row>
    <row r="28" spans="1:4" ht="30" customHeight="1" thickTop="1" thickBot="1">
      <c r="A28" s="10" t="s">
        <v>154</v>
      </c>
      <c r="B28" s="8" t="s">
        <v>113</v>
      </c>
      <c r="C28" s="11" t="s">
        <v>155</v>
      </c>
      <c r="D28" s="651">
        <v>96629.389024815246</v>
      </c>
    </row>
    <row r="29" spans="1:4" ht="30" customHeight="1" thickTop="1" thickBot="1">
      <c r="A29" s="10" t="s">
        <v>156</v>
      </c>
      <c r="B29" s="8" t="s">
        <v>113</v>
      </c>
      <c r="C29" s="11" t="s">
        <v>157</v>
      </c>
      <c r="D29" s="651">
        <v>1118.622050082558</v>
      </c>
    </row>
    <row r="30" spans="1:4" ht="30" customHeight="1" thickTop="1" thickBot="1">
      <c r="A30" s="10" t="s">
        <v>166</v>
      </c>
      <c r="B30" s="8" t="s">
        <v>113</v>
      </c>
      <c r="C30" s="11" t="s">
        <v>167</v>
      </c>
      <c r="D30" s="651">
        <v>102522.37514834193</v>
      </c>
    </row>
    <row r="31" spans="1:4" ht="30" customHeight="1" thickTop="1" thickBot="1">
      <c r="A31" s="10" t="s">
        <v>162</v>
      </c>
      <c r="B31" s="8" t="s">
        <v>113</v>
      </c>
      <c r="C31" s="11" t="s">
        <v>163</v>
      </c>
      <c r="D31" s="651">
        <v>10482.912858917964</v>
      </c>
    </row>
    <row r="32" spans="1:4" ht="30" customHeight="1" thickTop="1" thickBot="1">
      <c r="A32" s="10" t="s">
        <v>164</v>
      </c>
      <c r="B32" s="8" t="s">
        <v>113</v>
      </c>
      <c r="C32" s="11" t="s">
        <v>165</v>
      </c>
      <c r="D32" s="651">
        <v>42802.06640068128</v>
      </c>
    </row>
    <row r="33" spans="1:4" ht="30" customHeight="1" thickTop="1" thickBot="1">
      <c r="A33" s="10" t="s">
        <v>171</v>
      </c>
      <c r="B33" s="8" t="s">
        <v>113</v>
      </c>
      <c r="C33" s="11" t="s">
        <v>172</v>
      </c>
      <c r="D33" s="651">
        <v>10482.912858917964</v>
      </c>
    </row>
    <row r="34" spans="1:4" ht="30" customHeight="1" thickTop="1" thickBot="1">
      <c r="A34" s="10" t="s">
        <v>160</v>
      </c>
      <c r="B34" s="8" t="s">
        <v>113</v>
      </c>
      <c r="C34" s="11" t="s">
        <v>161</v>
      </c>
      <c r="D34" s="651">
        <v>10252.237514834194</v>
      </c>
    </row>
    <row r="35" spans="1:4" ht="30" customHeight="1" thickTop="1" thickBot="1">
      <c r="A35" s="10" t="s">
        <v>173</v>
      </c>
      <c r="B35" s="8" t="s">
        <v>113</v>
      </c>
      <c r="C35" s="11" t="s">
        <v>1886</v>
      </c>
      <c r="D35" s="651">
        <v>140062.99325641029</v>
      </c>
    </row>
    <row r="36" spans="1:4" ht="30" customHeight="1" thickTop="1" thickBot="1">
      <c r="A36" s="10" t="s">
        <v>170</v>
      </c>
      <c r="B36" s="8" t="s">
        <v>113</v>
      </c>
      <c r="C36" s="11" t="s">
        <v>1885</v>
      </c>
      <c r="D36" s="651">
        <v>99681.886333830174</v>
      </c>
    </row>
    <row r="37" spans="1:4" ht="30" customHeight="1" thickTop="1" thickBot="1">
      <c r="A37" s="10" t="s">
        <v>168</v>
      </c>
      <c r="B37" s="8" t="s">
        <v>113</v>
      </c>
      <c r="C37" s="11" t="s">
        <v>169</v>
      </c>
      <c r="D37" s="651">
        <v>113968.97720776194</v>
      </c>
    </row>
    <row r="38" spans="1:4" ht="30" customHeight="1" thickTop="1" thickBot="1">
      <c r="A38" s="10" t="s">
        <v>174</v>
      </c>
      <c r="B38" s="8" t="s">
        <v>113</v>
      </c>
      <c r="C38" s="11" t="s">
        <v>175</v>
      </c>
      <c r="D38" s="651">
        <v>94177.721709476333</v>
      </c>
    </row>
    <row r="39" spans="1:4" ht="30" customHeight="1" thickTop="1" thickBot="1">
      <c r="A39" s="10" t="s">
        <v>176</v>
      </c>
      <c r="B39" s="8" t="s">
        <v>113</v>
      </c>
      <c r="C39" s="11" t="s">
        <v>177</v>
      </c>
      <c r="D39" s="651">
        <v>3883.0349587434512</v>
      </c>
    </row>
    <row r="40" spans="1:4" ht="30" customHeight="1" thickTop="1" thickBot="1">
      <c r="A40" s="10" t="s">
        <v>180</v>
      </c>
      <c r="B40" s="8" t="s">
        <v>113</v>
      </c>
      <c r="C40" s="11" t="s">
        <v>181</v>
      </c>
      <c r="D40" s="651">
        <v>98542.741760805264</v>
      </c>
    </row>
    <row r="41" spans="1:4" ht="30" customHeight="1" thickTop="1" thickBot="1">
      <c r="A41" s="10" t="s">
        <v>178</v>
      </c>
      <c r="B41" s="8" t="s">
        <v>113</v>
      </c>
      <c r="C41" s="11" t="s">
        <v>179</v>
      </c>
      <c r="D41" s="651">
        <v>101410.46047615209</v>
      </c>
    </row>
    <row r="42" spans="1:4" ht="30" customHeight="1" thickTop="1" thickBot="1">
      <c r="A42" s="10" t="s">
        <v>182</v>
      </c>
      <c r="B42" s="8" t="s">
        <v>113</v>
      </c>
      <c r="C42" s="11" t="s">
        <v>183</v>
      </c>
      <c r="D42" s="651">
        <v>73738.576160969256</v>
      </c>
    </row>
    <row r="43" spans="1:4" ht="30" customHeight="1" thickTop="1" thickBot="1">
      <c r="A43" s="10" t="s">
        <v>1672</v>
      </c>
      <c r="B43" s="8" t="s">
        <v>113</v>
      </c>
      <c r="C43" s="11" t="s">
        <v>1671</v>
      </c>
      <c r="D43" s="651">
        <v>19415.174793717259</v>
      </c>
    </row>
    <row r="44" spans="1:4" ht="30" customHeight="1" thickTop="1" thickBot="1">
      <c r="A44" s="10" t="s">
        <v>184</v>
      </c>
      <c r="B44" s="8" t="s">
        <v>113</v>
      </c>
      <c r="C44" s="11" t="s">
        <v>185</v>
      </c>
      <c r="D44" s="651">
        <v>19415.174793717259</v>
      </c>
    </row>
    <row r="45" spans="1:4" ht="30" customHeight="1" thickTop="1" thickBot="1">
      <c r="A45" s="10" t="s">
        <v>1603</v>
      </c>
      <c r="B45" s="8" t="s">
        <v>113</v>
      </c>
      <c r="C45" s="11" t="s">
        <v>1604</v>
      </c>
      <c r="D45" s="651">
        <v>2620.2335017836531</v>
      </c>
    </row>
    <row r="46" spans="1:4" ht="30" customHeight="1" thickTop="1" thickBot="1">
      <c r="A46" s="10" t="s">
        <v>188</v>
      </c>
      <c r="B46" s="8" t="s">
        <v>113</v>
      </c>
      <c r="C46" s="11" t="s">
        <v>189</v>
      </c>
      <c r="D46" s="651">
        <v>17603.09181297031</v>
      </c>
    </row>
    <row r="47" spans="1:4" ht="30" customHeight="1" thickTop="1" thickBot="1">
      <c r="A47" s="10" t="s">
        <v>186</v>
      </c>
      <c r="B47" s="8" t="s">
        <v>113</v>
      </c>
      <c r="C47" s="11" t="s">
        <v>187</v>
      </c>
      <c r="D47" s="651">
        <v>2607.1440000223356</v>
      </c>
    </row>
    <row r="48" spans="1:4" ht="30" customHeight="1" thickTop="1" thickBot="1">
      <c r="A48" s="10" t="s">
        <v>190</v>
      </c>
      <c r="B48" s="8" t="s">
        <v>113</v>
      </c>
      <c r="C48" s="11" t="s">
        <v>191</v>
      </c>
      <c r="D48" s="651">
        <v>2607.1440000223356</v>
      </c>
    </row>
    <row r="49" spans="1:4" ht="30" customHeight="1" thickTop="1" thickBot="1">
      <c r="A49" s="10" t="s">
        <v>201</v>
      </c>
      <c r="B49" s="8" t="s">
        <v>113</v>
      </c>
      <c r="C49" s="11" t="s">
        <v>1888</v>
      </c>
      <c r="D49" s="651">
        <v>203442.49987197903</v>
      </c>
    </row>
    <row r="50" spans="1:4" ht="30" customHeight="1" thickTop="1" thickBot="1">
      <c r="A50" s="10" t="s">
        <v>192</v>
      </c>
      <c r="B50" s="8" t="s">
        <v>113</v>
      </c>
      <c r="C50" s="11" t="s">
        <v>193</v>
      </c>
      <c r="D50" s="651">
        <v>40306.302520058664</v>
      </c>
    </row>
    <row r="51" spans="1:4" ht="30" customHeight="1" thickTop="1" thickBot="1">
      <c r="A51" s="10" t="s">
        <v>194</v>
      </c>
      <c r="B51" s="8" t="s">
        <v>113</v>
      </c>
      <c r="C51" s="11" t="s">
        <v>1887</v>
      </c>
      <c r="D51" s="651">
        <v>51261.187574170966</v>
      </c>
    </row>
    <row r="52" spans="1:4" ht="30" customHeight="1" thickTop="1" thickBot="1">
      <c r="A52" s="10" t="s">
        <v>224</v>
      </c>
      <c r="B52" s="8" t="s">
        <v>92</v>
      </c>
      <c r="C52" s="11" t="s">
        <v>1891</v>
      </c>
      <c r="D52" s="651">
        <v>170274.72051693004</v>
      </c>
    </row>
    <row r="53" spans="1:4" ht="30" customHeight="1" thickTop="1" thickBot="1">
      <c r="A53" s="10" t="s">
        <v>195</v>
      </c>
      <c r="B53" s="8" t="s">
        <v>113</v>
      </c>
      <c r="C53" s="11" t="s">
        <v>196</v>
      </c>
      <c r="D53" s="651">
        <v>6407.6484467713708</v>
      </c>
    </row>
    <row r="54" spans="1:4" ht="30" customHeight="1" thickTop="1" thickBot="1">
      <c r="A54" s="10" t="s">
        <v>214</v>
      </c>
      <c r="B54" s="8" t="s">
        <v>113</v>
      </c>
      <c r="C54" s="11" t="s">
        <v>215</v>
      </c>
      <c r="D54" s="651">
        <v>3972.7420369982506</v>
      </c>
    </row>
    <row r="55" spans="1:4" ht="30" customHeight="1" thickTop="1" thickBot="1">
      <c r="A55" s="10" t="s">
        <v>197</v>
      </c>
      <c r="B55" s="8" t="s">
        <v>113</v>
      </c>
      <c r="C55" s="11" t="s">
        <v>198</v>
      </c>
      <c r="D55" s="651">
        <v>251559.15190148662</v>
      </c>
    </row>
    <row r="56" spans="1:4" ht="30" customHeight="1" thickTop="1" thickBot="1">
      <c r="A56" s="10" t="s">
        <v>199</v>
      </c>
      <c r="B56" s="8" t="s">
        <v>113</v>
      </c>
      <c r="C56" s="11" t="s">
        <v>200</v>
      </c>
      <c r="D56" s="651">
        <v>17489.849340579862</v>
      </c>
    </row>
    <row r="57" spans="1:4" ht="30" customHeight="1" thickTop="1" thickBot="1">
      <c r="A57" s="10" t="s">
        <v>202</v>
      </c>
      <c r="B57" s="8" t="s">
        <v>113</v>
      </c>
      <c r="C57" s="11" t="s">
        <v>203</v>
      </c>
      <c r="D57" s="651">
        <v>72715.1037491389</v>
      </c>
    </row>
    <row r="58" spans="1:4" ht="30" customHeight="1" thickTop="1" thickBot="1">
      <c r="A58" s="10" t="s">
        <v>212</v>
      </c>
      <c r="B58" s="8" t="s">
        <v>113</v>
      </c>
      <c r="C58" s="11" t="s">
        <v>213</v>
      </c>
      <c r="D58" s="651">
        <v>54900.73189193711</v>
      </c>
    </row>
    <row r="59" spans="1:4" ht="30" customHeight="1" thickTop="1" thickBot="1">
      <c r="A59" s="10" t="s">
        <v>206</v>
      </c>
      <c r="B59" s="8" t="s">
        <v>113</v>
      </c>
      <c r="C59" s="11" t="s">
        <v>207</v>
      </c>
      <c r="D59" s="651">
        <v>5253.2465026010414</v>
      </c>
    </row>
    <row r="60" spans="1:4" ht="30" customHeight="1" thickTop="1" thickBot="1">
      <c r="A60" s="10" t="s">
        <v>204</v>
      </c>
      <c r="B60" s="8" t="s">
        <v>113</v>
      </c>
      <c r="C60" s="11" t="s">
        <v>205</v>
      </c>
      <c r="D60" s="651">
        <v>3888.6736893766101</v>
      </c>
    </row>
    <row r="61" spans="1:4" ht="30" customHeight="1" thickTop="1" thickBot="1">
      <c r="A61" s="10" t="s">
        <v>208</v>
      </c>
      <c r="B61" s="8" t="s">
        <v>113</v>
      </c>
      <c r="C61" s="11" t="s">
        <v>209</v>
      </c>
      <c r="D61" s="651">
        <v>5253.2465026010414</v>
      </c>
    </row>
    <row r="62" spans="1:4" ht="30" customHeight="1" thickTop="1" thickBot="1">
      <c r="A62" s="10" t="s">
        <v>210</v>
      </c>
      <c r="B62" s="8" t="s">
        <v>113</v>
      </c>
      <c r="C62" s="11" t="s">
        <v>211</v>
      </c>
      <c r="D62" s="651">
        <v>5558.763180543101</v>
      </c>
    </row>
    <row r="63" spans="1:4" ht="30" customHeight="1" thickTop="1" thickBot="1">
      <c r="A63" s="10" t="s">
        <v>217</v>
      </c>
      <c r="B63" s="8" t="s">
        <v>113</v>
      </c>
      <c r="C63" s="11" t="s">
        <v>218</v>
      </c>
      <c r="D63" s="651">
        <v>35062.479342137063</v>
      </c>
    </row>
    <row r="64" spans="1:4" ht="30" customHeight="1" thickTop="1" thickBot="1">
      <c r="A64" s="10" t="s">
        <v>219</v>
      </c>
      <c r="B64" s="8" t="s">
        <v>113</v>
      </c>
      <c r="C64" s="11" t="s">
        <v>220</v>
      </c>
      <c r="D64" s="651">
        <v>18312.435384395787</v>
      </c>
    </row>
    <row r="65" spans="1:4" ht="30" customHeight="1" thickTop="1" thickBot="1">
      <c r="A65" s="10" t="s">
        <v>216</v>
      </c>
      <c r="B65" s="8" t="s">
        <v>113</v>
      </c>
      <c r="C65" s="11" t="s">
        <v>1889</v>
      </c>
      <c r="D65" s="651">
        <v>70484.13291448509</v>
      </c>
    </row>
    <row r="66" spans="1:4" ht="30" customHeight="1" thickTop="1" thickBot="1">
      <c r="A66" s="10" t="s">
        <v>221</v>
      </c>
      <c r="B66" s="8" t="s">
        <v>113</v>
      </c>
      <c r="C66" s="11" t="s">
        <v>1890</v>
      </c>
      <c r="D66" s="651">
        <v>123221.64269079219</v>
      </c>
    </row>
    <row r="67" spans="1:4" ht="30" customHeight="1" thickTop="1" thickBot="1">
      <c r="A67" s="10" t="s">
        <v>222</v>
      </c>
      <c r="B67" s="8" t="s">
        <v>113</v>
      </c>
      <c r="C67" s="11" t="s">
        <v>223</v>
      </c>
      <c r="D67" s="651">
        <v>26459.731533349594</v>
      </c>
    </row>
    <row r="68" spans="1:4" ht="30" customHeight="1" thickTop="1" thickBot="1">
      <c r="A68" s="10" t="s">
        <v>225</v>
      </c>
      <c r="B68" s="8" t="s">
        <v>113</v>
      </c>
      <c r="C68" s="11" t="s">
        <v>226</v>
      </c>
      <c r="D68" s="651">
        <v>91996.258503439691</v>
      </c>
    </row>
    <row r="69" spans="1:4" ht="30" customHeight="1" thickTop="1" thickBot="1">
      <c r="A69" s="10" t="s">
        <v>227</v>
      </c>
      <c r="B69" s="8" t="s">
        <v>113</v>
      </c>
      <c r="C69" s="11" t="s">
        <v>1892</v>
      </c>
      <c r="D69" s="651">
        <v>23693.069648539058</v>
      </c>
    </row>
    <row r="70" spans="1:4" ht="30" customHeight="1" thickTop="1" thickBot="1">
      <c r="A70" s="10" t="s">
        <v>232</v>
      </c>
      <c r="B70" s="8" t="s">
        <v>233</v>
      </c>
      <c r="C70" s="11" t="s">
        <v>1895</v>
      </c>
      <c r="D70" s="651">
        <v>4421.3923176435064</v>
      </c>
    </row>
    <row r="71" spans="1:4" ht="30" customHeight="1" thickTop="1" thickBot="1">
      <c r="A71" s="10" t="s">
        <v>228</v>
      </c>
      <c r="B71" s="8" t="s">
        <v>113</v>
      </c>
      <c r="C71" s="11" t="s">
        <v>1893</v>
      </c>
      <c r="D71" s="651">
        <v>3913.0374942765757</v>
      </c>
    </row>
    <row r="72" spans="1:4" ht="30" customHeight="1" thickTop="1" thickBot="1">
      <c r="A72" s="10" t="s">
        <v>229</v>
      </c>
      <c r="B72" s="8" t="s">
        <v>113</v>
      </c>
      <c r="C72" s="11" t="s">
        <v>1894</v>
      </c>
      <c r="D72" s="651">
        <v>9186.4672398670555</v>
      </c>
    </row>
    <row r="73" spans="1:4" ht="30" customHeight="1" thickTop="1" thickBot="1">
      <c r="A73" s="10" t="s">
        <v>230</v>
      </c>
      <c r="B73" s="8" t="s">
        <v>113</v>
      </c>
      <c r="C73" s="11" t="s">
        <v>231</v>
      </c>
      <c r="D73" s="651">
        <v>4308.1075586434899</v>
      </c>
    </row>
    <row r="74" spans="1:4" ht="30" customHeight="1" thickTop="1" thickBot="1">
      <c r="A74" s="10" t="s">
        <v>234</v>
      </c>
      <c r="B74" s="8" t="s">
        <v>113</v>
      </c>
      <c r="C74" s="11" t="s">
        <v>235</v>
      </c>
      <c r="D74" s="651">
        <v>18765.434260178215</v>
      </c>
    </row>
    <row r="75" spans="1:4" ht="30" customHeight="1" thickTop="1" thickBot="1">
      <c r="A75" s="10" t="s">
        <v>236</v>
      </c>
      <c r="B75" s="8" t="s">
        <v>113</v>
      </c>
      <c r="C75" s="11" t="s">
        <v>237</v>
      </c>
      <c r="D75" s="651">
        <v>371567.74864881142</v>
      </c>
    </row>
    <row r="76" spans="1:4" ht="30" customHeight="1" thickTop="1" thickBot="1">
      <c r="A76" s="10" t="s">
        <v>238</v>
      </c>
      <c r="B76" s="8" t="s">
        <v>113</v>
      </c>
      <c r="C76" s="11" t="s">
        <v>239</v>
      </c>
      <c r="D76" s="651">
        <v>500778.79204658372</v>
      </c>
    </row>
    <row r="77" spans="1:4" ht="30" customHeight="1" thickTop="1" thickBot="1">
      <c r="A77" s="10" t="s">
        <v>240</v>
      </c>
      <c r="B77" s="8" t="s">
        <v>113</v>
      </c>
      <c r="C77" s="11" t="s">
        <v>1896</v>
      </c>
      <c r="D77" s="651">
        <v>168610.5608529959</v>
      </c>
    </row>
    <row r="78" spans="1:4" ht="30" customHeight="1" thickTop="1" thickBot="1">
      <c r="A78" s="10" t="s">
        <v>241</v>
      </c>
      <c r="B78" s="8" t="s">
        <v>113</v>
      </c>
      <c r="C78" s="11" t="s">
        <v>1897</v>
      </c>
      <c r="D78" s="651">
        <v>188702.02535341567</v>
      </c>
    </row>
    <row r="79" spans="1:4" ht="30" customHeight="1" thickTop="1" thickBot="1">
      <c r="A79" s="10" t="s">
        <v>246</v>
      </c>
      <c r="B79" s="8" t="s">
        <v>113</v>
      </c>
      <c r="C79" s="11" t="s">
        <v>1902</v>
      </c>
      <c r="D79" s="651">
        <v>120324.59651341729</v>
      </c>
    </row>
    <row r="80" spans="1:4" ht="30" customHeight="1" thickTop="1" thickBot="1">
      <c r="A80" s="10" t="s">
        <v>243</v>
      </c>
      <c r="B80" s="8" t="s">
        <v>113</v>
      </c>
      <c r="C80" s="11" t="s">
        <v>1899</v>
      </c>
      <c r="D80" s="651">
        <v>194598.8062891271</v>
      </c>
    </row>
    <row r="81" spans="1:8" ht="30" customHeight="1" thickTop="1" thickBot="1">
      <c r="A81" s="10" t="s">
        <v>244</v>
      </c>
      <c r="B81" s="8" t="s">
        <v>113</v>
      </c>
      <c r="C81" s="11" t="s">
        <v>1900</v>
      </c>
      <c r="D81" s="651">
        <v>286594.43930029846</v>
      </c>
    </row>
    <row r="82" spans="1:8" ht="30" customHeight="1" thickTop="1" thickBot="1">
      <c r="A82" s="10" t="s">
        <v>245</v>
      </c>
      <c r="B82" s="8" t="s">
        <v>113</v>
      </c>
      <c r="C82" s="11" t="s">
        <v>1901</v>
      </c>
      <c r="D82" s="651">
        <v>188328.59785343945</v>
      </c>
    </row>
    <row r="83" spans="1:8" ht="30" customHeight="1" thickTop="1" thickBot="1">
      <c r="A83" s="10" t="s">
        <v>247</v>
      </c>
      <c r="B83" s="8" t="s">
        <v>113</v>
      </c>
      <c r="C83" s="11" t="s">
        <v>1903</v>
      </c>
      <c r="D83" s="651">
        <v>177167.21419103531</v>
      </c>
    </row>
    <row r="84" spans="1:8" ht="30" customHeight="1" thickTop="1" thickBot="1">
      <c r="A84" s="10" t="s">
        <v>242</v>
      </c>
      <c r="B84" s="8" t="s">
        <v>113</v>
      </c>
      <c r="C84" s="11" t="s">
        <v>1898</v>
      </c>
      <c r="D84" s="651">
        <v>225736.67400370407</v>
      </c>
    </row>
    <row r="85" spans="1:8" ht="30" customHeight="1" thickTop="1" thickBot="1">
      <c r="A85" s="10" t="s">
        <v>248</v>
      </c>
      <c r="B85" s="8" t="s">
        <v>113</v>
      </c>
      <c r="C85" s="11" t="s">
        <v>1904</v>
      </c>
      <c r="D85" s="651">
        <v>331780.86000756122</v>
      </c>
    </row>
    <row r="86" spans="1:8" ht="30" customHeight="1" thickTop="1" thickBot="1">
      <c r="A86" s="10" t="s">
        <v>249</v>
      </c>
      <c r="B86" s="8" t="s">
        <v>113</v>
      </c>
      <c r="C86" s="11" t="s">
        <v>250</v>
      </c>
      <c r="D86" s="651">
        <v>4187.013801058285</v>
      </c>
    </row>
    <row r="87" spans="1:8" ht="30" customHeight="1" thickTop="1" thickBot="1">
      <c r="A87" s="10" t="s">
        <v>255</v>
      </c>
      <c r="B87" s="8" t="s">
        <v>113</v>
      </c>
      <c r="C87" s="11" t="s">
        <v>256</v>
      </c>
      <c r="D87" s="651">
        <v>2052489.3849728552</v>
      </c>
    </row>
    <row r="88" spans="1:8" ht="30" customHeight="1" thickTop="1" thickBot="1">
      <c r="A88" s="10" t="s">
        <v>253</v>
      </c>
      <c r="B88" s="8" t="s">
        <v>113</v>
      </c>
      <c r="C88" s="11" t="s">
        <v>254</v>
      </c>
      <c r="D88" s="651">
        <v>20249.493859920658</v>
      </c>
    </row>
    <row r="89" spans="1:8" ht="30" customHeight="1" thickTop="1" thickBot="1">
      <c r="A89" s="10" t="s">
        <v>251</v>
      </c>
      <c r="B89" s="8" t="s">
        <v>113</v>
      </c>
      <c r="C89" s="11" t="s">
        <v>252</v>
      </c>
      <c r="D89" s="651">
        <v>53403.656216394498</v>
      </c>
    </row>
    <row r="90" spans="1:8" ht="30" customHeight="1" thickTop="1" thickBot="1">
      <c r="A90" s="10" t="s">
        <v>257</v>
      </c>
      <c r="B90" s="8" t="s">
        <v>113</v>
      </c>
      <c r="C90" s="11" t="s">
        <v>258</v>
      </c>
      <c r="D90" s="651">
        <v>7048.413291448509</v>
      </c>
      <c r="G90" s="220"/>
      <c r="H90" s="220"/>
    </row>
    <row r="91" spans="1:8" ht="30" customHeight="1" thickTop="1" thickBot="1">
      <c r="A91" s="10" t="s">
        <v>259</v>
      </c>
      <c r="B91" s="8" t="s">
        <v>113</v>
      </c>
      <c r="C91" s="11" t="s">
        <v>260</v>
      </c>
      <c r="D91" s="651">
        <v>83713.530408423409</v>
      </c>
      <c r="G91" s="220"/>
      <c r="H91" s="220"/>
    </row>
    <row r="92" spans="1:8" ht="30" customHeight="1" thickTop="1" thickBot="1">
      <c r="A92" s="10" t="s">
        <v>261</v>
      </c>
      <c r="B92" s="8" t="s">
        <v>113</v>
      </c>
      <c r="C92" s="11" t="s">
        <v>262</v>
      </c>
      <c r="D92" s="651">
        <v>7120.4874955192663</v>
      </c>
      <c r="G92" s="649"/>
      <c r="H92" s="649"/>
    </row>
    <row r="93" spans="1:8" ht="30" customHeight="1" thickTop="1" thickBot="1">
      <c r="A93" s="10" t="s">
        <v>263</v>
      </c>
      <c r="B93" s="8" t="s">
        <v>113</v>
      </c>
      <c r="C93" s="11" t="s">
        <v>264</v>
      </c>
      <c r="D93" s="651">
        <v>11533.767204188469</v>
      </c>
      <c r="G93" s="220"/>
      <c r="H93" s="220"/>
    </row>
    <row r="94" spans="1:8" ht="30" customHeight="1" thickTop="1" thickBot="1">
      <c r="A94" s="10" t="s">
        <v>265</v>
      </c>
      <c r="B94" s="8" t="s">
        <v>113</v>
      </c>
      <c r="C94" s="11" t="s">
        <v>266</v>
      </c>
      <c r="D94" s="651">
        <v>22755.86638792598</v>
      </c>
      <c r="G94" s="649"/>
      <c r="H94" s="649"/>
    </row>
    <row r="95" spans="1:8" ht="30" customHeight="1" thickTop="1" thickBot="1">
      <c r="A95" s="10" t="s">
        <v>267</v>
      </c>
      <c r="B95" s="8" t="s">
        <v>113</v>
      </c>
      <c r="C95" s="11" t="s">
        <v>268</v>
      </c>
      <c r="D95" s="651">
        <v>77276.957307856166</v>
      </c>
    </row>
    <row r="96" spans="1:8" ht="30" customHeight="1" thickTop="1" thickBot="1">
      <c r="A96" s="10" t="s">
        <v>269</v>
      </c>
      <c r="B96" s="8" t="s">
        <v>113</v>
      </c>
      <c r="C96" s="11" t="s">
        <v>270</v>
      </c>
      <c r="D96" s="651">
        <v>164241.87021139529</v>
      </c>
    </row>
    <row r="97" spans="1:4" ht="30" customHeight="1" thickTop="1" thickBot="1">
      <c r="A97" s="10" t="s">
        <v>271</v>
      </c>
      <c r="B97" s="8" t="s">
        <v>113</v>
      </c>
      <c r="C97" s="11" t="s">
        <v>272</v>
      </c>
      <c r="D97" s="651">
        <v>143531.32520767872</v>
      </c>
    </row>
    <row r="98" spans="1:4" ht="30" customHeight="1" thickTop="1" thickBot="1">
      <c r="A98" s="10" t="s">
        <v>273</v>
      </c>
      <c r="B98" s="8" t="s">
        <v>113</v>
      </c>
      <c r="C98" s="11" t="s">
        <v>274</v>
      </c>
      <c r="D98" s="651">
        <v>4400.7729532425774</v>
      </c>
    </row>
    <row r="99" spans="1:4" ht="30" customHeight="1" thickTop="1" thickBot="1">
      <c r="A99" s="10" t="s">
        <v>275</v>
      </c>
      <c r="B99" s="8" t="s">
        <v>113</v>
      </c>
      <c r="C99" s="11" t="s">
        <v>276</v>
      </c>
      <c r="D99" s="651">
        <v>18471.390484618631</v>
      </c>
    </row>
    <row r="100" spans="1:4" ht="30" customHeight="1" thickTop="1" thickBot="1">
      <c r="A100" s="10" t="s">
        <v>277</v>
      </c>
      <c r="B100" s="8" t="s">
        <v>113</v>
      </c>
      <c r="C100" s="11" t="s">
        <v>278</v>
      </c>
      <c r="D100" s="651">
        <v>432184.70418217732</v>
      </c>
    </row>
    <row r="101" spans="1:4" ht="30" customHeight="1" thickTop="1" thickBot="1">
      <c r="A101" s="10" t="s">
        <v>279</v>
      </c>
      <c r="B101" s="8" t="s">
        <v>113</v>
      </c>
      <c r="C101" s="11" t="s">
        <v>1905</v>
      </c>
      <c r="D101" s="651">
        <v>432184.70418217732</v>
      </c>
    </row>
    <row r="102" spans="1:4" ht="30" customHeight="1" thickTop="1" thickBot="1">
      <c r="A102" s="10" t="s">
        <v>280</v>
      </c>
      <c r="B102" s="8" t="s">
        <v>113</v>
      </c>
      <c r="C102" s="11" t="s">
        <v>281</v>
      </c>
      <c r="D102" s="651">
        <v>505064.1539424393</v>
      </c>
    </row>
    <row r="103" spans="1:4" ht="30" customHeight="1" thickTop="1" thickBot="1">
      <c r="A103" s="10" t="s">
        <v>282</v>
      </c>
      <c r="B103" s="8" t="s">
        <v>113</v>
      </c>
      <c r="C103" s="11" t="s">
        <v>283</v>
      </c>
      <c r="D103" s="651">
        <v>669152.64817929815</v>
      </c>
    </row>
    <row r="104" spans="1:4" ht="30" customHeight="1" thickTop="1" thickBot="1">
      <c r="A104" s="10" t="s">
        <v>284</v>
      </c>
      <c r="B104" s="8" t="s">
        <v>113</v>
      </c>
      <c r="C104" s="11" t="s">
        <v>285</v>
      </c>
      <c r="D104" s="651">
        <v>287862.32494151453</v>
      </c>
    </row>
    <row r="105" spans="1:4" ht="30" customHeight="1" thickTop="1" thickBot="1">
      <c r="A105" s="10" t="s">
        <v>286</v>
      </c>
      <c r="B105" s="8" t="s">
        <v>113</v>
      </c>
      <c r="C105" s="11" t="s">
        <v>287</v>
      </c>
      <c r="D105" s="651">
        <v>275407.05085241195</v>
      </c>
    </row>
    <row r="106" spans="1:4" ht="30" customHeight="1" thickTop="1" thickBot="1">
      <c r="A106" s="10" t="s">
        <v>288</v>
      </c>
      <c r="B106" s="8" t="s">
        <v>113</v>
      </c>
      <c r="C106" s="11" t="s">
        <v>289</v>
      </c>
      <c r="D106" s="651">
        <v>10354.759889982537</v>
      </c>
    </row>
    <row r="107" spans="1:4" ht="30" customHeight="1" thickTop="1" thickBot="1">
      <c r="A107" s="10" t="s">
        <v>290</v>
      </c>
      <c r="B107" s="8" t="s">
        <v>113</v>
      </c>
      <c r="C107" s="11" t="s">
        <v>291</v>
      </c>
      <c r="D107" s="651">
        <v>514729.52962801163</v>
      </c>
    </row>
    <row r="108" spans="1:4" ht="30" customHeight="1" thickTop="1" thickBot="1">
      <c r="A108" s="10" t="s">
        <v>292</v>
      </c>
      <c r="B108" s="8" t="s">
        <v>113</v>
      </c>
      <c r="C108" s="11" t="s">
        <v>293</v>
      </c>
      <c r="D108" s="651">
        <v>7215.5247629403057</v>
      </c>
    </row>
    <row r="109" spans="1:4" ht="30" customHeight="1" thickTop="1" thickBot="1">
      <c r="A109" s="10" t="s">
        <v>294</v>
      </c>
      <c r="B109" s="8" t="s">
        <v>113</v>
      </c>
      <c r="C109" s="11" t="s">
        <v>1906</v>
      </c>
      <c r="D109" s="651">
        <v>661862.28332665563</v>
      </c>
    </row>
    <row r="110" spans="1:4" ht="30" customHeight="1" thickTop="1" thickBot="1">
      <c r="A110" s="10" t="s">
        <v>295</v>
      </c>
      <c r="B110" s="8" t="s">
        <v>113</v>
      </c>
      <c r="C110" s="11" t="s">
        <v>296</v>
      </c>
      <c r="D110" s="651">
        <v>3199.7233283797518</v>
      </c>
    </row>
    <row r="111" spans="1:4" ht="30" customHeight="1" thickTop="1" thickBot="1">
      <c r="A111" s="10" t="s">
        <v>297</v>
      </c>
      <c r="B111" s="8" t="s">
        <v>113</v>
      </c>
      <c r="C111" s="11" t="s">
        <v>298</v>
      </c>
      <c r="D111" s="651">
        <v>128326.9614689485</v>
      </c>
    </row>
    <row r="112" spans="1:4" ht="30" customHeight="1" thickTop="1" thickBot="1">
      <c r="A112" s="10" t="s">
        <v>299</v>
      </c>
      <c r="B112" s="8" t="s">
        <v>113</v>
      </c>
      <c r="C112" s="11" t="s">
        <v>300</v>
      </c>
      <c r="D112" s="651">
        <v>511685.66391715675</v>
      </c>
    </row>
    <row r="113" spans="1:4" ht="30" customHeight="1" thickTop="1" thickBot="1">
      <c r="A113" s="10" t="s">
        <v>301</v>
      </c>
      <c r="B113" s="8" t="s">
        <v>113</v>
      </c>
      <c r="C113" s="11" t="s">
        <v>302</v>
      </c>
      <c r="D113" s="651">
        <v>7592.1522038819976</v>
      </c>
    </row>
    <row r="114" spans="1:4" ht="30" customHeight="1" thickTop="1" thickBot="1">
      <c r="A114" s="10" t="s">
        <v>305</v>
      </c>
      <c r="B114" s="8" t="s">
        <v>113</v>
      </c>
      <c r="C114" s="11" t="s">
        <v>306</v>
      </c>
      <c r="D114" s="651">
        <v>123221.64269079219</v>
      </c>
    </row>
    <row r="115" spans="1:4" ht="30" customHeight="1" thickTop="1" thickBot="1">
      <c r="A115" s="10" t="s">
        <v>303</v>
      </c>
      <c r="B115" s="8" t="s">
        <v>113</v>
      </c>
      <c r="C115" s="11" t="s">
        <v>304</v>
      </c>
      <c r="D115" s="651">
        <v>139540.21922843295</v>
      </c>
    </row>
    <row r="116" spans="1:4" ht="30" customHeight="1" thickTop="1" thickBot="1">
      <c r="A116" s="10" t="s">
        <v>309</v>
      </c>
      <c r="B116" s="8" t="s">
        <v>113</v>
      </c>
      <c r="C116" s="11" t="s">
        <v>1907</v>
      </c>
      <c r="D116" s="651">
        <v>151148.9648289289</v>
      </c>
    </row>
    <row r="117" spans="1:4" ht="30" customHeight="1" thickTop="1" thickBot="1">
      <c r="A117" s="10" t="s">
        <v>310</v>
      </c>
      <c r="B117" s="8" t="s">
        <v>113</v>
      </c>
      <c r="C117" s="11" t="s">
        <v>311</v>
      </c>
      <c r="D117" s="651">
        <v>195945.36683941705</v>
      </c>
    </row>
    <row r="118" spans="1:4" ht="30" customHeight="1" thickTop="1" thickBot="1">
      <c r="A118" s="10" t="s">
        <v>313</v>
      </c>
      <c r="B118" s="8" t="s">
        <v>113</v>
      </c>
      <c r="C118" s="11" t="s">
        <v>1909</v>
      </c>
      <c r="D118" s="651">
        <v>178671.38190164868</v>
      </c>
    </row>
    <row r="119" spans="1:4" ht="30" customHeight="1" thickTop="1" thickBot="1">
      <c r="A119" s="10" t="s">
        <v>318</v>
      </c>
      <c r="B119" s="8" t="s">
        <v>113</v>
      </c>
      <c r="C119" s="11" t="s">
        <v>319</v>
      </c>
      <c r="D119" s="651">
        <v>225549.22532635229</v>
      </c>
    </row>
    <row r="120" spans="1:4" ht="30" customHeight="1" thickTop="1" thickBot="1">
      <c r="A120" s="10" t="s">
        <v>314</v>
      </c>
      <c r="B120" s="8" t="s">
        <v>113</v>
      </c>
      <c r="C120" s="11" t="s">
        <v>315</v>
      </c>
      <c r="D120" s="651">
        <v>200238.50134972963</v>
      </c>
    </row>
    <row r="121" spans="1:4" ht="30" customHeight="1" thickTop="1" thickBot="1">
      <c r="A121" s="10" t="s">
        <v>1648</v>
      </c>
      <c r="B121" s="8" t="s">
        <v>113</v>
      </c>
      <c r="C121" s="11" t="s">
        <v>1649</v>
      </c>
      <c r="D121" s="651">
        <v>131851.9762307796</v>
      </c>
    </row>
    <row r="122" spans="1:4" ht="30" customHeight="1" thickTop="1" thickBot="1">
      <c r="A122" s="10" t="s">
        <v>322</v>
      </c>
      <c r="B122" s="8" t="s">
        <v>113</v>
      </c>
      <c r="C122" s="11" t="s">
        <v>323</v>
      </c>
      <c r="D122" s="651">
        <v>123696.32128772901</v>
      </c>
    </row>
    <row r="123" spans="1:4" ht="30" customHeight="1" thickTop="1" thickBot="1">
      <c r="A123" s="10" t="s">
        <v>320</v>
      </c>
      <c r="B123" s="8" t="s">
        <v>113</v>
      </c>
      <c r="C123" s="11" t="s">
        <v>321</v>
      </c>
      <c r="D123" s="651">
        <v>143531.32520767872</v>
      </c>
    </row>
    <row r="124" spans="1:4" ht="30" customHeight="1" thickTop="1" thickBot="1">
      <c r="A124" s="10" t="s">
        <v>312</v>
      </c>
      <c r="B124" s="8" t="s">
        <v>113</v>
      </c>
      <c r="C124" s="11" t="s">
        <v>1908</v>
      </c>
      <c r="D124" s="651">
        <v>143531.32520767872</v>
      </c>
    </row>
    <row r="125" spans="1:4" ht="30" customHeight="1" thickTop="1" thickBot="1">
      <c r="A125" s="10" t="s">
        <v>316</v>
      </c>
      <c r="B125" s="8" t="s">
        <v>113</v>
      </c>
      <c r="C125" s="11" t="s">
        <v>317</v>
      </c>
      <c r="D125" s="651">
        <v>143531.32520767872</v>
      </c>
    </row>
    <row r="126" spans="1:4" ht="30" customHeight="1" thickTop="1" thickBot="1">
      <c r="A126" s="10" t="s">
        <v>307</v>
      </c>
      <c r="B126" s="8" t="s">
        <v>113</v>
      </c>
      <c r="C126" s="11" t="s">
        <v>308</v>
      </c>
      <c r="D126" s="651">
        <v>143531.32520767872</v>
      </c>
    </row>
    <row r="127" spans="1:4" ht="30" customHeight="1" thickTop="1" thickBot="1">
      <c r="A127" s="10" t="s">
        <v>324</v>
      </c>
      <c r="B127" s="8" t="s">
        <v>113</v>
      </c>
      <c r="C127" s="11" t="s">
        <v>325</v>
      </c>
      <c r="D127" s="651">
        <v>12302.685017801034</v>
      </c>
    </row>
    <row r="128" spans="1:4" ht="30" customHeight="1" thickTop="1" thickBot="1">
      <c r="A128" s="10" t="s">
        <v>326</v>
      </c>
      <c r="B128" s="8" t="s">
        <v>113</v>
      </c>
      <c r="C128" s="11" t="s">
        <v>327</v>
      </c>
      <c r="D128" s="651">
        <v>96579.25361306798</v>
      </c>
    </row>
    <row r="129" spans="1:4" ht="30" customHeight="1" thickTop="1" thickBot="1">
      <c r="A129" s="10" t="s">
        <v>328</v>
      </c>
      <c r="B129" s="8" t="s">
        <v>113</v>
      </c>
      <c r="C129" s="11" t="s">
        <v>329</v>
      </c>
      <c r="D129" s="651">
        <v>159.46330230573105</v>
      </c>
    </row>
    <row r="130" spans="1:4" ht="30" customHeight="1" thickTop="1" thickBot="1">
      <c r="A130" s="10" t="s">
        <v>330</v>
      </c>
      <c r="B130" s="8" t="s">
        <v>113</v>
      </c>
      <c r="C130" s="11" t="s">
        <v>331</v>
      </c>
      <c r="D130" s="651">
        <v>3075.6712544502584</v>
      </c>
    </row>
    <row r="131" spans="1:4" ht="30" customHeight="1" thickTop="1" thickBot="1">
      <c r="A131" s="10" t="s">
        <v>332</v>
      </c>
      <c r="B131" s="8" t="s">
        <v>113</v>
      </c>
      <c r="C131" s="11" t="s">
        <v>333</v>
      </c>
      <c r="D131" s="651">
        <v>3199.7233283797518</v>
      </c>
    </row>
    <row r="132" spans="1:4" ht="30" customHeight="1" thickTop="1" thickBot="1">
      <c r="A132" s="10" t="s">
        <v>334</v>
      </c>
      <c r="B132" s="8" t="s">
        <v>113</v>
      </c>
      <c r="C132" s="11" t="s">
        <v>1676</v>
      </c>
      <c r="D132" s="651">
        <v>36241.659614938879</v>
      </c>
    </row>
    <row r="133" spans="1:4" ht="30" customHeight="1" thickTop="1" thickBot="1">
      <c r="A133" s="10" t="s">
        <v>335</v>
      </c>
      <c r="B133" s="8" t="s">
        <v>92</v>
      </c>
      <c r="C133" s="11" t="s">
        <v>1910</v>
      </c>
      <c r="D133" s="651">
        <v>268407.98138289759</v>
      </c>
    </row>
    <row r="134" spans="1:4" ht="30" customHeight="1" thickTop="1" thickBot="1">
      <c r="A134" s="10" t="s">
        <v>336</v>
      </c>
      <c r="B134" s="8" t="s">
        <v>113</v>
      </c>
      <c r="C134" s="11" t="s">
        <v>337</v>
      </c>
      <c r="D134" s="651">
        <v>46301.047263162538</v>
      </c>
    </row>
    <row r="135" spans="1:4" ht="30" customHeight="1" thickTop="1" thickBot="1">
      <c r="A135" s="10" t="s">
        <v>338</v>
      </c>
      <c r="B135" s="8" t="s">
        <v>339</v>
      </c>
      <c r="C135" s="11" t="s">
        <v>340</v>
      </c>
      <c r="D135" s="651">
        <v>1376.8754982422324</v>
      </c>
    </row>
    <row r="136" spans="1:4" ht="30" customHeight="1" thickTop="1" thickBot="1">
      <c r="A136" s="10" t="s">
        <v>352</v>
      </c>
      <c r="B136" s="8" t="s">
        <v>339</v>
      </c>
      <c r="C136" s="11" t="s">
        <v>353</v>
      </c>
      <c r="D136" s="651">
        <v>1830.9824988478115</v>
      </c>
    </row>
    <row r="137" spans="1:4" ht="30" customHeight="1" thickTop="1" thickBot="1">
      <c r="A137" s="10" t="s">
        <v>343</v>
      </c>
      <c r="B137" s="8" t="s">
        <v>344</v>
      </c>
      <c r="C137" s="11" t="s">
        <v>345</v>
      </c>
      <c r="D137" s="651">
        <v>0.34756789656682546</v>
      </c>
    </row>
    <row r="138" spans="1:4" ht="30" customHeight="1" thickTop="1" thickBot="1">
      <c r="A138" s="10" t="s">
        <v>346</v>
      </c>
      <c r="B138" s="8" t="s">
        <v>344</v>
      </c>
      <c r="C138" s="11" t="s">
        <v>347</v>
      </c>
      <c r="D138" s="651">
        <v>0.31891710569773835</v>
      </c>
    </row>
    <row r="139" spans="1:4" ht="30" customHeight="1" thickTop="1" thickBot="1">
      <c r="A139" s="10" t="s">
        <v>350</v>
      </c>
      <c r="B139" s="8" t="s">
        <v>339</v>
      </c>
      <c r="C139" s="11" t="s">
        <v>351</v>
      </c>
      <c r="D139" s="651">
        <v>1376.8754982422324</v>
      </c>
    </row>
    <row r="140" spans="1:4" ht="30" customHeight="1" thickTop="1" thickBot="1">
      <c r="A140" s="10" t="s">
        <v>348</v>
      </c>
      <c r="B140" s="8" t="s">
        <v>339</v>
      </c>
      <c r="C140" s="11" t="s">
        <v>349</v>
      </c>
      <c r="D140" s="651">
        <v>1376.8754982422324</v>
      </c>
    </row>
    <row r="141" spans="1:4" ht="30" customHeight="1" thickTop="1" thickBot="1">
      <c r="A141" s="10" t="s">
        <v>356</v>
      </c>
      <c r="B141" s="8" t="s">
        <v>113</v>
      </c>
      <c r="C141" s="11" t="s">
        <v>357</v>
      </c>
      <c r="D141" s="651">
        <v>59383.727410866421</v>
      </c>
    </row>
    <row r="142" spans="1:4" ht="30" customHeight="1" thickTop="1" thickBot="1">
      <c r="A142" s="10" t="s">
        <v>341</v>
      </c>
      <c r="B142" s="8" t="s">
        <v>339</v>
      </c>
      <c r="C142" s="11" t="s">
        <v>342</v>
      </c>
      <c r="D142" s="651">
        <v>1376.8754982422324</v>
      </c>
    </row>
    <row r="143" spans="1:4" ht="30" customHeight="1" thickTop="1" thickBot="1">
      <c r="A143" s="10" t="s">
        <v>354</v>
      </c>
      <c r="B143" s="8" t="s">
        <v>113</v>
      </c>
      <c r="C143" s="11" t="s">
        <v>355</v>
      </c>
      <c r="D143" s="651">
        <v>52451.122318922477</v>
      </c>
    </row>
    <row r="144" spans="1:4" ht="30" customHeight="1" thickTop="1" thickBot="1">
      <c r="A144" s="10" t="s">
        <v>359</v>
      </c>
      <c r="B144" s="8" t="s">
        <v>113</v>
      </c>
      <c r="C144" s="11" t="s">
        <v>360</v>
      </c>
      <c r="D144" s="651">
        <v>165211.73188029858</v>
      </c>
    </row>
    <row r="145" spans="1:4" ht="68.25" customHeight="1" thickTop="1" thickBot="1">
      <c r="A145" s="10" t="s">
        <v>358</v>
      </c>
      <c r="B145" s="8" t="s">
        <v>113</v>
      </c>
      <c r="C145" s="11" t="s">
        <v>2197</v>
      </c>
      <c r="D145" s="651">
        <v>245814.3178530343</v>
      </c>
    </row>
    <row r="146" spans="1:4" ht="30" customHeight="1" thickTop="1" thickBot="1">
      <c r="A146" s="10" t="s">
        <v>361</v>
      </c>
      <c r="B146" s="8" t="s">
        <v>113</v>
      </c>
      <c r="C146" s="11" t="s">
        <v>1911</v>
      </c>
      <c r="D146" s="651">
        <v>128152.96893542745</v>
      </c>
    </row>
    <row r="147" spans="1:4" ht="30" customHeight="1" thickTop="1" thickBot="1">
      <c r="A147" s="10" t="s">
        <v>362</v>
      </c>
      <c r="B147" s="8" t="s">
        <v>113</v>
      </c>
      <c r="C147" s="11" t="s">
        <v>1912</v>
      </c>
      <c r="D147" s="651">
        <v>128152.96893542745</v>
      </c>
    </row>
    <row r="148" spans="1:4" ht="30" customHeight="1" thickTop="1" thickBot="1">
      <c r="A148" s="10" t="s">
        <v>367</v>
      </c>
      <c r="B148" s="8" t="s">
        <v>113</v>
      </c>
      <c r="C148" s="11" t="s">
        <v>368</v>
      </c>
      <c r="D148" s="651">
        <v>9060.4149037347197</v>
      </c>
    </row>
    <row r="149" spans="1:4" ht="30" customHeight="1" thickTop="1" thickBot="1">
      <c r="A149" s="10" t="s">
        <v>363</v>
      </c>
      <c r="B149" s="8" t="s">
        <v>113</v>
      </c>
      <c r="C149" s="11" t="s">
        <v>364</v>
      </c>
      <c r="D149" s="651">
        <v>4823.6777507294892</v>
      </c>
    </row>
    <row r="150" spans="1:4" ht="30" customHeight="1" thickTop="1" thickBot="1">
      <c r="A150" s="10" t="s">
        <v>158</v>
      </c>
      <c r="B150" s="8" t="s">
        <v>113</v>
      </c>
      <c r="C150" s="11" t="s">
        <v>159</v>
      </c>
      <c r="D150" s="651">
        <v>42802.06640068128</v>
      </c>
    </row>
    <row r="151" spans="1:4" ht="30" customHeight="1" thickTop="1" thickBot="1">
      <c r="A151" s="10" t="s">
        <v>369</v>
      </c>
      <c r="B151" s="8" t="s">
        <v>113</v>
      </c>
      <c r="C151" s="11" t="s">
        <v>370</v>
      </c>
      <c r="D151" s="651">
        <v>156991.48784090453</v>
      </c>
    </row>
    <row r="152" spans="1:4" ht="30" customHeight="1" thickTop="1" thickBot="1">
      <c r="A152" s="10" t="s">
        <v>371</v>
      </c>
      <c r="B152" s="8" t="s">
        <v>113</v>
      </c>
      <c r="C152" s="11" t="s">
        <v>372</v>
      </c>
      <c r="D152" s="651">
        <v>123221.64269079219</v>
      </c>
    </row>
    <row r="153" spans="1:4" ht="30" customHeight="1" thickTop="1" thickBot="1">
      <c r="A153" s="10" t="s">
        <v>365</v>
      </c>
      <c r="B153" s="8" t="s">
        <v>113</v>
      </c>
      <c r="C153" s="11" t="s">
        <v>366</v>
      </c>
      <c r="D153" s="651">
        <v>92270.137633507751</v>
      </c>
    </row>
    <row r="154" spans="1:4" ht="30" customHeight="1" thickTop="1" thickBot="1">
      <c r="A154" s="10" t="s">
        <v>373</v>
      </c>
      <c r="B154" s="8" t="s">
        <v>113</v>
      </c>
      <c r="C154" s="11" t="s">
        <v>374</v>
      </c>
      <c r="D154" s="651">
        <v>83299.429808027824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3"/>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90" t="s">
        <v>1850</v>
      </c>
      <c r="B1" s="691"/>
      <c r="C1" s="691"/>
      <c r="D1" s="692"/>
    </row>
    <row r="2" spans="1:4" ht="47.25" customHeight="1" thickTop="1" thickBot="1">
      <c r="A2" s="689" t="s">
        <v>375</v>
      </c>
      <c r="B2" s="689"/>
      <c r="C2" s="689"/>
      <c r="D2" s="689"/>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6" t="s">
        <v>742</v>
      </c>
      <c r="B6" s="666" t="s">
        <v>377</v>
      </c>
      <c r="C6" s="667" t="s">
        <v>2239</v>
      </c>
      <c r="D6" s="650">
        <v>3875.6353282921414</v>
      </c>
    </row>
    <row r="7" spans="1:4" ht="16.5" thickTop="1" thickBot="1">
      <c r="A7" s="666" t="s">
        <v>747</v>
      </c>
      <c r="B7" s="666" t="s">
        <v>377</v>
      </c>
      <c r="C7" s="667" t="s">
        <v>748</v>
      </c>
      <c r="D7" s="650">
        <v>3169.6490970771838</v>
      </c>
    </row>
    <row r="8" spans="1:4" ht="16.5" thickTop="1" thickBot="1">
      <c r="A8" s="666" t="s">
        <v>743</v>
      </c>
      <c r="B8" s="666" t="s">
        <v>377</v>
      </c>
      <c r="C8" s="667" t="s">
        <v>744</v>
      </c>
      <c r="D8" s="650">
        <v>3568.4584282797337</v>
      </c>
    </row>
    <row r="9" spans="1:4" ht="16.5" thickTop="1" thickBot="1">
      <c r="A9" s="666" t="s">
        <v>745</v>
      </c>
      <c r="B9" s="666" t="s">
        <v>377</v>
      </c>
      <c r="C9" s="667" t="s">
        <v>746</v>
      </c>
      <c r="D9" s="650">
        <v>3419.5557275957526</v>
      </c>
    </row>
    <row r="10" spans="1:4" ht="16.5" thickTop="1" thickBot="1">
      <c r="A10" s="666" t="s">
        <v>1668</v>
      </c>
      <c r="B10" s="666" t="s">
        <v>377</v>
      </c>
      <c r="C10" s="667" t="s">
        <v>1667</v>
      </c>
      <c r="D10" s="650">
        <v>2971.8063479166499</v>
      </c>
    </row>
    <row r="11" spans="1:4" ht="16.5" thickTop="1" thickBot="1">
      <c r="A11" s="666" t="s">
        <v>751</v>
      </c>
      <c r="B11" s="666" t="s">
        <v>377</v>
      </c>
      <c r="C11" s="667" t="s">
        <v>752</v>
      </c>
      <c r="D11" s="650">
        <v>14545.126584133803</v>
      </c>
    </row>
    <row r="12" spans="1:4" ht="16.5" thickTop="1" thickBot="1">
      <c r="A12" s="666" t="s">
        <v>749</v>
      </c>
      <c r="B12" s="666" t="s">
        <v>377</v>
      </c>
      <c r="C12" s="667" t="s">
        <v>750</v>
      </c>
      <c r="D12" s="650">
        <v>5392.8106725881707</v>
      </c>
    </row>
    <row r="13" spans="1:4" ht="16.5" thickTop="1" thickBot="1">
      <c r="A13" s="666" t="s">
        <v>753</v>
      </c>
      <c r="B13" s="666" t="s">
        <v>92</v>
      </c>
      <c r="C13" s="667" t="s">
        <v>1935</v>
      </c>
      <c r="D13" s="650">
        <v>2053.3994807609088</v>
      </c>
    </row>
    <row r="14" spans="1:4" ht="16.5" thickTop="1" thickBot="1">
      <c r="A14" s="666" t="s">
        <v>755</v>
      </c>
      <c r="B14" s="666" t="s">
        <v>233</v>
      </c>
      <c r="C14" s="667" t="s">
        <v>1937</v>
      </c>
      <c r="D14" s="650">
        <v>42148.835792210986</v>
      </c>
    </row>
    <row r="15" spans="1:4" ht="16.5" thickTop="1" thickBot="1">
      <c r="A15" s="666" t="s">
        <v>756</v>
      </c>
      <c r="B15" s="666" t="s">
        <v>92</v>
      </c>
      <c r="C15" s="667" t="s">
        <v>1938</v>
      </c>
      <c r="D15" s="650">
        <v>8862.3138847647533</v>
      </c>
    </row>
    <row r="16" spans="1:4" ht="16.5" thickTop="1" thickBot="1">
      <c r="A16" s="666" t="s">
        <v>754</v>
      </c>
      <c r="B16" s="666" t="s">
        <v>233</v>
      </c>
      <c r="C16" s="667" t="s">
        <v>1936</v>
      </c>
      <c r="D16" s="650">
        <v>918.40686715574111</v>
      </c>
    </row>
    <row r="17" spans="1:4" ht="16.5" thickTop="1" thickBot="1">
      <c r="A17" s="666" t="s">
        <v>776</v>
      </c>
      <c r="B17" s="666" t="s">
        <v>422</v>
      </c>
      <c r="C17" s="667" t="s">
        <v>777</v>
      </c>
      <c r="D17" s="650">
        <v>9234.9246708679402</v>
      </c>
    </row>
    <row r="18" spans="1:4" ht="16.5" thickTop="1" thickBot="1">
      <c r="A18" s="666" t="s">
        <v>757</v>
      </c>
      <c r="B18" s="666" t="s">
        <v>387</v>
      </c>
      <c r="C18" s="667" t="s">
        <v>1939</v>
      </c>
      <c r="D18" s="650">
        <v>66292.940133186232</v>
      </c>
    </row>
    <row r="19" spans="1:4" ht="16.5" thickTop="1" thickBot="1">
      <c r="A19" s="666" t="s">
        <v>758</v>
      </c>
      <c r="B19" s="666" t="s">
        <v>387</v>
      </c>
      <c r="C19" s="667" t="s">
        <v>2240</v>
      </c>
      <c r="D19" s="650">
        <v>74347.222579274283</v>
      </c>
    </row>
    <row r="20" spans="1:4" ht="16.5" thickTop="1" thickBot="1">
      <c r="A20" s="666" t="s">
        <v>761</v>
      </c>
      <c r="B20" s="666" t="s">
        <v>387</v>
      </c>
      <c r="C20" s="667" t="s">
        <v>762</v>
      </c>
      <c r="D20" s="650">
        <v>72889.4339012493</v>
      </c>
    </row>
    <row r="21" spans="1:4" ht="16.5" thickTop="1" thickBot="1">
      <c r="A21" s="666" t="s">
        <v>759</v>
      </c>
      <c r="B21" s="666" t="s">
        <v>387</v>
      </c>
      <c r="C21" s="667" t="s">
        <v>2241</v>
      </c>
      <c r="D21" s="650">
        <v>72889.4339012493</v>
      </c>
    </row>
    <row r="22" spans="1:4" ht="16.5" thickTop="1" thickBot="1">
      <c r="A22" s="666" t="s">
        <v>760</v>
      </c>
      <c r="B22" s="666" t="s">
        <v>387</v>
      </c>
      <c r="C22" s="667" t="s">
        <v>2242</v>
      </c>
      <c r="D22" s="650">
        <v>74347.222579274283</v>
      </c>
    </row>
    <row r="23" spans="1:4" ht="16.5" thickTop="1" thickBot="1">
      <c r="A23" s="666" t="s">
        <v>763</v>
      </c>
      <c r="B23" s="666" t="s">
        <v>387</v>
      </c>
      <c r="C23" s="667" t="s">
        <v>764</v>
      </c>
      <c r="D23" s="650">
        <v>74347.222579274283</v>
      </c>
    </row>
    <row r="24" spans="1:4" ht="16.5" thickTop="1" thickBot="1">
      <c r="A24" s="666" t="s">
        <v>772</v>
      </c>
      <c r="B24" s="666" t="s">
        <v>387</v>
      </c>
      <c r="C24" s="667" t="s">
        <v>773</v>
      </c>
      <c r="D24" s="650">
        <v>20618.858934222684</v>
      </c>
    </row>
    <row r="25" spans="1:4" ht="16.5" thickTop="1" thickBot="1">
      <c r="A25" s="666" t="s">
        <v>765</v>
      </c>
      <c r="B25" s="666" t="s">
        <v>387</v>
      </c>
      <c r="C25" s="667" t="s">
        <v>766</v>
      </c>
      <c r="D25" s="650">
        <v>74347.222579274283</v>
      </c>
    </row>
    <row r="26" spans="1:4" ht="16.5" thickTop="1" thickBot="1">
      <c r="A26" s="666" t="s">
        <v>768</v>
      </c>
      <c r="B26" s="666" t="s">
        <v>387</v>
      </c>
      <c r="C26" s="667" t="s">
        <v>2002</v>
      </c>
      <c r="D26" s="650">
        <v>39610.200937193193</v>
      </c>
    </row>
    <row r="27" spans="1:4" ht="16.5" thickTop="1" thickBot="1">
      <c r="A27" s="666" t="s">
        <v>767</v>
      </c>
      <c r="B27" s="666" t="s">
        <v>387</v>
      </c>
      <c r="C27" s="667" t="s">
        <v>2004</v>
      </c>
      <c r="D27" s="650">
        <v>39610.200937193193</v>
      </c>
    </row>
    <row r="28" spans="1:4" ht="16.5" thickTop="1" thickBot="1">
      <c r="A28" s="666" t="s">
        <v>770</v>
      </c>
      <c r="B28" s="666" t="s">
        <v>387</v>
      </c>
      <c r="C28" s="667" t="s">
        <v>2003</v>
      </c>
      <c r="D28" s="650">
        <v>39610.200937193193</v>
      </c>
    </row>
    <row r="29" spans="1:4" ht="16.5" thickTop="1" thickBot="1">
      <c r="A29" s="666" t="s">
        <v>769</v>
      </c>
      <c r="B29" s="666" t="s">
        <v>387</v>
      </c>
      <c r="C29" s="667" t="s">
        <v>2001</v>
      </c>
      <c r="D29" s="650">
        <v>39610.200937193193</v>
      </c>
    </row>
    <row r="30" spans="1:4" ht="16.5" thickTop="1" thickBot="1">
      <c r="A30" s="666" t="s">
        <v>771</v>
      </c>
      <c r="B30" s="666" t="s">
        <v>387</v>
      </c>
      <c r="C30" s="667" t="s">
        <v>2243</v>
      </c>
      <c r="D30" s="650">
        <v>54521.296558134476</v>
      </c>
    </row>
    <row r="31" spans="1:4" ht="16.5" thickTop="1" thickBot="1">
      <c r="A31" s="666" t="s">
        <v>774</v>
      </c>
      <c r="B31" s="666" t="s">
        <v>422</v>
      </c>
      <c r="C31" s="667" t="s">
        <v>775</v>
      </c>
      <c r="D31" s="650">
        <v>62.476657629642254</v>
      </c>
    </row>
    <row r="32" spans="1:4" ht="16.5" thickTop="1" thickBot="1">
      <c r="A32" s="666" t="s">
        <v>779</v>
      </c>
      <c r="B32" s="666" t="s">
        <v>144</v>
      </c>
      <c r="C32" s="667" t="s">
        <v>1941</v>
      </c>
      <c r="D32" s="650">
        <v>604.98230138036922</v>
      </c>
    </row>
    <row r="33" spans="1:4" ht="16.5" thickTop="1" thickBot="1">
      <c r="A33" s="666" t="s">
        <v>780</v>
      </c>
      <c r="B33" s="666" t="s">
        <v>377</v>
      </c>
      <c r="C33" s="667" t="s">
        <v>781</v>
      </c>
      <c r="D33" s="650">
        <v>5619.7753537863209</v>
      </c>
    </row>
    <row r="34" spans="1:4" ht="16.5" thickTop="1" thickBot="1">
      <c r="A34" s="666" t="s">
        <v>786</v>
      </c>
      <c r="B34" s="666" t="s">
        <v>377</v>
      </c>
      <c r="C34" s="667" t="s">
        <v>787</v>
      </c>
      <c r="D34" s="650">
        <v>4847.1473544330784</v>
      </c>
    </row>
    <row r="35" spans="1:4" ht="16.5" thickTop="1" thickBot="1">
      <c r="A35" s="666" t="s">
        <v>782</v>
      </c>
      <c r="B35" s="666" t="s">
        <v>377</v>
      </c>
      <c r="C35" s="667" t="s">
        <v>783</v>
      </c>
      <c r="D35" s="650">
        <v>5032.4947720676837</v>
      </c>
    </row>
    <row r="36" spans="1:4" ht="16.5" thickTop="1" thickBot="1">
      <c r="A36" s="666" t="s">
        <v>784</v>
      </c>
      <c r="B36" s="666" t="s">
        <v>377</v>
      </c>
      <c r="C36" s="667" t="s">
        <v>785</v>
      </c>
      <c r="D36" s="650">
        <v>7940.7831847275311</v>
      </c>
    </row>
    <row r="37" spans="1:4" ht="16.5" thickTop="1" thickBot="1">
      <c r="A37" s="666" t="s">
        <v>898</v>
      </c>
      <c r="B37" s="666" t="s">
        <v>377</v>
      </c>
      <c r="C37" s="667" t="s">
        <v>899</v>
      </c>
      <c r="D37" s="650">
        <v>5154.3242544454861</v>
      </c>
    </row>
    <row r="38" spans="1:4" ht="16.5" thickTop="1" thickBot="1">
      <c r="A38" s="666" t="s">
        <v>788</v>
      </c>
      <c r="B38" s="666" t="s">
        <v>377</v>
      </c>
      <c r="C38" s="667" t="s">
        <v>789</v>
      </c>
      <c r="D38" s="650">
        <v>4659.717381544152</v>
      </c>
    </row>
    <row r="39" spans="1:4" ht="16.5" thickTop="1" thickBot="1">
      <c r="A39" s="666" t="s">
        <v>917</v>
      </c>
      <c r="B39" s="666" t="s">
        <v>92</v>
      </c>
      <c r="C39" s="667" t="s">
        <v>2244</v>
      </c>
      <c r="D39" s="650">
        <v>406854.24214999331</v>
      </c>
    </row>
    <row r="40" spans="1:4" ht="16.5" thickTop="1" thickBot="1">
      <c r="A40" s="666" t="s">
        <v>896</v>
      </c>
      <c r="B40" s="666" t="s">
        <v>92</v>
      </c>
      <c r="C40" s="667" t="s">
        <v>897</v>
      </c>
      <c r="D40" s="650">
        <v>27073.218306178311</v>
      </c>
    </row>
    <row r="41" spans="1:4" ht="16.5" thickTop="1" thickBot="1">
      <c r="A41" s="666" t="s">
        <v>827</v>
      </c>
      <c r="B41" s="666" t="s">
        <v>92</v>
      </c>
      <c r="C41" s="667" t="s">
        <v>828</v>
      </c>
      <c r="D41" s="650">
        <v>993.37885631131189</v>
      </c>
    </row>
    <row r="42" spans="1:4" ht="16.5" thickTop="1" thickBot="1">
      <c r="A42" s="666" t="s">
        <v>432</v>
      </c>
      <c r="B42" s="666" t="s">
        <v>92</v>
      </c>
      <c r="C42" s="667" t="s">
        <v>433</v>
      </c>
      <c r="D42" s="650">
        <v>14010.390473447276</v>
      </c>
    </row>
    <row r="43" spans="1:4" ht="16.5" thickTop="1" thickBot="1">
      <c r="A43" s="666" t="s">
        <v>376</v>
      </c>
      <c r="B43" s="666" t="s">
        <v>377</v>
      </c>
      <c r="C43" s="667" t="s">
        <v>378</v>
      </c>
      <c r="D43" s="650">
        <v>5727.0269493838732</v>
      </c>
    </row>
    <row r="44" spans="1:4" ht="16.5" thickTop="1" thickBot="1">
      <c r="A44" s="666" t="s">
        <v>379</v>
      </c>
      <c r="B44" s="666" t="s">
        <v>144</v>
      </c>
      <c r="C44" s="667" t="s">
        <v>2245</v>
      </c>
      <c r="D44" s="650">
        <v>12606.748232034646</v>
      </c>
    </row>
    <row r="45" spans="1:4" ht="16.5" thickTop="1" thickBot="1">
      <c r="A45" s="666" t="s">
        <v>778</v>
      </c>
      <c r="B45" s="666" t="s">
        <v>377</v>
      </c>
      <c r="C45" s="667" t="s">
        <v>1940</v>
      </c>
      <c r="D45" s="650">
        <v>6609.5097384025703</v>
      </c>
    </row>
    <row r="46" spans="1:4" ht="16.5" thickTop="1" thickBot="1">
      <c r="A46" s="666" t="s">
        <v>913</v>
      </c>
      <c r="B46" s="666" t="s">
        <v>92</v>
      </c>
      <c r="C46" s="667" t="s">
        <v>1954</v>
      </c>
      <c r="D46" s="650">
        <v>4323.3847079712441</v>
      </c>
    </row>
    <row r="47" spans="1:4" ht="16.5" thickTop="1" thickBot="1">
      <c r="A47" s="666" t="s">
        <v>914</v>
      </c>
      <c r="B47" s="666" t="s">
        <v>92</v>
      </c>
      <c r="C47" s="667" t="s">
        <v>1955</v>
      </c>
      <c r="D47" s="650">
        <v>8105.3050498189223</v>
      </c>
    </row>
    <row r="48" spans="1:4" ht="16.5" thickTop="1" thickBot="1">
      <c r="A48" s="666" t="s">
        <v>797</v>
      </c>
      <c r="B48" s="666" t="s">
        <v>387</v>
      </c>
      <c r="C48" s="667" t="s">
        <v>798</v>
      </c>
      <c r="D48" s="650">
        <v>37826.492361866905</v>
      </c>
    </row>
    <row r="49" spans="1:4" ht="16.5" thickTop="1" thickBot="1">
      <c r="A49" s="666" t="s">
        <v>800</v>
      </c>
      <c r="B49" s="666" t="s">
        <v>387</v>
      </c>
      <c r="C49" s="667" t="s">
        <v>801</v>
      </c>
      <c r="D49" s="650">
        <v>23149.684207036778</v>
      </c>
    </row>
    <row r="50" spans="1:4" ht="16.5" thickTop="1" thickBot="1">
      <c r="A50" s="666" t="s">
        <v>799</v>
      </c>
      <c r="B50" s="666" t="s">
        <v>387</v>
      </c>
      <c r="C50" s="667" t="s">
        <v>1943</v>
      </c>
      <c r="D50" s="650">
        <v>38906.297261232554</v>
      </c>
    </row>
    <row r="51" spans="1:4" ht="16.5" thickTop="1" thickBot="1">
      <c r="A51" s="666" t="s">
        <v>796</v>
      </c>
      <c r="B51" s="666" t="s">
        <v>387</v>
      </c>
      <c r="C51" s="667" t="s">
        <v>1942</v>
      </c>
      <c r="D51" s="650">
        <v>54242.234154055404</v>
      </c>
    </row>
    <row r="52" spans="1:4" ht="16.5" thickTop="1" thickBot="1">
      <c r="A52" s="666" t="s">
        <v>802</v>
      </c>
      <c r="B52" s="666" t="s">
        <v>387</v>
      </c>
      <c r="C52" s="667" t="s">
        <v>803</v>
      </c>
      <c r="D52" s="650">
        <v>47086.574300207045</v>
      </c>
    </row>
    <row r="53" spans="1:4" ht="16.5" thickTop="1" thickBot="1">
      <c r="A53" s="666" t="s">
        <v>380</v>
      </c>
      <c r="B53" s="666" t="s">
        <v>144</v>
      </c>
      <c r="C53" s="667" t="s">
        <v>381</v>
      </c>
      <c r="D53" s="650">
        <v>4124.5006811835492</v>
      </c>
    </row>
    <row r="54" spans="1:4" ht="16.5" thickTop="1" thickBot="1">
      <c r="A54" s="666" t="s">
        <v>794</v>
      </c>
      <c r="B54" s="666" t="s">
        <v>377</v>
      </c>
      <c r="C54" s="667" t="s">
        <v>795</v>
      </c>
      <c r="D54" s="650">
        <v>1219.3361014051848</v>
      </c>
    </row>
    <row r="55" spans="1:4" ht="16.5" thickTop="1" thickBot="1">
      <c r="A55" s="666" t="s">
        <v>790</v>
      </c>
      <c r="B55" s="666" t="s">
        <v>422</v>
      </c>
      <c r="C55" s="667" t="s">
        <v>791</v>
      </c>
      <c r="D55" s="650">
        <v>3562.2107625167691</v>
      </c>
    </row>
    <row r="56" spans="1:4" ht="16.5" thickTop="1" thickBot="1">
      <c r="A56" s="666" t="s">
        <v>792</v>
      </c>
      <c r="B56" s="666" t="s">
        <v>606</v>
      </c>
      <c r="C56" s="667" t="s">
        <v>793</v>
      </c>
      <c r="D56" s="650">
        <v>6564.2141616210793</v>
      </c>
    </row>
    <row r="57" spans="1:4" ht="16.5" thickTop="1" thickBot="1">
      <c r="A57" s="666" t="s">
        <v>382</v>
      </c>
      <c r="B57" s="666" t="s">
        <v>377</v>
      </c>
      <c r="C57" s="667" t="s">
        <v>383</v>
      </c>
      <c r="D57" s="650">
        <v>3436.2161696303242</v>
      </c>
    </row>
    <row r="58" spans="1:4" ht="16.5" thickTop="1" thickBot="1">
      <c r="A58" s="666" t="s">
        <v>384</v>
      </c>
      <c r="B58" s="666" t="s">
        <v>377</v>
      </c>
      <c r="C58" s="667" t="s">
        <v>385</v>
      </c>
      <c r="D58" s="650">
        <v>3419.5557275957526</v>
      </c>
    </row>
    <row r="59" spans="1:4" ht="16.5" thickTop="1" thickBot="1">
      <c r="A59" s="666" t="s">
        <v>386</v>
      </c>
      <c r="B59" s="666" t="s">
        <v>387</v>
      </c>
      <c r="C59" s="667" t="s">
        <v>2246</v>
      </c>
      <c r="D59" s="650">
        <v>349238.26848393725</v>
      </c>
    </row>
    <row r="60" spans="1:4" ht="16.5" thickTop="1" thickBot="1">
      <c r="A60" s="666" t="s">
        <v>388</v>
      </c>
      <c r="B60" s="666" t="s">
        <v>377</v>
      </c>
      <c r="C60" s="667" t="s">
        <v>389</v>
      </c>
      <c r="D60" s="650">
        <v>1111.0432281804715</v>
      </c>
    </row>
    <row r="61" spans="1:4" ht="16.5" thickTop="1" thickBot="1">
      <c r="A61" s="666" t="s">
        <v>390</v>
      </c>
      <c r="B61" s="666" t="s">
        <v>233</v>
      </c>
      <c r="C61" s="667" t="s">
        <v>391</v>
      </c>
      <c r="D61" s="650">
        <v>128503.03069027535</v>
      </c>
    </row>
    <row r="62" spans="1:4" ht="16.5" thickTop="1" thickBot="1">
      <c r="A62" s="666" t="s">
        <v>398</v>
      </c>
      <c r="B62" s="666" t="s">
        <v>233</v>
      </c>
      <c r="C62" s="667" t="s">
        <v>399</v>
      </c>
      <c r="D62" s="650">
        <v>5269.9060710603244</v>
      </c>
    </row>
    <row r="63" spans="1:4" ht="16.5" thickTop="1" thickBot="1">
      <c r="A63" s="666" t="s">
        <v>392</v>
      </c>
      <c r="B63" s="666" t="s">
        <v>387</v>
      </c>
      <c r="C63" s="667" t="s">
        <v>393</v>
      </c>
      <c r="D63" s="650">
        <v>31661.087531448375</v>
      </c>
    </row>
    <row r="64" spans="1:4" ht="16.5" thickTop="1" thickBot="1">
      <c r="A64" s="666" t="s">
        <v>400</v>
      </c>
      <c r="B64" s="666" t="s">
        <v>92</v>
      </c>
      <c r="C64" s="667" t="s">
        <v>401</v>
      </c>
      <c r="D64" s="650">
        <v>2342.8746611115844</v>
      </c>
    </row>
    <row r="65" spans="1:4" ht="16.5" thickTop="1" thickBot="1">
      <c r="A65" s="666" t="s">
        <v>394</v>
      </c>
      <c r="B65" s="666" t="s">
        <v>92</v>
      </c>
      <c r="C65" s="667" t="s">
        <v>395</v>
      </c>
      <c r="D65" s="650">
        <v>52063.881358035214</v>
      </c>
    </row>
    <row r="66" spans="1:4" ht="16.5" thickTop="1" thickBot="1">
      <c r="A66" s="666" t="s">
        <v>396</v>
      </c>
      <c r="B66" s="666" t="s">
        <v>92</v>
      </c>
      <c r="C66" s="667" t="s">
        <v>397</v>
      </c>
      <c r="D66" s="650">
        <v>64736.230080580986</v>
      </c>
    </row>
    <row r="67" spans="1:4" ht="16.5" thickTop="1" thickBot="1">
      <c r="A67" s="666" t="s">
        <v>918</v>
      </c>
      <c r="B67" s="666" t="s">
        <v>144</v>
      </c>
      <c r="C67" s="667" t="s">
        <v>919</v>
      </c>
      <c r="D67" s="650">
        <v>13069.075498493999</v>
      </c>
    </row>
    <row r="68" spans="1:4" ht="16.5" thickTop="1" thickBot="1">
      <c r="A68" s="666" t="s">
        <v>402</v>
      </c>
      <c r="B68" s="666" t="s">
        <v>377</v>
      </c>
      <c r="C68" s="667" t="s">
        <v>403</v>
      </c>
      <c r="D68" s="650">
        <v>1010.0392983458831</v>
      </c>
    </row>
    <row r="69" spans="1:4" ht="16.5" thickTop="1" thickBot="1">
      <c r="A69" s="666" t="s">
        <v>404</v>
      </c>
      <c r="B69" s="666" t="s">
        <v>377</v>
      </c>
      <c r="C69" s="667" t="s">
        <v>405</v>
      </c>
      <c r="D69" s="650">
        <v>9596.414611913051</v>
      </c>
    </row>
    <row r="70" spans="1:4" ht="16.5" thickTop="1" thickBot="1">
      <c r="A70" s="666" t="s">
        <v>406</v>
      </c>
      <c r="B70" s="666" t="s">
        <v>144</v>
      </c>
      <c r="C70" s="667" t="s">
        <v>407</v>
      </c>
      <c r="D70" s="650">
        <v>57887.747126745031</v>
      </c>
    </row>
    <row r="71" spans="1:4" ht="16.5" thickTop="1" thickBot="1">
      <c r="A71" s="666" t="s">
        <v>408</v>
      </c>
      <c r="B71" s="666" t="s">
        <v>92</v>
      </c>
      <c r="C71" s="667" t="s">
        <v>409</v>
      </c>
      <c r="D71" s="650">
        <v>8798.7959495079504</v>
      </c>
    </row>
    <row r="72" spans="1:4" ht="16.5" thickTop="1" thickBot="1">
      <c r="A72" s="666" t="s">
        <v>410</v>
      </c>
      <c r="B72" s="666" t="s">
        <v>92</v>
      </c>
      <c r="C72" s="667" t="s">
        <v>411</v>
      </c>
      <c r="D72" s="650">
        <v>16800793.763381004</v>
      </c>
    </row>
    <row r="73" spans="1:4" ht="16.5" thickTop="1" thickBot="1">
      <c r="A73" s="666" t="s">
        <v>810</v>
      </c>
      <c r="B73" s="666" t="s">
        <v>377</v>
      </c>
      <c r="C73" s="667" t="s">
        <v>811</v>
      </c>
      <c r="D73" s="650">
        <v>2117.9586936448723</v>
      </c>
    </row>
    <row r="74" spans="1:4" ht="16.5" thickTop="1" thickBot="1">
      <c r="A74" s="666" t="s">
        <v>805</v>
      </c>
      <c r="B74" s="666" t="s">
        <v>377</v>
      </c>
      <c r="C74" s="667" t="s">
        <v>806</v>
      </c>
      <c r="D74" s="650">
        <v>2020.0785966917663</v>
      </c>
    </row>
    <row r="75" spans="1:4" ht="16.5" thickTop="1" thickBot="1">
      <c r="A75" s="666" t="s">
        <v>808</v>
      </c>
      <c r="B75" s="666" t="s">
        <v>377</v>
      </c>
      <c r="C75" s="667" t="s">
        <v>809</v>
      </c>
      <c r="D75" s="650">
        <v>1703.5301980349122</v>
      </c>
    </row>
    <row r="76" spans="1:4" ht="16.5" thickTop="1" thickBot="1">
      <c r="A76" s="666" t="s">
        <v>822</v>
      </c>
      <c r="B76" s="666" t="s">
        <v>377</v>
      </c>
      <c r="C76" s="667" t="s">
        <v>823</v>
      </c>
      <c r="D76" s="650">
        <v>2158.56852110414</v>
      </c>
    </row>
    <row r="77" spans="1:4" ht="16.5" thickTop="1" thickBot="1">
      <c r="A77" s="666" t="s">
        <v>807</v>
      </c>
      <c r="B77" s="666" t="s">
        <v>377</v>
      </c>
      <c r="C77" s="667" t="s">
        <v>2037</v>
      </c>
      <c r="D77" s="650">
        <v>1264.1110393730951</v>
      </c>
    </row>
    <row r="78" spans="1:4" ht="16.5" thickTop="1" thickBot="1">
      <c r="A78" s="666" t="s">
        <v>817</v>
      </c>
      <c r="B78" s="666" t="s">
        <v>377</v>
      </c>
      <c r="C78" s="667" t="s">
        <v>818</v>
      </c>
      <c r="D78" s="650">
        <v>1954.4781061806418</v>
      </c>
    </row>
    <row r="79" spans="1:4" ht="16.5" thickTop="1" thickBot="1">
      <c r="A79" s="666" t="s">
        <v>819</v>
      </c>
      <c r="B79" s="666" t="s">
        <v>377</v>
      </c>
      <c r="C79" s="667" t="s">
        <v>2023</v>
      </c>
      <c r="D79" s="650">
        <v>2011.7483756744807</v>
      </c>
    </row>
    <row r="80" spans="1:4" ht="16.5" thickTop="1" thickBot="1">
      <c r="A80" s="666" t="s">
        <v>820</v>
      </c>
      <c r="B80" s="666" t="s">
        <v>377</v>
      </c>
      <c r="C80" s="667" t="s">
        <v>2024</v>
      </c>
      <c r="D80" s="650">
        <v>2072.1424780498014</v>
      </c>
    </row>
    <row r="81" spans="1:4" ht="16.5" thickTop="1" thickBot="1">
      <c r="A81" s="666" t="s">
        <v>812</v>
      </c>
      <c r="B81" s="666" t="s">
        <v>377</v>
      </c>
      <c r="C81" s="667" t="s">
        <v>2247</v>
      </c>
      <c r="D81" s="650">
        <v>3375.8220672550033</v>
      </c>
    </row>
    <row r="82" spans="1:4" ht="16.5" thickTop="1" thickBot="1">
      <c r="A82" s="666" t="s">
        <v>813</v>
      </c>
      <c r="B82" s="666" t="s">
        <v>377</v>
      </c>
      <c r="C82" s="667" t="s">
        <v>2248</v>
      </c>
      <c r="D82" s="650">
        <v>2285.6043916177459</v>
      </c>
    </row>
    <row r="83" spans="1:4" ht="16.5" thickTop="1" thickBot="1">
      <c r="A83" s="666" t="s">
        <v>814</v>
      </c>
      <c r="B83" s="666" t="s">
        <v>377</v>
      </c>
      <c r="C83" s="667" t="s">
        <v>2249</v>
      </c>
      <c r="D83" s="650">
        <v>3522.6422126846624</v>
      </c>
    </row>
    <row r="84" spans="1:4" ht="16.5" thickTop="1" thickBot="1">
      <c r="A84" s="666" t="s">
        <v>815</v>
      </c>
      <c r="B84" s="666" t="s">
        <v>377</v>
      </c>
      <c r="C84" s="667" t="s">
        <v>2250</v>
      </c>
      <c r="D84" s="650">
        <v>3690.287910657536</v>
      </c>
    </row>
    <row r="85" spans="1:4" ht="16.5" thickTop="1" thickBot="1">
      <c r="A85" s="666" t="s">
        <v>821</v>
      </c>
      <c r="B85" s="666" t="s">
        <v>377</v>
      </c>
      <c r="C85" s="667" t="s">
        <v>1944</v>
      </c>
      <c r="D85" s="650">
        <v>3854.8097757489272</v>
      </c>
    </row>
    <row r="86" spans="1:4" ht="16.5" thickTop="1" thickBot="1">
      <c r="A86" s="666" t="s">
        <v>816</v>
      </c>
      <c r="B86" s="666" t="s">
        <v>377</v>
      </c>
      <c r="C86" s="667" t="s">
        <v>2251</v>
      </c>
      <c r="D86" s="650">
        <v>2711.486941126474</v>
      </c>
    </row>
    <row r="87" spans="1:4" ht="16.5" thickTop="1" thickBot="1">
      <c r="A87" s="666" t="s">
        <v>804</v>
      </c>
      <c r="B87" s="666" t="s">
        <v>377</v>
      </c>
      <c r="C87" s="667" t="s">
        <v>2252</v>
      </c>
      <c r="D87" s="650">
        <v>462.67435900173956</v>
      </c>
    </row>
    <row r="88" spans="1:4" ht="16.5" thickTop="1" thickBot="1">
      <c r="A88" s="666" t="s">
        <v>826</v>
      </c>
      <c r="B88" s="666" t="s">
        <v>377</v>
      </c>
      <c r="C88" s="667" t="s">
        <v>1945</v>
      </c>
      <c r="D88" s="650">
        <v>449.83193493342424</v>
      </c>
    </row>
    <row r="89" spans="1:4" ht="16.5" thickTop="1" thickBot="1">
      <c r="A89" s="666" t="s">
        <v>824</v>
      </c>
      <c r="B89" s="666" t="s">
        <v>377</v>
      </c>
      <c r="C89" s="667" t="s">
        <v>825</v>
      </c>
      <c r="D89" s="650">
        <v>486.27665188404887</v>
      </c>
    </row>
    <row r="90" spans="1:4" ht="16.5" thickTop="1" thickBot="1">
      <c r="A90" s="666" t="s">
        <v>915</v>
      </c>
      <c r="B90" s="666" t="s">
        <v>233</v>
      </c>
      <c r="C90" s="667" t="s">
        <v>916</v>
      </c>
      <c r="D90" s="650">
        <v>15619.164407410564</v>
      </c>
    </row>
    <row r="91" spans="1:4" ht="16.5" thickTop="1" thickBot="1">
      <c r="A91" s="666" t="s">
        <v>412</v>
      </c>
      <c r="B91" s="666" t="s">
        <v>377</v>
      </c>
      <c r="C91" s="667" t="s">
        <v>2253</v>
      </c>
      <c r="D91" s="650">
        <v>15504.623868422887</v>
      </c>
    </row>
    <row r="92" spans="1:4" ht="16.5" thickTop="1" thickBot="1">
      <c r="A92" s="666" t="s">
        <v>413</v>
      </c>
      <c r="B92" s="666" t="s">
        <v>144</v>
      </c>
      <c r="C92" s="667" t="s">
        <v>414</v>
      </c>
      <c r="D92" s="650">
        <v>36617.916129275713</v>
      </c>
    </row>
    <row r="93" spans="1:4" ht="16.5" thickTop="1" thickBot="1">
      <c r="A93" s="666" t="s">
        <v>415</v>
      </c>
      <c r="B93" s="666" t="s">
        <v>144</v>
      </c>
      <c r="C93" s="667" t="s">
        <v>416</v>
      </c>
      <c r="D93" s="650">
        <v>953.81030647920511</v>
      </c>
    </row>
    <row r="94" spans="1:4" ht="16.5" thickTop="1" thickBot="1">
      <c r="A94" s="666" t="s">
        <v>417</v>
      </c>
      <c r="B94" s="666" t="s">
        <v>144</v>
      </c>
      <c r="C94" s="667" t="s">
        <v>418</v>
      </c>
      <c r="D94" s="650">
        <v>953.81030647920511</v>
      </c>
    </row>
    <row r="95" spans="1:4" ht="16.5" thickTop="1" thickBot="1">
      <c r="A95" s="666" t="s">
        <v>419</v>
      </c>
      <c r="B95" s="666" t="s">
        <v>377</v>
      </c>
      <c r="C95" s="667" t="s">
        <v>420</v>
      </c>
      <c r="D95" s="650">
        <v>5870.7232619320503</v>
      </c>
    </row>
    <row r="96" spans="1:4" ht="16.5" thickTop="1" thickBot="1">
      <c r="A96" s="666" t="s">
        <v>436</v>
      </c>
      <c r="B96" s="666" t="s">
        <v>377</v>
      </c>
      <c r="C96" s="667" t="s">
        <v>437</v>
      </c>
      <c r="D96" s="650">
        <v>5011.6692195244696</v>
      </c>
    </row>
    <row r="97" spans="1:4" ht="16.5" thickTop="1" thickBot="1">
      <c r="A97" s="666" t="s">
        <v>434</v>
      </c>
      <c r="B97" s="666" t="s">
        <v>377</v>
      </c>
      <c r="C97" s="667" t="s">
        <v>435</v>
      </c>
      <c r="D97" s="650">
        <v>5161.6131978356107</v>
      </c>
    </row>
    <row r="98" spans="1:4" ht="16.5" thickTop="1" thickBot="1">
      <c r="A98" s="666" t="s">
        <v>421</v>
      </c>
      <c r="B98" s="666" t="s">
        <v>422</v>
      </c>
      <c r="C98" s="667" t="s">
        <v>423</v>
      </c>
      <c r="D98" s="650">
        <v>4758.6387561244183</v>
      </c>
    </row>
    <row r="99" spans="1:4" ht="16.5" thickTop="1" thickBot="1">
      <c r="A99" s="666" t="s">
        <v>835</v>
      </c>
      <c r="B99" s="666" t="s">
        <v>387</v>
      </c>
      <c r="C99" s="667" t="s">
        <v>2254</v>
      </c>
      <c r="D99" s="650">
        <v>318355.01533997792</v>
      </c>
    </row>
    <row r="100" spans="1:4" ht="16.5" thickTop="1" thickBot="1">
      <c r="A100" s="666" t="s">
        <v>836</v>
      </c>
      <c r="B100" s="666" t="s">
        <v>387</v>
      </c>
      <c r="C100" s="667" t="s">
        <v>2255</v>
      </c>
      <c r="D100" s="650">
        <v>441402.79254155833</v>
      </c>
    </row>
    <row r="101" spans="1:4" ht="16.5" thickTop="1" thickBot="1">
      <c r="A101" s="666" t="s">
        <v>837</v>
      </c>
      <c r="B101" s="666" t="s">
        <v>387</v>
      </c>
      <c r="C101" s="667" t="s">
        <v>2256</v>
      </c>
      <c r="D101" s="650">
        <v>652167.79705515644</v>
      </c>
    </row>
    <row r="102" spans="1:4" ht="16.5" thickTop="1" thickBot="1">
      <c r="A102" s="666" t="s">
        <v>838</v>
      </c>
      <c r="B102" s="666" t="s">
        <v>387</v>
      </c>
      <c r="C102" s="667" t="s">
        <v>2257</v>
      </c>
      <c r="D102" s="650">
        <v>533972.37359614496</v>
      </c>
    </row>
    <row r="103" spans="1:4" ht="16.5" thickTop="1" thickBot="1">
      <c r="A103" s="666" t="s">
        <v>839</v>
      </c>
      <c r="B103" s="666" t="s">
        <v>387</v>
      </c>
      <c r="C103" s="667" t="s">
        <v>2258</v>
      </c>
      <c r="D103" s="650">
        <v>491849.56974461296</v>
      </c>
    </row>
    <row r="104" spans="1:4" ht="16.5" thickTop="1" thickBot="1">
      <c r="A104" s="666" t="s">
        <v>833</v>
      </c>
      <c r="B104" s="666" t="s">
        <v>387</v>
      </c>
      <c r="C104" s="667" t="s">
        <v>2006</v>
      </c>
      <c r="D104" s="650">
        <v>265525.79492597957</v>
      </c>
    </row>
    <row r="105" spans="1:4" ht="16.5" thickTop="1" thickBot="1">
      <c r="A105" s="666" t="s">
        <v>832</v>
      </c>
      <c r="B105" s="666" t="s">
        <v>387</v>
      </c>
      <c r="C105" s="667" t="s">
        <v>2007</v>
      </c>
      <c r="D105" s="650">
        <v>281144.95933339017</v>
      </c>
    </row>
    <row r="106" spans="1:4" ht="16.5" thickTop="1" thickBot="1">
      <c r="A106" s="666" t="s">
        <v>1661</v>
      </c>
      <c r="B106" s="666" t="s">
        <v>387</v>
      </c>
      <c r="C106" s="667" t="s">
        <v>2005</v>
      </c>
      <c r="D106" s="650">
        <v>296764.12374080071</v>
      </c>
    </row>
    <row r="107" spans="1:4" ht="16.5" thickTop="1" thickBot="1">
      <c r="A107" s="666" t="s">
        <v>829</v>
      </c>
      <c r="B107" s="666" t="s">
        <v>387</v>
      </c>
      <c r="C107" s="667" t="s">
        <v>2005</v>
      </c>
      <c r="D107" s="650">
        <v>296764.12374080071</v>
      </c>
    </row>
    <row r="108" spans="1:4" ht="16.5" thickTop="1" thickBot="1">
      <c r="A108" s="666" t="s">
        <v>831</v>
      </c>
      <c r="B108" s="666" t="s">
        <v>387</v>
      </c>
      <c r="C108" s="667" t="s">
        <v>2008</v>
      </c>
      <c r="D108" s="650">
        <v>312383.28814821126</v>
      </c>
    </row>
    <row r="109" spans="1:4" ht="16.5" thickTop="1" thickBot="1">
      <c r="A109" s="666" t="s">
        <v>830</v>
      </c>
      <c r="B109" s="666" t="s">
        <v>387</v>
      </c>
      <c r="C109" s="667" t="s">
        <v>2009</v>
      </c>
      <c r="D109" s="650">
        <v>647034.29835325421</v>
      </c>
    </row>
    <row r="110" spans="1:4" ht="16.5" thickTop="1" thickBot="1">
      <c r="A110" s="666" t="s">
        <v>834</v>
      </c>
      <c r="B110" s="666" t="s">
        <v>387</v>
      </c>
      <c r="C110" s="667" t="s">
        <v>2010</v>
      </c>
      <c r="D110" s="650">
        <v>392626.22465246945</v>
      </c>
    </row>
    <row r="111" spans="1:4" ht="16.5" thickTop="1" thickBot="1">
      <c r="A111" s="666" t="s">
        <v>424</v>
      </c>
      <c r="B111" s="666" t="s">
        <v>144</v>
      </c>
      <c r="C111" s="667" t="s">
        <v>425</v>
      </c>
      <c r="D111" s="650">
        <v>2449.0849790819766</v>
      </c>
    </row>
    <row r="112" spans="1:4" ht="16.5" thickTop="1" thickBot="1">
      <c r="A112" s="666" t="s">
        <v>426</v>
      </c>
      <c r="B112" s="666" t="s">
        <v>233</v>
      </c>
      <c r="C112" s="667" t="s">
        <v>427</v>
      </c>
      <c r="D112" s="650">
        <v>0</v>
      </c>
    </row>
    <row r="113" spans="1:4" ht="16.5" thickTop="1" thickBot="1">
      <c r="A113" s="666" t="s">
        <v>428</v>
      </c>
      <c r="B113" s="666" t="s">
        <v>92</v>
      </c>
      <c r="C113" s="667" t="s">
        <v>427</v>
      </c>
      <c r="D113" s="650">
        <v>1080.846176992811</v>
      </c>
    </row>
    <row r="114" spans="1:4" ht="16.5" thickTop="1" thickBot="1">
      <c r="A114" s="666" t="s">
        <v>429</v>
      </c>
      <c r="B114" s="666" t="s">
        <v>144</v>
      </c>
      <c r="C114" s="667" t="s">
        <v>2259</v>
      </c>
      <c r="D114" s="650">
        <v>24857.379515580331</v>
      </c>
    </row>
    <row r="115" spans="1:4" ht="16.5" thickTop="1" thickBot="1">
      <c r="A115" s="666" t="s">
        <v>430</v>
      </c>
      <c r="B115" s="666" t="s">
        <v>92</v>
      </c>
      <c r="C115" s="667" t="s">
        <v>431</v>
      </c>
      <c r="D115" s="650">
        <v>28098.876768931605</v>
      </c>
    </row>
    <row r="116" spans="1:4" ht="16.5" thickTop="1" thickBot="1">
      <c r="A116" s="666" t="s">
        <v>438</v>
      </c>
      <c r="B116" s="666" t="s">
        <v>92</v>
      </c>
      <c r="C116" s="667" t="s">
        <v>1913</v>
      </c>
      <c r="D116" s="650">
        <v>211358.53276107975</v>
      </c>
    </row>
    <row r="117" spans="1:4" ht="16.5" thickTop="1" thickBot="1">
      <c r="A117" s="666" t="s">
        <v>440</v>
      </c>
      <c r="B117" s="666" t="s">
        <v>92</v>
      </c>
      <c r="C117" s="667" t="s">
        <v>441</v>
      </c>
      <c r="D117" s="650">
        <v>83302.210172856343</v>
      </c>
    </row>
    <row r="118" spans="1:4" ht="16.5" thickTop="1" thickBot="1">
      <c r="A118" s="666" t="s">
        <v>439</v>
      </c>
      <c r="B118" s="666" t="s">
        <v>92</v>
      </c>
      <c r="C118" s="667" t="s">
        <v>2260</v>
      </c>
      <c r="D118" s="650">
        <v>102669.97403804545</v>
      </c>
    </row>
    <row r="119" spans="1:4" ht="16.5" thickTop="1" thickBot="1">
      <c r="A119" s="666" t="s">
        <v>443</v>
      </c>
      <c r="B119" s="666" t="s">
        <v>387</v>
      </c>
      <c r="C119" s="667" t="s">
        <v>2261</v>
      </c>
      <c r="D119" s="650">
        <v>4738.8544812083655</v>
      </c>
    </row>
    <row r="120" spans="1:4" ht="16.5" thickTop="1" thickBot="1">
      <c r="A120" s="666" t="s">
        <v>442</v>
      </c>
      <c r="B120" s="666" t="s">
        <v>387</v>
      </c>
      <c r="C120" s="667" t="s">
        <v>2262</v>
      </c>
      <c r="D120" s="650">
        <v>4511.8559584873319</v>
      </c>
    </row>
    <row r="121" spans="1:4" ht="16.5" thickTop="1" thickBot="1">
      <c r="A121" s="666" t="s">
        <v>840</v>
      </c>
      <c r="B121" s="666" t="s">
        <v>606</v>
      </c>
      <c r="C121" s="667" t="s">
        <v>2263</v>
      </c>
      <c r="D121" s="650">
        <v>18742.997288892675</v>
      </c>
    </row>
    <row r="122" spans="1:4" ht="16.5" thickTop="1" thickBot="1">
      <c r="A122" s="666" t="s">
        <v>841</v>
      </c>
      <c r="B122" s="666" t="s">
        <v>606</v>
      </c>
      <c r="C122" s="667" t="s">
        <v>1946</v>
      </c>
      <c r="D122" s="650">
        <v>33704.074235937675</v>
      </c>
    </row>
    <row r="123" spans="1:4" ht="16.5" thickTop="1" thickBot="1">
      <c r="A123" s="666" t="s">
        <v>444</v>
      </c>
      <c r="B123" s="666" t="s">
        <v>387</v>
      </c>
      <c r="C123" s="667" t="s">
        <v>1914</v>
      </c>
      <c r="D123" s="650">
        <v>3891.254492699552</v>
      </c>
    </row>
    <row r="124" spans="1:4" ht="16.5" thickTop="1" thickBot="1">
      <c r="A124" s="666" t="s">
        <v>445</v>
      </c>
      <c r="B124" s="666" t="s">
        <v>144</v>
      </c>
      <c r="C124" s="667" t="s">
        <v>446</v>
      </c>
      <c r="D124" s="650">
        <v>20050.84198860652</v>
      </c>
    </row>
    <row r="125" spans="1:4" ht="16.5" thickTop="1" thickBot="1">
      <c r="A125" s="666" t="s">
        <v>865</v>
      </c>
      <c r="B125" s="666" t="s">
        <v>422</v>
      </c>
      <c r="C125" s="667" t="s">
        <v>1947</v>
      </c>
      <c r="D125" s="650">
        <v>4825.2805242627037</v>
      </c>
    </row>
    <row r="126" spans="1:4" ht="16.5" thickTop="1" thickBot="1">
      <c r="A126" s="666" t="s">
        <v>866</v>
      </c>
      <c r="B126" s="666" t="s">
        <v>422</v>
      </c>
      <c r="C126" s="667" t="s">
        <v>1948</v>
      </c>
      <c r="D126" s="650">
        <v>2627.1434533264569</v>
      </c>
    </row>
    <row r="127" spans="1:4" ht="16.5" thickTop="1" thickBot="1">
      <c r="A127" s="666" t="s">
        <v>864</v>
      </c>
      <c r="B127" s="666" t="s">
        <v>422</v>
      </c>
      <c r="C127" s="667" t="s">
        <v>2264</v>
      </c>
      <c r="D127" s="650">
        <v>2556.3365746795289</v>
      </c>
    </row>
    <row r="128" spans="1:4" ht="16.5" thickTop="1" thickBot="1">
      <c r="A128" s="666" t="s">
        <v>846</v>
      </c>
      <c r="B128" s="666" t="s">
        <v>422</v>
      </c>
      <c r="C128" s="667" t="s">
        <v>847</v>
      </c>
      <c r="D128" s="650">
        <v>2223.1277339881035</v>
      </c>
    </row>
    <row r="129" spans="1:4" ht="16.5" thickTop="1" thickBot="1">
      <c r="A129" s="666" t="s">
        <v>848</v>
      </c>
      <c r="B129" s="666" t="s">
        <v>422</v>
      </c>
      <c r="C129" s="667" t="s">
        <v>849</v>
      </c>
      <c r="D129" s="650">
        <v>9064.3217444339298</v>
      </c>
    </row>
    <row r="130" spans="1:4" ht="16.5" thickTop="1" thickBot="1">
      <c r="A130" s="666" t="s">
        <v>850</v>
      </c>
      <c r="B130" s="666" t="s">
        <v>422</v>
      </c>
      <c r="C130" s="667" t="s">
        <v>851</v>
      </c>
      <c r="D130" s="650">
        <v>1279.7302037805055</v>
      </c>
    </row>
    <row r="131" spans="1:4" ht="16.5" thickTop="1" thickBot="1">
      <c r="A131" s="666" t="s">
        <v>852</v>
      </c>
      <c r="B131" s="666" t="s">
        <v>422</v>
      </c>
      <c r="C131" s="667" t="s">
        <v>853</v>
      </c>
      <c r="D131" s="650">
        <v>1904.4967800769282</v>
      </c>
    </row>
    <row r="132" spans="1:4" ht="16.5" thickTop="1" thickBot="1">
      <c r="A132" s="666" t="s">
        <v>854</v>
      </c>
      <c r="B132" s="666" t="s">
        <v>422</v>
      </c>
      <c r="C132" s="667" t="s">
        <v>855</v>
      </c>
      <c r="D132" s="650">
        <v>2256.4486180572462</v>
      </c>
    </row>
    <row r="133" spans="1:4" ht="16.5" thickTop="1" thickBot="1">
      <c r="A133" s="666" t="s">
        <v>858</v>
      </c>
      <c r="B133" s="666" t="s">
        <v>422</v>
      </c>
      <c r="C133" s="667" t="s">
        <v>859</v>
      </c>
      <c r="D133" s="650">
        <v>9064.3217444339298</v>
      </c>
    </row>
    <row r="134" spans="1:4" ht="16.5" thickTop="1" thickBot="1">
      <c r="A134" s="666" t="s">
        <v>856</v>
      </c>
      <c r="B134" s="666" t="s">
        <v>422</v>
      </c>
      <c r="C134" s="667" t="s">
        <v>857</v>
      </c>
      <c r="D134" s="650">
        <v>2046.110537370784</v>
      </c>
    </row>
    <row r="135" spans="1:4" ht="16.5" thickTop="1" thickBot="1">
      <c r="A135" s="666" t="s">
        <v>860</v>
      </c>
      <c r="B135" s="666" t="s">
        <v>422</v>
      </c>
      <c r="C135" s="667" t="s">
        <v>861</v>
      </c>
      <c r="D135" s="650">
        <v>2502.1901380671725</v>
      </c>
    </row>
    <row r="136" spans="1:4" ht="16.5" thickTop="1" thickBot="1">
      <c r="A136" s="666" t="s">
        <v>862</v>
      </c>
      <c r="B136" s="666" t="s">
        <v>422</v>
      </c>
      <c r="C136" s="667" t="s">
        <v>863</v>
      </c>
      <c r="D136" s="650">
        <v>2122.1238041535153</v>
      </c>
    </row>
    <row r="137" spans="1:4" ht="16.5" thickTop="1" thickBot="1">
      <c r="A137" s="666" t="s">
        <v>845</v>
      </c>
      <c r="B137" s="666" t="s">
        <v>377</v>
      </c>
      <c r="C137" s="667" t="s">
        <v>2265</v>
      </c>
      <c r="D137" s="650">
        <v>6716.2406951865423</v>
      </c>
    </row>
    <row r="138" spans="1:4" ht="31.5" thickTop="1" thickBot="1">
      <c r="A138" s="666" t="s">
        <v>842</v>
      </c>
      <c r="B138" s="666" t="s">
        <v>843</v>
      </c>
      <c r="C138" s="667" t="s">
        <v>844</v>
      </c>
      <c r="D138" s="650">
        <v>0</v>
      </c>
    </row>
    <row r="139" spans="1:4" ht="16.5" thickTop="1" thickBot="1">
      <c r="A139" s="666" t="s">
        <v>447</v>
      </c>
      <c r="B139" s="666" t="s">
        <v>377</v>
      </c>
      <c r="C139" s="667" t="s">
        <v>448</v>
      </c>
      <c r="D139" s="650">
        <v>5034.5773273220047</v>
      </c>
    </row>
    <row r="140" spans="1:4" ht="16.5" thickTop="1" thickBot="1">
      <c r="A140" s="666" t="s">
        <v>449</v>
      </c>
      <c r="B140" s="666" t="s">
        <v>450</v>
      </c>
      <c r="C140" s="667" t="s">
        <v>2266</v>
      </c>
      <c r="D140" s="650">
        <v>640.38574070383311</v>
      </c>
    </row>
    <row r="141" spans="1:4" ht="16.5" thickTop="1" thickBot="1">
      <c r="A141" s="666" t="s">
        <v>451</v>
      </c>
      <c r="B141" s="666" t="s">
        <v>144</v>
      </c>
      <c r="C141" s="667" t="s">
        <v>2267</v>
      </c>
      <c r="D141" s="650">
        <v>6484.0357843297052</v>
      </c>
    </row>
    <row r="142" spans="1:4" ht="16.5" thickTop="1" thickBot="1">
      <c r="A142" s="666" t="s">
        <v>452</v>
      </c>
      <c r="B142" s="666" t="s">
        <v>92</v>
      </c>
      <c r="C142" s="667" t="s">
        <v>2268</v>
      </c>
      <c r="D142" s="650">
        <v>3358.1203475932712</v>
      </c>
    </row>
    <row r="143" spans="1:4" ht="16.5" thickTop="1" thickBot="1">
      <c r="A143" s="666" t="s">
        <v>453</v>
      </c>
      <c r="B143" s="666" t="s">
        <v>454</v>
      </c>
      <c r="C143" s="667" t="s">
        <v>455</v>
      </c>
      <c r="D143" s="650">
        <v>11701.877974031995</v>
      </c>
    </row>
    <row r="144" spans="1:4" ht="16.5" thickTop="1" thickBot="1">
      <c r="A144" s="666" t="s">
        <v>456</v>
      </c>
      <c r="B144" s="666" t="s">
        <v>422</v>
      </c>
      <c r="C144" s="667" t="s">
        <v>457</v>
      </c>
      <c r="D144" s="650">
        <v>26031.940679017607</v>
      </c>
    </row>
    <row r="145" spans="1:4" ht="16.5" thickTop="1" thickBot="1">
      <c r="A145" s="666" t="s">
        <v>873</v>
      </c>
      <c r="B145" s="666" t="s">
        <v>233</v>
      </c>
      <c r="C145" s="667" t="s">
        <v>875</v>
      </c>
      <c r="D145" s="650">
        <v>16104.399781667453</v>
      </c>
    </row>
    <row r="146" spans="1:4" ht="31.5" thickTop="1" thickBot="1">
      <c r="A146" s="666" t="s">
        <v>867</v>
      </c>
      <c r="B146" s="666" t="s">
        <v>233</v>
      </c>
      <c r="C146" s="667" t="s">
        <v>2269</v>
      </c>
      <c r="D146" s="650">
        <v>6913.0421667199153</v>
      </c>
    </row>
    <row r="147" spans="1:4" ht="16.5" thickTop="1" thickBot="1">
      <c r="A147" s="666" t="s">
        <v>868</v>
      </c>
      <c r="B147" s="666" t="s">
        <v>233</v>
      </c>
      <c r="C147" s="667" t="s">
        <v>2270</v>
      </c>
      <c r="D147" s="650">
        <v>26735.844354978242</v>
      </c>
    </row>
    <row r="148" spans="1:4" ht="16.5" thickTop="1" thickBot="1">
      <c r="A148" s="666" t="s">
        <v>1691</v>
      </c>
      <c r="B148" s="666" t="s">
        <v>233</v>
      </c>
      <c r="C148" s="667" t="s">
        <v>1949</v>
      </c>
      <c r="D148" s="650">
        <v>2251.2422299214427</v>
      </c>
    </row>
    <row r="149" spans="1:4" ht="16.5" thickTop="1" thickBot="1">
      <c r="A149" s="666" t="s">
        <v>869</v>
      </c>
      <c r="B149" s="666" t="s">
        <v>144</v>
      </c>
      <c r="C149" s="667" t="s">
        <v>2271</v>
      </c>
      <c r="D149" s="650">
        <v>27468.903804499379</v>
      </c>
    </row>
    <row r="150" spans="1:4" ht="16.5" thickTop="1" thickBot="1">
      <c r="A150" s="666" t="s">
        <v>870</v>
      </c>
      <c r="B150" s="666" t="s">
        <v>233</v>
      </c>
      <c r="C150" s="667" t="s">
        <v>871</v>
      </c>
      <c r="D150" s="650">
        <v>7902.2559125225844</v>
      </c>
    </row>
    <row r="151" spans="1:4" ht="16.5" thickTop="1" thickBot="1">
      <c r="A151" s="666" t="s">
        <v>872</v>
      </c>
      <c r="B151" s="666" t="s">
        <v>450</v>
      </c>
      <c r="C151" s="667" t="s">
        <v>2272</v>
      </c>
      <c r="D151" s="650">
        <v>190478.83378125331</v>
      </c>
    </row>
    <row r="152" spans="1:4" ht="16.5" thickTop="1" thickBot="1">
      <c r="A152" s="666" t="s">
        <v>458</v>
      </c>
      <c r="B152" s="666" t="s">
        <v>92</v>
      </c>
      <c r="C152" s="667" t="s">
        <v>459</v>
      </c>
      <c r="D152" s="650">
        <v>1172.4786081829529</v>
      </c>
    </row>
    <row r="153" spans="1:4" ht="16.5" thickTop="1" thickBot="1">
      <c r="A153" s="666" t="s">
        <v>460</v>
      </c>
      <c r="B153" s="666" t="s">
        <v>377</v>
      </c>
      <c r="C153" s="667" t="s">
        <v>461</v>
      </c>
      <c r="D153" s="650">
        <v>33139.701762016572</v>
      </c>
    </row>
    <row r="154" spans="1:4" ht="16.5" thickTop="1" thickBot="1">
      <c r="A154" s="666" t="s">
        <v>462</v>
      </c>
      <c r="B154" s="666" t="s">
        <v>377</v>
      </c>
      <c r="C154" s="667" t="s">
        <v>463</v>
      </c>
      <c r="D154" s="650">
        <v>2915.577356049972</v>
      </c>
    </row>
    <row r="155" spans="1:4" ht="16.5" thickTop="1" thickBot="1">
      <c r="A155" s="666" t="s">
        <v>909</v>
      </c>
      <c r="B155" s="666" t="s">
        <v>144</v>
      </c>
      <c r="C155" s="667" t="s">
        <v>2273</v>
      </c>
      <c r="D155" s="650">
        <v>68095.391705801419</v>
      </c>
    </row>
    <row r="156" spans="1:4" ht="16.5" thickTop="1" thickBot="1">
      <c r="A156" s="666" t="s">
        <v>910</v>
      </c>
      <c r="B156" s="666" t="s">
        <v>144</v>
      </c>
      <c r="C156" s="667" t="s">
        <v>2274</v>
      </c>
      <c r="D156" s="650">
        <v>18535.783041087696</v>
      </c>
    </row>
    <row r="157" spans="1:4" ht="16.5" thickTop="1" thickBot="1">
      <c r="A157" s="666" t="s">
        <v>911</v>
      </c>
      <c r="B157" s="666" t="s">
        <v>144</v>
      </c>
      <c r="C157" s="667" t="s">
        <v>2275</v>
      </c>
      <c r="D157" s="650">
        <v>30892.624642603772</v>
      </c>
    </row>
    <row r="158" spans="1:4" ht="16.5" thickTop="1" thickBot="1">
      <c r="A158" s="666" t="s">
        <v>912</v>
      </c>
      <c r="B158" s="666" t="s">
        <v>144</v>
      </c>
      <c r="C158" s="667" t="s">
        <v>2276</v>
      </c>
      <c r="D158" s="650">
        <v>61786.290562834707</v>
      </c>
    </row>
    <row r="159" spans="1:4" ht="16.5" thickTop="1" thickBot="1">
      <c r="A159" s="666" t="s">
        <v>466</v>
      </c>
      <c r="B159" s="666" t="s">
        <v>233</v>
      </c>
      <c r="C159" s="667" t="s">
        <v>467</v>
      </c>
      <c r="D159" s="650">
        <v>7242.0858969026986</v>
      </c>
    </row>
    <row r="160" spans="1:4" ht="16.5" thickTop="1" thickBot="1">
      <c r="A160" s="666" t="s">
        <v>902</v>
      </c>
      <c r="B160" s="666" t="s">
        <v>233</v>
      </c>
      <c r="C160" s="667" t="s">
        <v>467</v>
      </c>
      <c r="D160" s="650">
        <v>8691.5443539103981</v>
      </c>
    </row>
    <row r="161" spans="1:4" ht="16.5" thickTop="1" thickBot="1">
      <c r="A161" s="666" t="s">
        <v>468</v>
      </c>
      <c r="B161" s="666" t="s">
        <v>233</v>
      </c>
      <c r="C161" s="667" t="s">
        <v>469</v>
      </c>
      <c r="D161" s="650">
        <v>11131.257834347929</v>
      </c>
    </row>
    <row r="162" spans="1:4" ht="16.5" thickTop="1" thickBot="1">
      <c r="A162" s="666" t="s">
        <v>903</v>
      </c>
      <c r="B162" s="666" t="s">
        <v>233</v>
      </c>
      <c r="C162" s="667" t="s">
        <v>469</v>
      </c>
      <c r="D162" s="650">
        <v>11454.053898767746</v>
      </c>
    </row>
    <row r="163" spans="1:4" ht="16.5" thickTop="1" thickBot="1">
      <c r="A163" s="666" t="s">
        <v>894</v>
      </c>
      <c r="B163" s="666" t="s">
        <v>233</v>
      </c>
      <c r="C163" s="667" t="s">
        <v>895</v>
      </c>
      <c r="D163" s="650">
        <v>3981.8456462625331</v>
      </c>
    </row>
    <row r="164" spans="1:4" ht="16.5" thickTop="1" thickBot="1">
      <c r="A164" s="666" t="s">
        <v>900</v>
      </c>
      <c r="B164" s="666" t="s">
        <v>233</v>
      </c>
      <c r="C164" s="667" t="s">
        <v>895</v>
      </c>
      <c r="D164" s="650">
        <v>7796.0455945521926</v>
      </c>
    </row>
    <row r="165" spans="1:4" ht="16.5" thickTop="1" thickBot="1">
      <c r="A165" s="666" t="s">
        <v>907</v>
      </c>
      <c r="B165" s="666" t="s">
        <v>874</v>
      </c>
      <c r="C165" s="667" t="s">
        <v>908</v>
      </c>
      <c r="D165" s="650">
        <v>9626.6116631007117</v>
      </c>
    </row>
    <row r="166" spans="1:4" ht="16.5" thickTop="1" thickBot="1">
      <c r="A166" s="666" t="s">
        <v>905</v>
      </c>
      <c r="B166" s="666" t="s">
        <v>233</v>
      </c>
      <c r="C166" s="667" t="s">
        <v>906</v>
      </c>
      <c r="D166" s="650">
        <v>6336.1743612728851</v>
      </c>
    </row>
    <row r="167" spans="1:4" ht="16.5" thickTop="1" thickBot="1">
      <c r="A167" s="666" t="s">
        <v>470</v>
      </c>
      <c r="B167" s="666" t="s">
        <v>233</v>
      </c>
      <c r="C167" s="667" t="s">
        <v>471</v>
      </c>
      <c r="D167" s="650">
        <v>10666.848012634255</v>
      </c>
    </row>
    <row r="168" spans="1:4" ht="16.5" thickTop="1" thickBot="1">
      <c r="A168" s="666" t="s">
        <v>904</v>
      </c>
      <c r="B168" s="666" t="s">
        <v>233</v>
      </c>
      <c r="C168" s="667" t="s">
        <v>471</v>
      </c>
      <c r="D168" s="650">
        <v>11397.824906901069</v>
      </c>
    </row>
    <row r="169" spans="1:4" ht="16.5" thickTop="1" thickBot="1">
      <c r="A169" s="666" t="s">
        <v>464</v>
      </c>
      <c r="B169" s="666" t="s">
        <v>233</v>
      </c>
      <c r="C169" s="667" t="s">
        <v>465</v>
      </c>
      <c r="D169" s="650">
        <v>8445.8028339004723</v>
      </c>
    </row>
    <row r="170" spans="1:4" ht="16.5" thickTop="1" thickBot="1">
      <c r="A170" s="666" t="s">
        <v>901</v>
      </c>
      <c r="B170" s="666" t="s">
        <v>233</v>
      </c>
      <c r="C170" s="667" t="s">
        <v>465</v>
      </c>
      <c r="D170" s="650">
        <v>9153.8716203697513</v>
      </c>
    </row>
    <row r="171" spans="1:4" ht="16.5" thickTop="1" thickBot="1">
      <c r="A171" s="666" t="s">
        <v>877</v>
      </c>
      <c r="B171" s="666" t="s">
        <v>233</v>
      </c>
      <c r="C171" s="667" t="s">
        <v>878</v>
      </c>
      <c r="D171" s="650">
        <v>11849.739397088815</v>
      </c>
    </row>
    <row r="172" spans="1:4" ht="16.5" thickTop="1" thickBot="1">
      <c r="A172" s="666" t="s">
        <v>890</v>
      </c>
      <c r="B172" s="666" t="s">
        <v>874</v>
      </c>
      <c r="C172" s="667" t="s">
        <v>891</v>
      </c>
      <c r="D172" s="650">
        <v>14070.784575822598</v>
      </c>
    </row>
    <row r="173" spans="1:4" ht="16.5" thickTop="1" thickBot="1">
      <c r="A173" s="666" t="s">
        <v>892</v>
      </c>
      <c r="B173" s="666" t="s">
        <v>874</v>
      </c>
      <c r="C173" s="667" t="s">
        <v>893</v>
      </c>
      <c r="D173" s="650">
        <v>4422.3060825515113</v>
      </c>
    </row>
    <row r="174" spans="1:4" ht="16.5" thickTop="1" thickBot="1">
      <c r="A174" s="666" t="s">
        <v>879</v>
      </c>
      <c r="B174" s="666" t="s">
        <v>233</v>
      </c>
      <c r="C174" s="667" t="s">
        <v>880</v>
      </c>
      <c r="D174" s="650">
        <v>5325.0937852998413</v>
      </c>
    </row>
    <row r="175" spans="1:4" ht="16.5" thickTop="1" thickBot="1">
      <c r="A175" s="666" t="s">
        <v>881</v>
      </c>
      <c r="B175" s="666" t="s">
        <v>233</v>
      </c>
      <c r="C175" s="667" t="s">
        <v>882</v>
      </c>
      <c r="D175" s="650">
        <v>5506.2760924258046</v>
      </c>
    </row>
    <row r="176" spans="1:4" ht="31.5" thickTop="1" thickBot="1">
      <c r="A176" s="666" t="s">
        <v>887</v>
      </c>
      <c r="B176" s="666" t="s">
        <v>233</v>
      </c>
      <c r="C176" s="667" t="s">
        <v>1952</v>
      </c>
      <c r="D176" s="650">
        <v>4275.4859371218517</v>
      </c>
    </row>
    <row r="177" spans="1:4" ht="31.5" thickTop="1" thickBot="1">
      <c r="A177" s="666" t="s">
        <v>883</v>
      </c>
      <c r="B177" s="666" t="s">
        <v>233</v>
      </c>
      <c r="C177" s="667" t="s">
        <v>1951</v>
      </c>
      <c r="D177" s="650">
        <v>5153.2829768183256</v>
      </c>
    </row>
    <row r="178" spans="1:4" ht="16.5" thickTop="1" thickBot="1">
      <c r="A178" s="666" t="s">
        <v>884</v>
      </c>
      <c r="B178" s="666" t="s">
        <v>233</v>
      </c>
      <c r="C178" s="667" t="s">
        <v>2277</v>
      </c>
      <c r="D178" s="650">
        <v>6473.6230080580981</v>
      </c>
    </row>
    <row r="179" spans="1:4" ht="31.5" thickTop="1" thickBot="1">
      <c r="A179" s="666" t="s">
        <v>889</v>
      </c>
      <c r="B179" s="666" t="s">
        <v>233</v>
      </c>
      <c r="C179" s="667" t="s">
        <v>1953</v>
      </c>
      <c r="D179" s="650">
        <v>4909.6240120627208</v>
      </c>
    </row>
    <row r="180" spans="1:4" ht="31.5" thickTop="1" thickBot="1">
      <c r="A180" s="666" t="s">
        <v>876</v>
      </c>
      <c r="B180" s="666" t="s">
        <v>233</v>
      </c>
      <c r="C180" s="667" t="s">
        <v>1950</v>
      </c>
      <c r="D180" s="650">
        <v>5153.2829768183256</v>
      </c>
    </row>
    <row r="181" spans="1:4" ht="16.5" thickTop="1" thickBot="1">
      <c r="A181" s="666" t="s">
        <v>885</v>
      </c>
      <c r="B181" s="666" t="s">
        <v>233</v>
      </c>
      <c r="C181" s="667" t="s">
        <v>886</v>
      </c>
      <c r="D181" s="650">
        <v>4349.4166486502618</v>
      </c>
    </row>
    <row r="182" spans="1:4" ht="16.5" thickTop="1" thickBot="1">
      <c r="A182" s="666" t="s">
        <v>888</v>
      </c>
      <c r="B182" s="666" t="s">
        <v>233</v>
      </c>
      <c r="C182" s="667" t="s">
        <v>886</v>
      </c>
      <c r="D182" s="650">
        <v>4986.6785564726124</v>
      </c>
    </row>
    <row r="183" spans="1:4" ht="16.5" thickTop="1" thickBot="1">
      <c r="A183" s="666" t="s">
        <v>472</v>
      </c>
      <c r="B183" s="666" t="s">
        <v>377</v>
      </c>
      <c r="C183" s="667" t="s">
        <v>473</v>
      </c>
      <c r="D183" s="650">
        <v>7184.8156274088597</v>
      </c>
    </row>
    <row r="184" spans="1:4" ht="16.5" thickTop="1" thickBot="1">
      <c r="A184" s="666" t="s">
        <v>476</v>
      </c>
      <c r="B184" s="666" t="s">
        <v>92</v>
      </c>
      <c r="C184" s="667" t="s">
        <v>477</v>
      </c>
      <c r="D184" s="650">
        <v>7564.8819613225169</v>
      </c>
    </row>
    <row r="185" spans="1:4" ht="16.5" thickTop="1" thickBot="1">
      <c r="A185" s="666" t="s">
        <v>474</v>
      </c>
      <c r="B185" s="666" t="s">
        <v>387</v>
      </c>
      <c r="C185" s="667" t="s">
        <v>475</v>
      </c>
      <c r="D185" s="650">
        <v>24782.407526424762</v>
      </c>
    </row>
    <row r="186" spans="1:4" ht="16.5" thickTop="1" thickBot="1">
      <c r="A186" s="666" t="s">
        <v>478</v>
      </c>
      <c r="B186" s="666" t="s">
        <v>144</v>
      </c>
      <c r="C186" s="667" t="s">
        <v>1915</v>
      </c>
      <c r="D186" s="650">
        <v>4165.110508642817</v>
      </c>
    </row>
    <row r="187" spans="1:4" ht="16.5" thickTop="1" thickBot="1">
      <c r="A187" s="666" t="s">
        <v>1455</v>
      </c>
      <c r="B187" s="666" t="s">
        <v>377</v>
      </c>
      <c r="C187" s="667" t="s">
        <v>1454</v>
      </c>
      <c r="D187" s="650">
        <v>15079.782596541319</v>
      </c>
    </row>
    <row r="188" spans="1:4" ht="16.5" thickTop="1" thickBot="1">
      <c r="A188" s="666" t="s">
        <v>1709</v>
      </c>
      <c r="B188" s="666" t="s">
        <v>377</v>
      </c>
      <c r="C188" s="667" t="s">
        <v>1708</v>
      </c>
      <c r="D188" s="650">
        <v>15079.782596541319</v>
      </c>
    </row>
    <row r="189" spans="1:4" ht="16.5" thickTop="1" thickBot="1">
      <c r="A189" s="666" t="s">
        <v>479</v>
      </c>
      <c r="B189" s="666" t="s">
        <v>377</v>
      </c>
      <c r="C189" s="667" t="s">
        <v>480</v>
      </c>
      <c r="D189" s="650">
        <v>12025.715316078973</v>
      </c>
    </row>
    <row r="190" spans="1:4" ht="16.5" thickTop="1" thickBot="1">
      <c r="A190" s="666" t="s">
        <v>1666</v>
      </c>
      <c r="B190" s="666" t="s">
        <v>144</v>
      </c>
      <c r="C190" s="667" t="s">
        <v>1665</v>
      </c>
      <c r="D190" s="650">
        <v>709588.01052730635</v>
      </c>
    </row>
    <row r="191" spans="1:4" ht="16.5" thickTop="1" thickBot="1">
      <c r="A191" s="666" t="s">
        <v>488</v>
      </c>
      <c r="B191" s="666" t="s">
        <v>92</v>
      </c>
      <c r="C191" s="667" t="s">
        <v>489</v>
      </c>
      <c r="D191" s="650">
        <v>901172.68114860437</v>
      </c>
    </row>
    <row r="192" spans="1:4" ht="16.5" thickTop="1" thickBot="1">
      <c r="A192" s="666" t="s">
        <v>490</v>
      </c>
      <c r="B192" s="666" t="s">
        <v>92</v>
      </c>
      <c r="C192" s="667" t="s">
        <v>491</v>
      </c>
      <c r="D192" s="650">
        <v>670060.07052265888</v>
      </c>
    </row>
    <row r="193" spans="1:4" ht="16.5" thickTop="1" thickBot="1">
      <c r="A193" s="666" t="s">
        <v>481</v>
      </c>
      <c r="B193" s="666" t="s">
        <v>233</v>
      </c>
      <c r="C193" s="667" t="s">
        <v>482</v>
      </c>
      <c r="D193" s="650">
        <v>2787.5002079092055</v>
      </c>
    </row>
    <row r="194" spans="1:4" ht="16.5" thickTop="1" thickBot="1">
      <c r="A194" s="666" t="s">
        <v>492</v>
      </c>
      <c r="B194" s="666" t="s">
        <v>92</v>
      </c>
      <c r="C194" s="667" t="s">
        <v>493</v>
      </c>
      <c r="D194" s="650">
        <v>1192.2628830990063</v>
      </c>
    </row>
    <row r="195" spans="1:4" ht="16.5" thickTop="1" thickBot="1">
      <c r="A195" s="666" t="s">
        <v>483</v>
      </c>
      <c r="B195" s="666" t="s">
        <v>422</v>
      </c>
      <c r="C195" s="667" t="s">
        <v>2278</v>
      </c>
      <c r="D195" s="650">
        <v>1280.7714814076662</v>
      </c>
    </row>
    <row r="196" spans="1:4" ht="16.5" thickTop="1" thickBot="1">
      <c r="A196" s="666" t="s">
        <v>484</v>
      </c>
      <c r="B196" s="666" t="s">
        <v>92</v>
      </c>
      <c r="C196" s="667" t="s">
        <v>485</v>
      </c>
      <c r="D196" s="650">
        <v>44249.092766194131</v>
      </c>
    </row>
    <row r="197" spans="1:4" ht="16.5" thickTop="1" thickBot="1">
      <c r="A197" s="666" t="s">
        <v>486</v>
      </c>
      <c r="B197" s="666" t="s">
        <v>144</v>
      </c>
      <c r="C197" s="667" t="s">
        <v>487</v>
      </c>
      <c r="D197" s="650">
        <v>7564.8819613225169</v>
      </c>
    </row>
    <row r="198" spans="1:4" ht="16.5" thickTop="1" thickBot="1">
      <c r="A198" s="666" t="s">
        <v>494</v>
      </c>
      <c r="B198" s="666" t="s">
        <v>92</v>
      </c>
      <c r="C198" s="667" t="s">
        <v>495</v>
      </c>
      <c r="D198" s="650">
        <v>20243.478349631252</v>
      </c>
    </row>
    <row r="199" spans="1:4" ht="16.5" thickTop="1" thickBot="1">
      <c r="A199" s="666" t="s">
        <v>925</v>
      </c>
      <c r="B199" s="666" t="s">
        <v>92</v>
      </c>
      <c r="C199" s="667" t="s">
        <v>926</v>
      </c>
      <c r="D199" s="650">
        <v>67890.26001325075</v>
      </c>
    </row>
    <row r="200" spans="1:4" ht="31.5" thickTop="1" thickBot="1">
      <c r="A200" s="666" t="s">
        <v>929</v>
      </c>
      <c r="B200" s="666" t="s">
        <v>92</v>
      </c>
      <c r="C200" s="667" t="s">
        <v>930</v>
      </c>
      <c r="D200" s="650">
        <v>129452.67588624591</v>
      </c>
    </row>
    <row r="201" spans="1:4" ht="16.5" thickTop="1" thickBot="1">
      <c r="A201" s="666" t="s">
        <v>927</v>
      </c>
      <c r="B201" s="666" t="s">
        <v>92</v>
      </c>
      <c r="C201" s="667" t="s">
        <v>928</v>
      </c>
      <c r="D201" s="650">
        <v>125146.9928979364</v>
      </c>
    </row>
    <row r="202" spans="1:4" ht="16.5" thickTop="1" thickBot="1">
      <c r="A202" s="666" t="s">
        <v>931</v>
      </c>
      <c r="B202" s="666" t="s">
        <v>233</v>
      </c>
      <c r="C202" s="667" t="s">
        <v>932</v>
      </c>
      <c r="D202" s="650">
        <v>7872.0588613349246</v>
      </c>
    </row>
    <row r="203" spans="1:4" ht="16.5" thickTop="1" thickBot="1">
      <c r="A203" s="666" t="s">
        <v>920</v>
      </c>
      <c r="B203" s="666" t="s">
        <v>233</v>
      </c>
      <c r="C203" s="667" t="s">
        <v>2279</v>
      </c>
      <c r="D203" s="650">
        <v>17291.456276630655</v>
      </c>
    </row>
    <row r="204" spans="1:4" ht="16.5" thickTop="1" thickBot="1">
      <c r="A204" s="666" t="s">
        <v>923</v>
      </c>
      <c r="B204" s="666" t="s">
        <v>92</v>
      </c>
      <c r="C204" s="667" t="s">
        <v>924</v>
      </c>
      <c r="D204" s="650">
        <v>84286.217530523209</v>
      </c>
    </row>
    <row r="205" spans="1:4" ht="16.5" thickTop="1" thickBot="1">
      <c r="A205" s="666" t="s">
        <v>921</v>
      </c>
      <c r="B205" s="666" t="s">
        <v>92</v>
      </c>
      <c r="C205" s="667" t="s">
        <v>922</v>
      </c>
      <c r="D205" s="650">
        <v>114856.04610870716</v>
      </c>
    </row>
    <row r="206" spans="1:4" ht="16.5" thickTop="1" thickBot="1">
      <c r="A206" s="666" t="s">
        <v>496</v>
      </c>
      <c r="B206" s="666" t="s">
        <v>144</v>
      </c>
      <c r="C206" s="667" t="s">
        <v>1916</v>
      </c>
      <c r="D206" s="650">
        <v>115281.9286582159</v>
      </c>
    </row>
    <row r="207" spans="1:4" ht="16.5" thickTop="1" thickBot="1">
      <c r="A207" s="666" t="s">
        <v>505</v>
      </c>
      <c r="B207" s="666" t="s">
        <v>144</v>
      </c>
      <c r="C207" s="667" t="s">
        <v>506</v>
      </c>
      <c r="D207" s="650">
        <v>107296.37053552044</v>
      </c>
    </row>
    <row r="208" spans="1:4" ht="16.5" thickTop="1" thickBot="1">
      <c r="A208" s="666" t="s">
        <v>507</v>
      </c>
      <c r="B208" s="666" t="s">
        <v>144</v>
      </c>
      <c r="C208" s="667" t="s">
        <v>508</v>
      </c>
      <c r="D208" s="650">
        <v>4446.255467976207</v>
      </c>
    </row>
    <row r="209" spans="1:4" ht="16.5" thickTop="1" thickBot="1">
      <c r="A209" s="666" t="s">
        <v>509</v>
      </c>
      <c r="B209" s="666" t="s">
        <v>233</v>
      </c>
      <c r="C209" s="667" t="s">
        <v>510</v>
      </c>
      <c r="D209" s="650">
        <v>12235.012119138275</v>
      </c>
    </row>
    <row r="210" spans="1:4" ht="16.5" thickTop="1" thickBot="1">
      <c r="A210" s="666" t="s">
        <v>512</v>
      </c>
      <c r="B210" s="666" t="s">
        <v>233</v>
      </c>
      <c r="C210" s="667" t="s">
        <v>1918</v>
      </c>
      <c r="D210" s="650">
        <v>8417.6883379671326</v>
      </c>
    </row>
    <row r="211" spans="1:4" ht="16.5" thickTop="1" thickBot="1">
      <c r="A211" s="666" t="s">
        <v>511</v>
      </c>
      <c r="B211" s="666" t="s">
        <v>233</v>
      </c>
      <c r="C211" s="667" t="s">
        <v>1917</v>
      </c>
      <c r="D211" s="650">
        <v>4124.5006811835492</v>
      </c>
    </row>
    <row r="212" spans="1:4" ht="16.5" thickTop="1" thickBot="1">
      <c r="A212" s="666" t="s">
        <v>519</v>
      </c>
      <c r="B212" s="666" t="s">
        <v>387</v>
      </c>
      <c r="C212" s="667" t="s">
        <v>520</v>
      </c>
      <c r="D212" s="650">
        <v>22641.540724982355</v>
      </c>
    </row>
    <row r="213" spans="1:4" ht="16.5" thickTop="1" thickBot="1">
      <c r="A213" s="666" t="s">
        <v>515</v>
      </c>
      <c r="B213" s="666" t="s">
        <v>387</v>
      </c>
      <c r="C213" s="667" t="s">
        <v>516</v>
      </c>
      <c r="D213" s="650">
        <v>31373.694906352019</v>
      </c>
    </row>
    <row r="214" spans="1:4" ht="16.5" thickTop="1" thickBot="1">
      <c r="A214" s="666" t="s">
        <v>513</v>
      </c>
      <c r="B214" s="666" t="s">
        <v>387</v>
      </c>
      <c r="C214" s="667" t="s">
        <v>514</v>
      </c>
      <c r="D214" s="650">
        <v>33742.601508142623</v>
      </c>
    </row>
    <row r="215" spans="1:4" ht="16.5" thickTop="1" thickBot="1">
      <c r="A215" s="666" t="s">
        <v>521</v>
      </c>
      <c r="B215" s="666" t="s">
        <v>387</v>
      </c>
      <c r="C215" s="667" t="s">
        <v>522</v>
      </c>
      <c r="D215" s="650">
        <v>40271.412230440241</v>
      </c>
    </row>
    <row r="216" spans="1:4" ht="16.5" thickTop="1" thickBot="1">
      <c r="A216" s="666" t="s">
        <v>525</v>
      </c>
      <c r="B216" s="666" t="s">
        <v>387</v>
      </c>
      <c r="C216" s="667" t="s">
        <v>526</v>
      </c>
      <c r="D216" s="650">
        <v>40271.412230440241</v>
      </c>
    </row>
    <row r="217" spans="1:4" ht="16.5" thickTop="1" thickBot="1">
      <c r="A217" s="666" t="s">
        <v>527</v>
      </c>
      <c r="B217" s="666" t="s">
        <v>387</v>
      </c>
      <c r="C217" s="667" t="s">
        <v>528</v>
      </c>
      <c r="D217" s="650">
        <v>40271.412230440241</v>
      </c>
    </row>
    <row r="218" spans="1:4" ht="16.5" thickTop="1" thickBot="1">
      <c r="A218" s="666" t="s">
        <v>529</v>
      </c>
      <c r="B218" s="666" t="s">
        <v>387</v>
      </c>
      <c r="C218" s="667" t="s">
        <v>530</v>
      </c>
      <c r="D218" s="650">
        <v>40271.412230440241</v>
      </c>
    </row>
    <row r="219" spans="1:4" ht="16.5" thickTop="1" thickBot="1">
      <c r="A219" s="666" t="s">
        <v>531</v>
      </c>
      <c r="B219" s="666" t="s">
        <v>387</v>
      </c>
      <c r="C219" s="667" t="s">
        <v>532</v>
      </c>
      <c r="D219" s="650">
        <v>40271.412230440241</v>
      </c>
    </row>
    <row r="220" spans="1:4" ht="16.5" thickTop="1" thickBot="1">
      <c r="A220" s="666" t="s">
        <v>523</v>
      </c>
      <c r="B220" s="666" t="s">
        <v>387</v>
      </c>
      <c r="C220" s="667" t="s">
        <v>524</v>
      </c>
      <c r="D220" s="650">
        <v>40271.412230440241</v>
      </c>
    </row>
    <row r="221" spans="1:4" ht="16.5" thickTop="1" thickBot="1">
      <c r="A221" s="666" t="s">
        <v>533</v>
      </c>
      <c r="B221" s="666" t="s">
        <v>387</v>
      </c>
      <c r="C221" s="667" t="s">
        <v>534</v>
      </c>
      <c r="D221" s="650">
        <v>30835.354373109934</v>
      </c>
    </row>
    <row r="222" spans="1:4" ht="16.5" thickTop="1" thickBot="1">
      <c r="A222" s="666" t="s">
        <v>540</v>
      </c>
      <c r="B222" s="666" t="s">
        <v>387</v>
      </c>
      <c r="C222" s="667" t="s">
        <v>541</v>
      </c>
      <c r="D222" s="650">
        <v>22506.174633451461</v>
      </c>
    </row>
    <row r="223" spans="1:4" ht="16.5" thickTop="1" thickBot="1">
      <c r="A223" s="666" t="s">
        <v>551</v>
      </c>
      <c r="B223" s="666" t="s">
        <v>387</v>
      </c>
      <c r="C223" s="667" t="s">
        <v>1856</v>
      </c>
      <c r="D223" s="650">
        <v>6747.4790240013635</v>
      </c>
    </row>
    <row r="224" spans="1:4" ht="16.5" thickTop="1" thickBot="1">
      <c r="A224" s="666" t="s">
        <v>535</v>
      </c>
      <c r="B224" s="666" t="s">
        <v>387</v>
      </c>
      <c r="C224" s="667" t="s">
        <v>2280</v>
      </c>
      <c r="D224" s="650">
        <v>27007.617815667185</v>
      </c>
    </row>
    <row r="225" spans="1:4" ht="16.5" thickTop="1" thickBot="1">
      <c r="A225" s="666" t="s">
        <v>536</v>
      </c>
      <c r="B225" s="666" t="s">
        <v>387</v>
      </c>
      <c r="C225" s="667" t="s">
        <v>2281</v>
      </c>
      <c r="D225" s="650">
        <v>27007.617815667185</v>
      </c>
    </row>
    <row r="226" spans="1:4" ht="16.5" thickTop="1" thickBot="1">
      <c r="A226" s="666" t="s">
        <v>537</v>
      </c>
      <c r="B226" s="666" t="s">
        <v>387</v>
      </c>
      <c r="C226" s="667" t="s">
        <v>1919</v>
      </c>
      <c r="D226" s="650">
        <v>27007.617815667185</v>
      </c>
    </row>
    <row r="227" spans="1:4" ht="16.5" thickTop="1" thickBot="1">
      <c r="A227" s="666" t="s">
        <v>538</v>
      </c>
      <c r="B227" s="666" t="s">
        <v>387</v>
      </c>
      <c r="C227" s="667" t="s">
        <v>2282</v>
      </c>
      <c r="D227" s="650">
        <v>27007.617815667185</v>
      </c>
    </row>
    <row r="228" spans="1:4" ht="16.5" thickTop="1" thickBot="1">
      <c r="A228" s="666" t="s">
        <v>539</v>
      </c>
      <c r="B228" s="666" t="s">
        <v>387</v>
      </c>
      <c r="C228" s="667" t="s">
        <v>2283</v>
      </c>
      <c r="D228" s="650">
        <v>40271.412230440241</v>
      </c>
    </row>
    <row r="229" spans="1:4" ht="16.5" thickTop="1" thickBot="1">
      <c r="A229" s="666" t="s">
        <v>542</v>
      </c>
      <c r="B229" s="666" t="s">
        <v>387</v>
      </c>
      <c r="C229" s="667" t="s">
        <v>543</v>
      </c>
      <c r="D229" s="650">
        <v>46673.187082224249</v>
      </c>
    </row>
    <row r="230" spans="1:4" ht="16.5" thickTop="1" thickBot="1">
      <c r="A230" s="666" t="s">
        <v>544</v>
      </c>
      <c r="B230" s="666" t="s">
        <v>387</v>
      </c>
      <c r="C230" s="667" t="s">
        <v>545</v>
      </c>
      <c r="D230" s="650">
        <v>40838.908537242824</v>
      </c>
    </row>
    <row r="231" spans="1:4" ht="16.5" thickTop="1" thickBot="1">
      <c r="A231" s="666" t="s">
        <v>517</v>
      </c>
      <c r="B231" s="666" t="s">
        <v>387</v>
      </c>
      <c r="C231" s="667" t="s">
        <v>518</v>
      </c>
      <c r="D231" s="650">
        <v>45889.105028972233</v>
      </c>
    </row>
    <row r="232" spans="1:4" ht="16.5" thickTop="1" thickBot="1">
      <c r="A232" s="666" t="s">
        <v>546</v>
      </c>
      <c r="B232" s="666" t="s">
        <v>387</v>
      </c>
      <c r="C232" s="667" t="s">
        <v>547</v>
      </c>
      <c r="D232" s="650">
        <v>28499.768655388474</v>
      </c>
    </row>
    <row r="233" spans="1:4" ht="16.5" thickTop="1" thickBot="1">
      <c r="A233" s="666" t="s">
        <v>548</v>
      </c>
      <c r="B233" s="666" t="s">
        <v>387</v>
      </c>
      <c r="C233" s="667" t="s">
        <v>549</v>
      </c>
      <c r="D233" s="650">
        <v>38234.673191713897</v>
      </c>
    </row>
    <row r="234" spans="1:4" ht="16.5" thickTop="1" thickBot="1">
      <c r="A234" s="666" t="s">
        <v>550</v>
      </c>
      <c r="B234" s="666" t="s">
        <v>387</v>
      </c>
      <c r="C234" s="667" t="s">
        <v>2284</v>
      </c>
      <c r="D234" s="650">
        <v>22304.166773782286</v>
      </c>
    </row>
    <row r="235" spans="1:4" ht="16.5" thickTop="1" thickBot="1">
      <c r="A235" s="666" t="s">
        <v>552</v>
      </c>
      <c r="B235" s="666" t="s">
        <v>144</v>
      </c>
      <c r="C235" s="667" t="s">
        <v>553</v>
      </c>
      <c r="D235" s="650">
        <v>1048.5665705508293</v>
      </c>
    </row>
    <row r="236" spans="1:4" ht="16.5" thickTop="1" thickBot="1">
      <c r="A236" s="666" t="s">
        <v>556</v>
      </c>
      <c r="B236" s="666" t="s">
        <v>387</v>
      </c>
      <c r="C236" s="667" t="s">
        <v>2285</v>
      </c>
      <c r="D236" s="650">
        <v>407255.13403645018</v>
      </c>
    </row>
    <row r="237" spans="1:4" ht="16.5" thickTop="1" thickBot="1">
      <c r="A237" s="666" t="s">
        <v>557</v>
      </c>
      <c r="B237" s="666" t="s">
        <v>387</v>
      </c>
      <c r="C237" s="667" t="s">
        <v>2286</v>
      </c>
      <c r="D237" s="650">
        <v>423332.46059981146</v>
      </c>
    </row>
    <row r="238" spans="1:4" ht="16.5" thickTop="1" thickBot="1">
      <c r="A238" s="666" t="s">
        <v>558</v>
      </c>
      <c r="B238" s="666" t="s">
        <v>387</v>
      </c>
      <c r="C238" s="667" t="s">
        <v>2287</v>
      </c>
      <c r="D238" s="650">
        <v>524068.78208421951</v>
      </c>
    </row>
    <row r="239" spans="1:4" ht="16.5" thickTop="1" thickBot="1">
      <c r="A239" s="666" t="s">
        <v>570</v>
      </c>
      <c r="B239" s="666" t="s">
        <v>571</v>
      </c>
      <c r="C239" s="667" t="s">
        <v>572</v>
      </c>
      <c r="D239" s="650">
        <v>429747.7720607486</v>
      </c>
    </row>
    <row r="240" spans="1:4" ht="16.5" thickTop="1" thickBot="1">
      <c r="A240" s="666" t="s">
        <v>559</v>
      </c>
      <c r="B240" s="666" t="s">
        <v>387</v>
      </c>
      <c r="C240" s="667" t="s">
        <v>1920</v>
      </c>
      <c r="D240" s="650">
        <v>423002.37559200154</v>
      </c>
    </row>
    <row r="241" spans="1:4" ht="16.5" thickTop="1" thickBot="1">
      <c r="A241" s="666" t="s">
        <v>560</v>
      </c>
      <c r="B241" s="666" t="s">
        <v>387</v>
      </c>
      <c r="C241" s="667" t="s">
        <v>2011</v>
      </c>
      <c r="D241" s="650">
        <v>370801.04558718111</v>
      </c>
    </row>
    <row r="242" spans="1:4" ht="16.5" thickTop="1" thickBot="1">
      <c r="A242" s="668" t="s">
        <v>2013</v>
      </c>
      <c r="B242" s="666" t="s">
        <v>387</v>
      </c>
      <c r="C242" s="667" t="s">
        <v>2012</v>
      </c>
      <c r="D242" s="650">
        <v>377012.2666331947</v>
      </c>
    </row>
    <row r="243" spans="1:4" ht="16.5" thickTop="1" thickBot="1">
      <c r="A243" s="666" t="s">
        <v>561</v>
      </c>
      <c r="B243" s="666" t="s">
        <v>387</v>
      </c>
      <c r="C243" s="667" t="s">
        <v>562</v>
      </c>
      <c r="D243" s="650">
        <v>501263.76077177288</v>
      </c>
    </row>
    <row r="244" spans="1:4" ht="16.5" thickTop="1" thickBot="1">
      <c r="A244" s="666" t="s">
        <v>563</v>
      </c>
      <c r="B244" s="666" t="s">
        <v>387</v>
      </c>
      <c r="C244" s="667" t="s">
        <v>564</v>
      </c>
      <c r="D244" s="650">
        <v>465002.30868352856</v>
      </c>
    </row>
    <row r="245" spans="1:4" ht="16.5" thickTop="1" thickBot="1">
      <c r="A245" s="666" t="s">
        <v>565</v>
      </c>
      <c r="B245" s="666" t="s">
        <v>387</v>
      </c>
      <c r="C245" s="667" t="s">
        <v>566</v>
      </c>
      <c r="D245" s="650">
        <v>462989.51903022692</v>
      </c>
    </row>
    <row r="246" spans="1:4" ht="16.5" thickTop="1" thickBot="1">
      <c r="A246" s="666" t="s">
        <v>567</v>
      </c>
      <c r="B246" s="666" t="s">
        <v>387</v>
      </c>
      <c r="C246" s="667" t="s">
        <v>2014</v>
      </c>
      <c r="D246" s="650">
        <v>378195.15801764926</v>
      </c>
    </row>
    <row r="247" spans="1:4" ht="16.5" thickTop="1" thickBot="1">
      <c r="A247" s="666" t="s">
        <v>568</v>
      </c>
      <c r="B247" s="666" t="s">
        <v>387</v>
      </c>
      <c r="C247" s="667" t="s">
        <v>569</v>
      </c>
      <c r="D247" s="650">
        <v>434340.84767415444</v>
      </c>
    </row>
    <row r="248" spans="1:4" ht="16.5" thickTop="1" thickBot="1">
      <c r="A248" s="666" t="s">
        <v>573</v>
      </c>
      <c r="B248" s="666" t="s">
        <v>387</v>
      </c>
      <c r="C248" s="667" t="s">
        <v>574</v>
      </c>
      <c r="D248" s="650">
        <v>434340.84767415444</v>
      </c>
    </row>
    <row r="249" spans="1:4" ht="16.5" thickTop="1" thickBot="1">
      <c r="A249" s="666" t="s">
        <v>575</v>
      </c>
      <c r="B249" s="666" t="s">
        <v>387</v>
      </c>
      <c r="C249" s="667" t="s">
        <v>576</v>
      </c>
      <c r="D249" s="650">
        <v>290675.7734547921</v>
      </c>
    </row>
    <row r="250" spans="1:4" ht="16.5" thickTop="1" thickBot="1">
      <c r="A250" s="666" t="s">
        <v>577</v>
      </c>
      <c r="B250" s="666" t="s">
        <v>387</v>
      </c>
      <c r="C250" s="667" t="s">
        <v>578</v>
      </c>
      <c r="D250" s="650">
        <v>229078.9954201006</v>
      </c>
    </row>
    <row r="251" spans="1:4" ht="16.5" thickTop="1" thickBot="1">
      <c r="A251" s="666" t="s">
        <v>579</v>
      </c>
      <c r="B251" s="666" t="s">
        <v>387</v>
      </c>
      <c r="C251" s="667" t="s">
        <v>580</v>
      </c>
      <c r="D251" s="650">
        <v>245598.86497500518</v>
      </c>
    </row>
    <row r="252" spans="1:4" ht="16.5" thickTop="1" thickBot="1">
      <c r="A252" s="666" t="s">
        <v>581</v>
      </c>
      <c r="B252" s="666" t="s">
        <v>387</v>
      </c>
      <c r="C252" s="667" t="s">
        <v>2288</v>
      </c>
      <c r="D252" s="650">
        <v>219029.62504037266</v>
      </c>
    </row>
    <row r="253" spans="1:4" ht="16.5" thickTop="1" thickBot="1">
      <c r="A253" s="666" t="s">
        <v>582</v>
      </c>
      <c r="B253" s="666" t="s">
        <v>387</v>
      </c>
      <c r="C253" s="667" t="s">
        <v>2289</v>
      </c>
      <c r="D253" s="650">
        <v>195972.6145421532</v>
      </c>
    </row>
    <row r="254" spans="1:4" ht="16.5" thickTop="1" thickBot="1">
      <c r="A254" s="666" t="s">
        <v>584</v>
      </c>
      <c r="B254" s="666" t="s">
        <v>233</v>
      </c>
      <c r="C254" s="667" t="s">
        <v>1921</v>
      </c>
      <c r="D254" s="650">
        <v>17602.798287151705</v>
      </c>
    </row>
    <row r="255" spans="1:4" ht="16.5" thickTop="1" thickBot="1">
      <c r="A255" s="666" t="s">
        <v>583</v>
      </c>
      <c r="B255" s="666" t="s">
        <v>387</v>
      </c>
      <c r="C255" s="667" t="s">
        <v>2290</v>
      </c>
      <c r="D255" s="650">
        <v>312389.53581397422</v>
      </c>
    </row>
    <row r="256" spans="1:4" ht="16.5" thickTop="1" thickBot="1">
      <c r="A256" s="666" t="s">
        <v>554</v>
      </c>
      <c r="B256" s="666" t="s">
        <v>387</v>
      </c>
      <c r="C256" s="667" t="s">
        <v>555</v>
      </c>
      <c r="D256" s="650">
        <v>501973.91211349651</v>
      </c>
    </row>
    <row r="257" spans="1:4" ht="16.5" thickTop="1" thickBot="1">
      <c r="A257" s="666" t="s">
        <v>585</v>
      </c>
      <c r="B257" s="666" t="s">
        <v>387</v>
      </c>
      <c r="C257" s="667" t="s">
        <v>586</v>
      </c>
      <c r="D257" s="650">
        <v>486911.83123661694</v>
      </c>
    </row>
    <row r="258" spans="1:4" ht="16.5" thickTop="1" thickBot="1">
      <c r="A258" s="666" t="s">
        <v>587</v>
      </c>
      <c r="B258" s="666" t="s">
        <v>387</v>
      </c>
      <c r="C258" s="667" t="s">
        <v>588</v>
      </c>
      <c r="D258" s="650">
        <v>280323.39128556038</v>
      </c>
    </row>
    <row r="259" spans="1:4" ht="16.5" thickTop="1" thickBot="1">
      <c r="A259" s="666" t="s">
        <v>497</v>
      </c>
      <c r="B259" s="666" t="s">
        <v>387</v>
      </c>
      <c r="C259" s="667" t="s">
        <v>498</v>
      </c>
      <c r="D259" s="650">
        <v>281763.47824392363</v>
      </c>
    </row>
    <row r="260" spans="1:4" ht="16.5" thickTop="1" thickBot="1">
      <c r="A260" s="666" t="s">
        <v>1669</v>
      </c>
      <c r="B260" s="666" t="s">
        <v>387</v>
      </c>
      <c r="C260" s="667" t="s">
        <v>1670</v>
      </c>
      <c r="D260" s="650">
        <v>490690.62774558313</v>
      </c>
    </row>
    <row r="261" spans="1:4" ht="16.5" thickTop="1" thickBot="1">
      <c r="A261" s="666" t="s">
        <v>499</v>
      </c>
      <c r="B261" s="666" t="s">
        <v>377</v>
      </c>
      <c r="C261" s="667" t="s">
        <v>500</v>
      </c>
      <c r="D261" s="650">
        <v>2500.107582812851</v>
      </c>
    </row>
    <row r="262" spans="1:4" ht="31.5" thickTop="1" thickBot="1">
      <c r="A262" s="666" t="s">
        <v>589</v>
      </c>
      <c r="B262" s="666" t="s">
        <v>377</v>
      </c>
      <c r="C262" s="667" t="s">
        <v>2291</v>
      </c>
      <c r="D262" s="650">
        <v>2268.9439495831748</v>
      </c>
    </row>
    <row r="263" spans="1:4" ht="16.5" thickTop="1" thickBot="1">
      <c r="A263" s="666" t="s">
        <v>590</v>
      </c>
      <c r="B263" s="666" t="s">
        <v>233</v>
      </c>
      <c r="C263" s="667" t="s">
        <v>2292</v>
      </c>
      <c r="D263" s="650">
        <v>59308.049810192235</v>
      </c>
    </row>
    <row r="264" spans="1:4" ht="16.5" thickTop="1" thickBot="1">
      <c r="A264" s="666" t="s">
        <v>591</v>
      </c>
      <c r="B264" s="666" t="s">
        <v>377</v>
      </c>
      <c r="C264" s="667" t="s">
        <v>2293</v>
      </c>
      <c r="D264" s="650">
        <v>97266.784430708547</v>
      </c>
    </row>
    <row r="265" spans="1:4" ht="16.5" thickTop="1" thickBot="1">
      <c r="A265" s="666" t="s">
        <v>592</v>
      </c>
      <c r="B265" s="666" t="s">
        <v>144</v>
      </c>
      <c r="C265" s="667" t="s">
        <v>2294</v>
      </c>
      <c r="D265" s="650">
        <v>7564.8819613225169</v>
      </c>
    </row>
    <row r="266" spans="1:4" ht="16.5" thickTop="1" thickBot="1">
      <c r="A266" s="666" t="s">
        <v>593</v>
      </c>
      <c r="B266" s="666" t="s">
        <v>92</v>
      </c>
      <c r="C266" s="667" t="s">
        <v>2295</v>
      </c>
      <c r="D266" s="650">
        <v>21614.840984601899</v>
      </c>
    </row>
    <row r="267" spans="1:4" ht="16.5" thickTop="1" thickBot="1">
      <c r="A267" s="666" t="s">
        <v>594</v>
      </c>
      <c r="B267" s="666" t="s">
        <v>92</v>
      </c>
      <c r="C267" s="667" t="s">
        <v>2296</v>
      </c>
      <c r="D267" s="650">
        <v>37826.492361866905</v>
      </c>
    </row>
    <row r="268" spans="1:4" ht="16.5" thickTop="1" thickBot="1">
      <c r="A268" s="666" t="s">
        <v>595</v>
      </c>
      <c r="B268" s="666" t="s">
        <v>92</v>
      </c>
      <c r="C268" s="667" t="s">
        <v>2297</v>
      </c>
      <c r="D268" s="650">
        <v>48633.912854167851</v>
      </c>
    </row>
    <row r="269" spans="1:4" ht="16.5" thickTop="1" thickBot="1">
      <c r="A269" s="666" t="s">
        <v>596</v>
      </c>
      <c r="B269" s="666" t="s">
        <v>377</v>
      </c>
      <c r="C269" s="667" t="s">
        <v>597</v>
      </c>
      <c r="D269" s="650">
        <v>72388.579362585006</v>
      </c>
    </row>
    <row r="270" spans="1:4" ht="16.5" thickTop="1" thickBot="1">
      <c r="A270" s="666" t="s">
        <v>599</v>
      </c>
      <c r="B270" s="666" t="s">
        <v>144</v>
      </c>
      <c r="C270" s="667" t="s">
        <v>600</v>
      </c>
      <c r="D270" s="650">
        <v>200415.7461772479</v>
      </c>
    </row>
    <row r="271" spans="1:4" ht="16.5" thickTop="1" thickBot="1">
      <c r="A271" s="666" t="s">
        <v>601</v>
      </c>
      <c r="B271" s="666" t="s">
        <v>387</v>
      </c>
      <c r="C271" s="667" t="s">
        <v>1922</v>
      </c>
      <c r="D271" s="650">
        <v>15130.805200272194</v>
      </c>
    </row>
    <row r="272" spans="1:4" ht="16.5" thickTop="1" thickBot="1">
      <c r="A272" s="666" t="s">
        <v>598</v>
      </c>
      <c r="B272" s="666" t="s">
        <v>387</v>
      </c>
      <c r="C272" s="667" t="s">
        <v>2298</v>
      </c>
      <c r="D272" s="650">
        <v>15130.805200272194</v>
      </c>
    </row>
    <row r="273" spans="1:4" ht="16.5" thickTop="1" thickBot="1">
      <c r="A273" s="666" t="s">
        <v>602</v>
      </c>
      <c r="B273" s="666" t="s">
        <v>387</v>
      </c>
      <c r="C273" s="667" t="s">
        <v>2299</v>
      </c>
      <c r="D273" s="650">
        <v>23543.287150103522</v>
      </c>
    </row>
    <row r="274" spans="1:4" ht="16.5" thickTop="1" thickBot="1">
      <c r="A274" s="666" t="s">
        <v>603</v>
      </c>
      <c r="B274" s="666" t="s">
        <v>144</v>
      </c>
      <c r="C274" s="667" t="s">
        <v>2300</v>
      </c>
      <c r="D274" s="650">
        <v>10807.420492300949</v>
      </c>
    </row>
    <row r="275" spans="1:4" ht="16.5" thickTop="1" thickBot="1">
      <c r="A275" s="666" t="s">
        <v>604</v>
      </c>
      <c r="B275" s="666" t="s">
        <v>144</v>
      </c>
      <c r="C275" s="667" t="s">
        <v>2301</v>
      </c>
      <c r="D275" s="650">
        <v>24497.097456582727</v>
      </c>
    </row>
    <row r="276" spans="1:4" ht="16.5" thickTop="1" thickBot="1">
      <c r="A276" s="666" t="s">
        <v>605</v>
      </c>
      <c r="B276" s="666" t="s">
        <v>606</v>
      </c>
      <c r="C276" s="667" t="s">
        <v>2302</v>
      </c>
      <c r="D276" s="650">
        <v>67595.92553730667</v>
      </c>
    </row>
    <row r="277" spans="1:4" ht="16.5" thickTop="1" thickBot="1">
      <c r="A277" s="666" t="s">
        <v>607</v>
      </c>
      <c r="B277" s="666" t="s">
        <v>606</v>
      </c>
      <c r="C277" s="667" t="s">
        <v>1923</v>
      </c>
      <c r="D277" s="650">
        <v>54146.436612356621</v>
      </c>
    </row>
    <row r="278" spans="1:4" ht="16.5" thickTop="1" thickBot="1">
      <c r="A278" s="666" t="s">
        <v>608</v>
      </c>
      <c r="B278" s="666" t="s">
        <v>606</v>
      </c>
      <c r="C278" s="667" t="s">
        <v>609</v>
      </c>
      <c r="D278" s="650">
        <v>43479.935692264757</v>
      </c>
    </row>
    <row r="279" spans="1:4" ht="16.5" thickTop="1" thickBot="1">
      <c r="A279" s="666" t="s">
        <v>501</v>
      </c>
      <c r="B279" s="666" t="s">
        <v>141</v>
      </c>
      <c r="C279" s="667" t="s">
        <v>502</v>
      </c>
      <c r="D279" s="650">
        <v>75747.740987805431</v>
      </c>
    </row>
    <row r="280" spans="1:4" ht="16.5" thickTop="1" thickBot="1">
      <c r="A280" s="666" t="s">
        <v>503</v>
      </c>
      <c r="B280" s="666" t="s">
        <v>141</v>
      </c>
      <c r="C280" s="667" t="s">
        <v>504</v>
      </c>
      <c r="D280" s="650">
        <v>67683.045765445771</v>
      </c>
    </row>
    <row r="281" spans="1:4" ht="16.5" thickTop="1" thickBot="1">
      <c r="A281" s="666" t="s">
        <v>610</v>
      </c>
      <c r="B281" s="666" t="s">
        <v>92</v>
      </c>
      <c r="C281" s="667" t="s">
        <v>2303</v>
      </c>
      <c r="D281" s="650">
        <v>65527.601077223117</v>
      </c>
    </row>
    <row r="282" spans="1:4" ht="16.5" thickTop="1" thickBot="1">
      <c r="A282" s="666" t="s">
        <v>611</v>
      </c>
      <c r="B282" s="666" t="s">
        <v>377</v>
      </c>
      <c r="C282" s="667" t="s">
        <v>2304</v>
      </c>
      <c r="D282" s="650">
        <v>10106.640649221796</v>
      </c>
    </row>
    <row r="283" spans="1:4" ht="16.5" thickTop="1" thickBot="1">
      <c r="A283" s="666" t="s">
        <v>612</v>
      </c>
      <c r="B283" s="666" t="s">
        <v>144</v>
      </c>
      <c r="C283" s="667" t="s">
        <v>2305</v>
      </c>
      <c r="D283" s="650">
        <v>6370.5365229691888</v>
      </c>
    </row>
    <row r="284" spans="1:4" ht="16.5" thickTop="1" thickBot="1">
      <c r="A284" s="666" t="s">
        <v>613</v>
      </c>
      <c r="B284" s="666" t="s">
        <v>92</v>
      </c>
      <c r="C284" s="667" t="s">
        <v>614</v>
      </c>
      <c r="D284" s="650">
        <v>8645.7281383153277</v>
      </c>
    </row>
    <row r="285" spans="1:4" ht="16.5" thickTop="1" thickBot="1">
      <c r="A285" s="666" t="s">
        <v>615</v>
      </c>
      <c r="B285" s="666" t="s">
        <v>92</v>
      </c>
      <c r="C285" s="667" t="s">
        <v>2306</v>
      </c>
      <c r="D285" s="650">
        <v>125473.95407286486</v>
      </c>
    </row>
    <row r="286" spans="1:4" ht="16.5" thickTop="1" thickBot="1">
      <c r="A286" s="666" t="s">
        <v>616</v>
      </c>
      <c r="B286" s="666" t="s">
        <v>92</v>
      </c>
      <c r="C286" s="667" t="s">
        <v>617</v>
      </c>
      <c r="D286" s="650">
        <v>226955.83033831994</v>
      </c>
    </row>
    <row r="287" spans="1:4" ht="16.5" thickTop="1" thickBot="1">
      <c r="A287" s="666" t="s">
        <v>620</v>
      </c>
      <c r="B287" s="666" t="s">
        <v>92</v>
      </c>
      <c r="C287" s="667" t="s">
        <v>621</v>
      </c>
      <c r="D287" s="650">
        <v>16211.651377265005</v>
      </c>
    </row>
    <row r="288" spans="1:4" ht="16.5" thickTop="1" thickBot="1">
      <c r="A288" s="666" t="s">
        <v>618</v>
      </c>
      <c r="B288" s="666" t="s">
        <v>92</v>
      </c>
      <c r="C288" s="667" t="s">
        <v>2307</v>
      </c>
      <c r="D288" s="650">
        <v>21614.840984601899</v>
      </c>
    </row>
    <row r="289" spans="1:4" ht="16.5" thickTop="1" thickBot="1">
      <c r="A289" s="666" t="s">
        <v>619</v>
      </c>
      <c r="B289" s="666" t="s">
        <v>92</v>
      </c>
      <c r="C289" s="667" t="s">
        <v>2308</v>
      </c>
      <c r="D289" s="650">
        <v>134757.46475781611</v>
      </c>
    </row>
    <row r="290" spans="1:4" ht="16.5" thickTop="1" thickBot="1">
      <c r="A290" s="666" t="s">
        <v>622</v>
      </c>
      <c r="B290" s="666" t="s">
        <v>454</v>
      </c>
      <c r="C290" s="667" t="s">
        <v>623</v>
      </c>
      <c r="D290" s="650">
        <v>2915.577356049972</v>
      </c>
    </row>
    <row r="291" spans="1:4" ht="16.5" thickTop="1" thickBot="1">
      <c r="A291" s="666" t="s">
        <v>624</v>
      </c>
      <c r="B291" s="666" t="s">
        <v>422</v>
      </c>
      <c r="C291" s="667" t="s">
        <v>1924</v>
      </c>
      <c r="D291" s="650">
        <v>54989.871490356789</v>
      </c>
    </row>
    <row r="292" spans="1:4" ht="16.5" thickTop="1" thickBot="1">
      <c r="A292" s="666" t="s">
        <v>625</v>
      </c>
      <c r="B292" s="666" t="s">
        <v>377</v>
      </c>
      <c r="C292" s="667" t="s">
        <v>2309</v>
      </c>
      <c r="D292" s="650">
        <v>3419.5557275957526</v>
      </c>
    </row>
    <row r="293" spans="1:4" ht="16.5" thickTop="1" thickBot="1">
      <c r="A293" s="666" t="s">
        <v>626</v>
      </c>
      <c r="B293" s="666" t="s">
        <v>377</v>
      </c>
      <c r="C293" s="667" t="s">
        <v>1925</v>
      </c>
      <c r="D293" s="650">
        <v>8590.5404240758107</v>
      </c>
    </row>
    <row r="294" spans="1:4" ht="16.5" thickTop="1" thickBot="1">
      <c r="A294" s="666" t="s">
        <v>627</v>
      </c>
      <c r="B294" s="666" t="s">
        <v>92</v>
      </c>
      <c r="C294" s="667" t="s">
        <v>628</v>
      </c>
      <c r="D294" s="650">
        <v>2173.1464078843896</v>
      </c>
    </row>
    <row r="295" spans="1:4" ht="16.5" thickTop="1" thickBot="1">
      <c r="A295" s="666" t="s">
        <v>633</v>
      </c>
      <c r="B295" s="666" t="s">
        <v>92</v>
      </c>
      <c r="C295" s="667" t="s">
        <v>1926</v>
      </c>
      <c r="D295" s="650">
        <v>265097.30918240297</v>
      </c>
    </row>
    <row r="296" spans="1:4" ht="16.5" thickTop="1" thickBot="1">
      <c r="A296" s="666" t="s">
        <v>629</v>
      </c>
      <c r="B296" s="666" t="s">
        <v>92</v>
      </c>
      <c r="C296" s="667" t="s">
        <v>630</v>
      </c>
      <c r="D296" s="650">
        <v>65600.490511124372</v>
      </c>
    </row>
    <row r="297" spans="1:4" ht="16.5" thickTop="1" thickBot="1">
      <c r="A297" s="666" t="s">
        <v>631</v>
      </c>
      <c r="B297" s="666" t="s">
        <v>92</v>
      </c>
      <c r="C297" s="667" t="s">
        <v>632</v>
      </c>
      <c r="D297" s="650">
        <v>67891.30129087792</v>
      </c>
    </row>
    <row r="298" spans="1:4" ht="16.5" thickTop="1" thickBot="1">
      <c r="A298" s="666" t="s">
        <v>646</v>
      </c>
      <c r="B298" s="666" t="s">
        <v>144</v>
      </c>
      <c r="C298" s="667" t="s">
        <v>647</v>
      </c>
      <c r="D298" s="650">
        <v>4339.0038723786547</v>
      </c>
    </row>
    <row r="299" spans="1:4" ht="16.5" thickTop="1" thickBot="1">
      <c r="A299" s="666" t="s">
        <v>634</v>
      </c>
      <c r="B299" s="666" t="s">
        <v>377</v>
      </c>
      <c r="C299" s="667" t="s">
        <v>635</v>
      </c>
      <c r="D299" s="650">
        <v>18742.997288892675</v>
      </c>
    </row>
    <row r="300" spans="1:4" ht="16.5" thickTop="1" thickBot="1">
      <c r="A300" s="666" t="s">
        <v>650</v>
      </c>
      <c r="B300" s="666" t="s">
        <v>377</v>
      </c>
      <c r="C300" s="667" t="s">
        <v>651</v>
      </c>
      <c r="D300" s="650">
        <v>33320.884069142536</v>
      </c>
    </row>
    <row r="301" spans="1:4" ht="31.5" thickTop="1" thickBot="1">
      <c r="A301" s="666" t="s">
        <v>652</v>
      </c>
      <c r="B301" s="666" t="s">
        <v>92</v>
      </c>
      <c r="C301" s="667" t="s">
        <v>2310</v>
      </c>
      <c r="D301" s="650">
        <v>292182.50218129362</v>
      </c>
    </row>
    <row r="302" spans="1:4" ht="31.5" thickTop="1" thickBot="1">
      <c r="A302" s="666" t="s">
        <v>653</v>
      </c>
      <c r="B302" s="666" t="s">
        <v>92</v>
      </c>
      <c r="C302" s="667" t="s">
        <v>2311</v>
      </c>
      <c r="D302" s="650">
        <v>219188.94051732824</v>
      </c>
    </row>
    <row r="303" spans="1:4" ht="31.5" thickTop="1" thickBot="1">
      <c r="A303" s="666" t="s">
        <v>654</v>
      </c>
      <c r="B303" s="666" t="s">
        <v>92</v>
      </c>
      <c r="C303" s="667" t="s">
        <v>2312</v>
      </c>
      <c r="D303" s="650">
        <v>229601.7167889353</v>
      </c>
    </row>
    <row r="304" spans="1:4" ht="31.5" thickTop="1" thickBot="1">
      <c r="A304" s="666" t="s">
        <v>655</v>
      </c>
      <c r="B304" s="666" t="s">
        <v>92</v>
      </c>
      <c r="C304" s="667" t="s">
        <v>2313</v>
      </c>
      <c r="D304" s="650">
        <v>307489.28330055595</v>
      </c>
    </row>
    <row r="305" spans="1:4" ht="31.5" thickTop="1" thickBot="1">
      <c r="A305" s="666" t="s">
        <v>656</v>
      </c>
      <c r="B305" s="666" t="s">
        <v>92</v>
      </c>
      <c r="C305" s="667" t="s">
        <v>2314</v>
      </c>
      <c r="D305" s="650">
        <v>208932.35588979532</v>
      </c>
    </row>
    <row r="306" spans="1:4" ht="31.5" thickTop="1" thickBot="1">
      <c r="A306" s="666" t="s">
        <v>657</v>
      </c>
      <c r="B306" s="666" t="s">
        <v>233</v>
      </c>
      <c r="C306" s="667" t="s">
        <v>2315</v>
      </c>
      <c r="D306" s="650">
        <v>279218.59572314285</v>
      </c>
    </row>
    <row r="307" spans="1:4" ht="16.5" thickTop="1" thickBot="1">
      <c r="A307" s="666" t="s">
        <v>658</v>
      </c>
      <c r="B307" s="666" t="s">
        <v>92</v>
      </c>
      <c r="C307" s="667" t="s">
        <v>659</v>
      </c>
      <c r="D307" s="650">
        <v>219293.06828004433</v>
      </c>
    </row>
    <row r="308" spans="1:4" ht="16.5" thickTop="1" thickBot="1">
      <c r="A308" s="666" t="s">
        <v>636</v>
      </c>
      <c r="B308" s="666" t="s">
        <v>377</v>
      </c>
      <c r="C308" s="667" t="s">
        <v>637</v>
      </c>
      <c r="D308" s="650">
        <v>24345.070923017265</v>
      </c>
    </row>
    <row r="309" spans="1:4" ht="16.5" thickTop="1" thickBot="1">
      <c r="A309" s="666" t="s">
        <v>642</v>
      </c>
      <c r="B309" s="666" t="s">
        <v>377</v>
      </c>
      <c r="C309" s="667" t="s">
        <v>643</v>
      </c>
      <c r="D309" s="650">
        <v>6928.6613311273259</v>
      </c>
    </row>
    <row r="310" spans="1:4" ht="16.5" thickTop="1" thickBot="1">
      <c r="A310" s="666" t="s">
        <v>640</v>
      </c>
      <c r="B310" s="666" t="s">
        <v>377</v>
      </c>
      <c r="C310" s="667" t="s">
        <v>641</v>
      </c>
      <c r="D310" s="650">
        <v>71273.371023895888</v>
      </c>
    </row>
    <row r="311" spans="1:4" ht="16.5" thickTop="1" thickBot="1">
      <c r="A311" s="666" t="s">
        <v>638</v>
      </c>
      <c r="B311" s="666" t="s">
        <v>377</v>
      </c>
      <c r="C311" s="667" t="s">
        <v>639</v>
      </c>
      <c r="D311" s="650">
        <v>74264.267461643816</v>
      </c>
    </row>
    <row r="312" spans="1:4" ht="16.5" thickTop="1" thickBot="1">
      <c r="A312" s="666" t="s">
        <v>644</v>
      </c>
      <c r="B312" s="666" t="s">
        <v>377</v>
      </c>
      <c r="C312" s="667" t="s">
        <v>645</v>
      </c>
      <c r="D312" s="650">
        <v>17233.144729509655</v>
      </c>
    </row>
    <row r="313" spans="1:4" ht="16.5" thickTop="1" thickBot="1">
      <c r="A313" s="666" t="s">
        <v>660</v>
      </c>
      <c r="B313" s="666" t="s">
        <v>377</v>
      </c>
      <c r="C313" s="667" t="s">
        <v>661</v>
      </c>
      <c r="D313" s="650">
        <v>12512.686153047796</v>
      </c>
    </row>
    <row r="314" spans="1:4" ht="16.5" thickTop="1" thickBot="1">
      <c r="A314" s="666" t="s">
        <v>662</v>
      </c>
      <c r="B314" s="666" t="s">
        <v>377</v>
      </c>
      <c r="C314" s="667" t="s">
        <v>663</v>
      </c>
      <c r="D314" s="650">
        <v>13224.225864940945</v>
      </c>
    </row>
    <row r="315" spans="1:4" ht="16.5" thickTop="1" thickBot="1">
      <c r="A315" s="666" t="s">
        <v>667</v>
      </c>
      <c r="B315" s="666" t="s">
        <v>377</v>
      </c>
      <c r="C315" s="667" t="s">
        <v>2316</v>
      </c>
      <c r="D315" s="650">
        <v>9763.0190322587623</v>
      </c>
    </row>
    <row r="316" spans="1:4" ht="16.5" thickTop="1" thickBot="1">
      <c r="A316" s="666" t="s">
        <v>664</v>
      </c>
      <c r="B316" s="666" t="s">
        <v>92</v>
      </c>
      <c r="C316" s="667" t="s">
        <v>2317</v>
      </c>
      <c r="D316" s="650">
        <v>29155.773560499718</v>
      </c>
    </row>
    <row r="317" spans="1:4" ht="16.5" thickTop="1" thickBot="1">
      <c r="A317" s="666" t="s">
        <v>665</v>
      </c>
      <c r="B317" s="666" t="s">
        <v>377</v>
      </c>
      <c r="C317" s="667" t="s">
        <v>666</v>
      </c>
      <c r="D317" s="650">
        <v>22058.425253772359</v>
      </c>
    </row>
    <row r="318" spans="1:4" ht="16.5" thickTop="1" thickBot="1">
      <c r="A318" s="666" t="s">
        <v>668</v>
      </c>
      <c r="B318" s="666" t="s">
        <v>606</v>
      </c>
      <c r="C318" s="667" t="s">
        <v>2318</v>
      </c>
      <c r="D318" s="650">
        <v>45475.717810989438</v>
      </c>
    </row>
    <row r="319" spans="1:4" ht="16.5" thickTop="1" thickBot="1">
      <c r="A319" s="666" t="s">
        <v>669</v>
      </c>
      <c r="B319" s="666" t="s">
        <v>92</v>
      </c>
      <c r="C319" s="667" t="s">
        <v>2319</v>
      </c>
      <c r="D319" s="650">
        <v>16211.651377265005</v>
      </c>
    </row>
    <row r="320" spans="1:4" ht="16.5" thickTop="1" thickBot="1">
      <c r="A320" s="666" t="s">
        <v>673</v>
      </c>
      <c r="B320" s="666" t="s">
        <v>92</v>
      </c>
      <c r="C320" s="667" t="s">
        <v>2320</v>
      </c>
      <c r="D320" s="650">
        <v>274090.30340937636</v>
      </c>
    </row>
    <row r="321" spans="1:4" ht="16.5" thickTop="1" thickBot="1">
      <c r="A321" s="666" t="s">
        <v>674</v>
      </c>
      <c r="B321" s="666" t="s">
        <v>92</v>
      </c>
      <c r="C321" s="667" t="s">
        <v>2321</v>
      </c>
      <c r="D321" s="650">
        <v>307333.09165648185</v>
      </c>
    </row>
    <row r="322" spans="1:4" ht="16.5" thickTop="1" thickBot="1">
      <c r="A322" s="666" t="s">
        <v>672</v>
      </c>
      <c r="B322" s="666" t="s">
        <v>92</v>
      </c>
      <c r="C322" s="667" t="s">
        <v>2322</v>
      </c>
      <c r="D322" s="650">
        <v>167385.37856608321</v>
      </c>
    </row>
    <row r="323" spans="1:4" ht="31.5" thickTop="1" thickBot="1">
      <c r="A323" s="666" t="s">
        <v>671</v>
      </c>
      <c r="B323" s="666" t="s">
        <v>92</v>
      </c>
      <c r="C323" s="667" t="s">
        <v>2323</v>
      </c>
      <c r="D323" s="650">
        <v>234469.68969591157</v>
      </c>
    </row>
    <row r="324" spans="1:4" ht="16.5" thickTop="1" thickBot="1">
      <c r="A324" s="666" t="s">
        <v>675</v>
      </c>
      <c r="B324" s="666" t="s">
        <v>92</v>
      </c>
      <c r="C324" s="667" t="s">
        <v>676</v>
      </c>
      <c r="D324" s="650">
        <v>273049.0257822157</v>
      </c>
    </row>
    <row r="325" spans="1:4" ht="16.5" thickTop="1" thickBot="1">
      <c r="A325" s="666" t="s">
        <v>678</v>
      </c>
      <c r="B325" s="666" t="s">
        <v>92</v>
      </c>
      <c r="C325" s="667" t="s">
        <v>679</v>
      </c>
      <c r="D325" s="650">
        <v>14049.959023279383</v>
      </c>
    </row>
    <row r="326" spans="1:4" ht="16.5" thickTop="1" thickBot="1">
      <c r="A326" s="666" t="s">
        <v>670</v>
      </c>
      <c r="B326" s="666" t="s">
        <v>92</v>
      </c>
      <c r="C326" s="667" t="s">
        <v>2324</v>
      </c>
      <c r="D326" s="650">
        <v>25938.225692573142</v>
      </c>
    </row>
    <row r="327" spans="1:4" ht="16.5" thickTop="1" thickBot="1">
      <c r="A327" s="666" t="s">
        <v>677</v>
      </c>
      <c r="B327" s="666" t="s">
        <v>92</v>
      </c>
      <c r="C327" s="667" t="s">
        <v>2325</v>
      </c>
      <c r="D327" s="650">
        <v>30260.569122917226</v>
      </c>
    </row>
    <row r="328" spans="1:4" ht="16.5" thickTop="1" thickBot="1">
      <c r="A328" s="666" t="s">
        <v>680</v>
      </c>
      <c r="B328" s="666" t="s">
        <v>92</v>
      </c>
      <c r="C328" s="667" t="s">
        <v>2326</v>
      </c>
      <c r="D328" s="650">
        <v>87110.162455383033</v>
      </c>
    </row>
    <row r="329" spans="1:4" ht="16.5" thickTop="1" thickBot="1">
      <c r="A329" s="666" t="s">
        <v>681</v>
      </c>
      <c r="B329" s="666" t="s">
        <v>92</v>
      </c>
      <c r="C329" s="667" t="s">
        <v>682</v>
      </c>
      <c r="D329" s="650">
        <v>6924.4962206186838</v>
      </c>
    </row>
    <row r="330" spans="1:4" ht="16.5" thickTop="1" thickBot="1">
      <c r="A330" s="666" t="s">
        <v>683</v>
      </c>
      <c r="B330" s="666" t="s">
        <v>92</v>
      </c>
      <c r="C330" s="667" t="s">
        <v>2327</v>
      </c>
      <c r="D330" s="650">
        <v>64715.404528037769</v>
      </c>
    </row>
    <row r="331" spans="1:4" ht="16.5" thickTop="1" thickBot="1">
      <c r="A331" s="666" t="s">
        <v>684</v>
      </c>
      <c r="B331" s="666" t="s">
        <v>92</v>
      </c>
      <c r="C331" s="667" t="s">
        <v>2328</v>
      </c>
      <c r="D331" s="650">
        <v>1807.6579607509825</v>
      </c>
    </row>
    <row r="332" spans="1:4" ht="16.5" thickTop="1" thickBot="1">
      <c r="A332" s="666" t="s">
        <v>686</v>
      </c>
      <c r="B332" s="666" t="s">
        <v>387</v>
      </c>
      <c r="C332" s="667" t="s">
        <v>687</v>
      </c>
      <c r="D332" s="650">
        <v>52063.881358035214</v>
      </c>
    </row>
    <row r="333" spans="1:4" ht="16.5" thickTop="1" thickBot="1">
      <c r="A333" s="666" t="s">
        <v>685</v>
      </c>
      <c r="B333" s="666" t="s">
        <v>387</v>
      </c>
      <c r="C333" s="667" t="s">
        <v>2329</v>
      </c>
      <c r="D333" s="650">
        <v>43733.660340749579</v>
      </c>
    </row>
    <row r="334" spans="1:4" ht="16.5" thickTop="1" thickBot="1">
      <c r="A334" s="666" t="s">
        <v>690</v>
      </c>
      <c r="B334" s="666" t="s">
        <v>92</v>
      </c>
      <c r="C334" s="667" t="s">
        <v>1929</v>
      </c>
      <c r="D334" s="650">
        <v>3925.6166543958552</v>
      </c>
    </row>
    <row r="335" spans="1:4" ht="16.5" thickTop="1" thickBot="1">
      <c r="A335" s="666" t="s">
        <v>688</v>
      </c>
      <c r="B335" s="666" t="s">
        <v>92</v>
      </c>
      <c r="C335" s="667" t="s">
        <v>689</v>
      </c>
      <c r="D335" s="650">
        <v>1279.7302037805055</v>
      </c>
    </row>
    <row r="336" spans="1:4" ht="16.5" thickTop="1" thickBot="1">
      <c r="A336" s="666" t="s">
        <v>691</v>
      </c>
      <c r="B336" s="666" t="s">
        <v>377</v>
      </c>
      <c r="C336" s="667" t="s">
        <v>692</v>
      </c>
      <c r="D336" s="650">
        <v>7520.1070233546061</v>
      </c>
    </row>
    <row r="337" spans="1:4" ht="16.5" thickTop="1" thickBot="1">
      <c r="A337" s="666" t="s">
        <v>696</v>
      </c>
      <c r="B337" s="666" t="s">
        <v>92</v>
      </c>
      <c r="C337" s="667" t="s">
        <v>697</v>
      </c>
      <c r="D337" s="650">
        <v>212238.41235603055</v>
      </c>
    </row>
    <row r="338" spans="1:4" ht="16.5" thickTop="1" thickBot="1">
      <c r="A338" s="666" t="s">
        <v>694</v>
      </c>
      <c r="B338" s="666" t="s">
        <v>92</v>
      </c>
      <c r="C338" s="667" t="s">
        <v>695</v>
      </c>
      <c r="D338" s="650">
        <v>62997.296443222607</v>
      </c>
    </row>
    <row r="339" spans="1:4" ht="16.5" thickTop="1" thickBot="1">
      <c r="A339" s="666" t="s">
        <v>693</v>
      </c>
      <c r="B339" s="666" t="s">
        <v>144</v>
      </c>
      <c r="C339" s="667" t="s">
        <v>2330</v>
      </c>
      <c r="D339" s="650">
        <v>3875.6353282921414</v>
      </c>
    </row>
    <row r="340" spans="1:4" ht="31.5" thickTop="1" thickBot="1">
      <c r="A340" s="666" t="s">
        <v>648</v>
      </c>
      <c r="B340" s="666" t="s">
        <v>92</v>
      </c>
      <c r="C340" s="667" t="s">
        <v>1927</v>
      </c>
      <c r="D340" s="650">
        <v>1634751.7282056934</v>
      </c>
    </row>
    <row r="341" spans="1:4" ht="31.5" thickTop="1" thickBot="1">
      <c r="A341" s="666" t="s">
        <v>698</v>
      </c>
      <c r="B341" s="666" t="s">
        <v>92</v>
      </c>
      <c r="C341" s="667" t="s">
        <v>699</v>
      </c>
      <c r="D341" s="650">
        <v>2294193.8907641945</v>
      </c>
    </row>
    <row r="342" spans="1:4" ht="31.5" thickTop="1" thickBot="1">
      <c r="A342" s="666" t="s">
        <v>649</v>
      </c>
      <c r="B342" s="666" t="s">
        <v>92</v>
      </c>
      <c r="C342" s="667" t="s">
        <v>1928</v>
      </c>
      <c r="D342" s="650">
        <v>1362612.7790696162</v>
      </c>
    </row>
    <row r="343" spans="1:4" ht="31.5" thickTop="1" thickBot="1">
      <c r="A343" s="666" t="s">
        <v>700</v>
      </c>
      <c r="B343" s="666" t="s">
        <v>92</v>
      </c>
      <c r="C343" s="667" t="s">
        <v>701</v>
      </c>
      <c r="D343" s="650">
        <v>992898.82732519077</v>
      </c>
    </row>
    <row r="344" spans="1:4" ht="16.5" thickTop="1" thickBot="1">
      <c r="A344" s="666" t="s">
        <v>737</v>
      </c>
      <c r="B344" s="666" t="s">
        <v>387</v>
      </c>
      <c r="C344" s="667" t="s">
        <v>2331</v>
      </c>
      <c r="D344" s="650">
        <v>71868.981826631803</v>
      </c>
    </row>
    <row r="345" spans="1:4" ht="16.5" thickTop="1" thickBot="1">
      <c r="A345" s="666" t="s">
        <v>702</v>
      </c>
      <c r="B345" s="666" t="s">
        <v>377</v>
      </c>
      <c r="C345" s="667" t="s">
        <v>2332</v>
      </c>
      <c r="D345" s="650">
        <v>79271.42447811726</v>
      </c>
    </row>
    <row r="346" spans="1:4" ht="16.5" thickTop="1" thickBot="1">
      <c r="A346" s="666" t="s">
        <v>703</v>
      </c>
      <c r="B346" s="666" t="s">
        <v>144</v>
      </c>
      <c r="C346" s="667" t="s">
        <v>2333</v>
      </c>
      <c r="D346" s="650">
        <v>19471.89162790517</v>
      </c>
    </row>
    <row r="347" spans="1:4" ht="16.5" thickTop="1" thickBot="1">
      <c r="A347" s="666" t="s">
        <v>708</v>
      </c>
      <c r="B347" s="666" t="s">
        <v>92</v>
      </c>
      <c r="C347" s="667" t="s">
        <v>2334</v>
      </c>
      <c r="D347" s="650">
        <v>95121.752518757494</v>
      </c>
    </row>
    <row r="348" spans="1:4" ht="16.5" thickTop="1" thickBot="1">
      <c r="A348" s="666" t="s">
        <v>713</v>
      </c>
      <c r="B348" s="666" t="s">
        <v>144</v>
      </c>
      <c r="C348" s="667" t="s">
        <v>1931</v>
      </c>
      <c r="D348" s="650">
        <v>14345.681869393024</v>
      </c>
    </row>
    <row r="349" spans="1:4" ht="16.5" thickTop="1" thickBot="1">
      <c r="A349" s="666" t="s">
        <v>704</v>
      </c>
      <c r="B349" s="666" t="s">
        <v>144</v>
      </c>
      <c r="C349" s="667" t="s">
        <v>2335</v>
      </c>
      <c r="D349" s="650">
        <v>61549.920541469226</v>
      </c>
    </row>
    <row r="350" spans="1:4" ht="16.5" thickTop="1" thickBot="1">
      <c r="A350" s="666" t="s">
        <v>705</v>
      </c>
      <c r="B350" s="666" t="s">
        <v>144</v>
      </c>
      <c r="C350" s="667" t="s">
        <v>2336</v>
      </c>
      <c r="D350" s="650">
        <v>26309.961805469513</v>
      </c>
    </row>
    <row r="351" spans="1:4" ht="16.5" thickTop="1" thickBot="1">
      <c r="A351" s="666" t="s">
        <v>736</v>
      </c>
      <c r="B351" s="666" t="s">
        <v>144</v>
      </c>
      <c r="C351" s="667" t="s">
        <v>1933</v>
      </c>
      <c r="D351" s="650">
        <v>148200.87956327439</v>
      </c>
    </row>
    <row r="352" spans="1:4" ht="16.5" thickTop="1" thickBot="1">
      <c r="A352" s="666" t="s">
        <v>709</v>
      </c>
      <c r="B352" s="666" t="s">
        <v>144</v>
      </c>
      <c r="C352" s="667" t="s">
        <v>710</v>
      </c>
      <c r="D352" s="650">
        <v>389800.19717235531</v>
      </c>
    </row>
    <row r="353" spans="1:4" ht="16.5" thickTop="1" thickBot="1">
      <c r="A353" s="666" t="s">
        <v>711</v>
      </c>
      <c r="B353" s="666" t="s">
        <v>144</v>
      </c>
      <c r="C353" s="667" t="s">
        <v>712</v>
      </c>
      <c r="D353" s="650">
        <v>1426579.5049837253</v>
      </c>
    </row>
    <row r="354" spans="1:4" ht="16.5" thickTop="1" thickBot="1">
      <c r="A354" s="666" t="s">
        <v>707</v>
      </c>
      <c r="B354" s="666" t="s">
        <v>144</v>
      </c>
      <c r="C354" s="667" t="s">
        <v>2337</v>
      </c>
      <c r="D354" s="650">
        <v>4014.1252527045149</v>
      </c>
    </row>
    <row r="355" spans="1:4" ht="16.5" thickTop="1" thickBot="1">
      <c r="A355" s="666" t="s">
        <v>706</v>
      </c>
      <c r="B355" s="666" t="s">
        <v>144</v>
      </c>
      <c r="C355" s="667" t="s">
        <v>1930</v>
      </c>
      <c r="D355" s="650">
        <v>14274.354351932514</v>
      </c>
    </row>
    <row r="356" spans="1:4" ht="16.5" thickTop="1" thickBot="1">
      <c r="A356" s="666" t="s">
        <v>716</v>
      </c>
      <c r="B356" s="666" t="s">
        <v>144</v>
      </c>
      <c r="C356" s="667" t="s">
        <v>717</v>
      </c>
      <c r="D356" s="650">
        <v>38584.542474439899</v>
      </c>
    </row>
    <row r="357" spans="1:4" ht="16.5" thickTop="1" thickBot="1">
      <c r="A357" s="666" t="s">
        <v>714</v>
      </c>
      <c r="B357" s="666" t="s">
        <v>144</v>
      </c>
      <c r="C357" s="667" t="s">
        <v>2338</v>
      </c>
      <c r="D357" s="650">
        <v>182223.58475312326</v>
      </c>
    </row>
    <row r="358" spans="1:4" ht="16.5" thickTop="1" thickBot="1">
      <c r="A358" s="666" t="s">
        <v>715</v>
      </c>
      <c r="B358" s="666" t="s">
        <v>144</v>
      </c>
      <c r="C358" s="667" t="s">
        <v>2339</v>
      </c>
      <c r="D358" s="650">
        <v>182223.58475312326</v>
      </c>
    </row>
    <row r="359" spans="1:4" ht="16.5" thickTop="1" thickBot="1">
      <c r="A359" s="666" t="s">
        <v>718</v>
      </c>
      <c r="B359" s="666" t="s">
        <v>144</v>
      </c>
      <c r="C359" s="667" t="s">
        <v>719</v>
      </c>
      <c r="D359" s="650">
        <v>140496.46639991234</v>
      </c>
    </row>
    <row r="360" spans="1:4" ht="16.5" thickTop="1" thickBot="1">
      <c r="A360" s="666" t="s">
        <v>720</v>
      </c>
      <c r="B360" s="666" t="s">
        <v>144</v>
      </c>
      <c r="C360" s="667" t="s">
        <v>721</v>
      </c>
      <c r="D360" s="650">
        <v>151303.88689221328</v>
      </c>
    </row>
    <row r="361" spans="1:4" ht="16.5" thickTop="1" thickBot="1">
      <c r="A361" s="666" t="s">
        <v>722</v>
      </c>
      <c r="B361" s="666" t="s">
        <v>144</v>
      </c>
      <c r="C361" s="667" t="s">
        <v>723</v>
      </c>
      <c r="D361" s="650">
        <v>162111.30738451425</v>
      </c>
    </row>
    <row r="362" spans="1:4" ht="16.5" thickTop="1" thickBot="1">
      <c r="A362" s="666" t="s">
        <v>724</v>
      </c>
      <c r="B362" s="666" t="s">
        <v>144</v>
      </c>
      <c r="C362" s="667" t="s">
        <v>725</v>
      </c>
      <c r="D362" s="650">
        <v>178322.95876177924</v>
      </c>
    </row>
    <row r="363" spans="1:4" ht="16.5" thickTop="1" thickBot="1">
      <c r="A363" s="666" t="s">
        <v>726</v>
      </c>
      <c r="B363" s="666" t="s">
        <v>144</v>
      </c>
      <c r="C363" s="667" t="s">
        <v>2340</v>
      </c>
      <c r="D363" s="650">
        <v>194663.72856481219</v>
      </c>
    </row>
    <row r="364" spans="1:4" ht="16.5" thickTop="1" thickBot="1">
      <c r="A364" s="666" t="s">
        <v>738</v>
      </c>
      <c r="B364" s="666" t="s">
        <v>144</v>
      </c>
      <c r="C364" s="667" t="s">
        <v>2341</v>
      </c>
      <c r="D364" s="650">
        <v>151354.90949594416</v>
      </c>
    </row>
    <row r="365" spans="1:4" ht="16.5" thickTop="1" thickBot="1">
      <c r="A365" s="666" t="s">
        <v>727</v>
      </c>
      <c r="B365" s="666" t="s">
        <v>144</v>
      </c>
      <c r="C365" s="667" t="s">
        <v>728</v>
      </c>
      <c r="D365" s="650">
        <v>85483.686801758013</v>
      </c>
    </row>
    <row r="366" spans="1:4" ht="16.5" thickTop="1" thickBot="1">
      <c r="A366" s="666" t="s">
        <v>729</v>
      </c>
      <c r="B366" s="666" t="s">
        <v>144</v>
      </c>
      <c r="C366" s="667" t="s">
        <v>1932</v>
      </c>
      <c r="D366" s="650">
        <v>65236.043341618126</v>
      </c>
    </row>
    <row r="367" spans="1:4" ht="16.5" thickTop="1" thickBot="1">
      <c r="A367" s="666" t="s">
        <v>730</v>
      </c>
      <c r="B367" s="666" t="s">
        <v>92</v>
      </c>
      <c r="C367" s="667" t="s">
        <v>2342</v>
      </c>
      <c r="D367" s="650">
        <v>12912.883854419893</v>
      </c>
    </row>
    <row r="368" spans="1:4" ht="16.5" thickTop="1" thickBot="1">
      <c r="A368" s="666" t="s">
        <v>732</v>
      </c>
      <c r="B368" s="666" t="s">
        <v>92</v>
      </c>
      <c r="C368" s="667" t="s">
        <v>733</v>
      </c>
      <c r="D368" s="650">
        <v>2485.5296960326009</v>
      </c>
    </row>
    <row r="369" spans="1:4" ht="16.5" thickTop="1" thickBot="1">
      <c r="A369" s="666" t="s">
        <v>731</v>
      </c>
      <c r="B369" s="666" t="s">
        <v>92</v>
      </c>
      <c r="C369" s="667" t="s">
        <v>2343</v>
      </c>
      <c r="D369" s="650">
        <v>1080.846176992811</v>
      </c>
    </row>
    <row r="370" spans="1:4" ht="16.5" thickTop="1" thickBot="1">
      <c r="A370" s="666" t="s">
        <v>734</v>
      </c>
      <c r="B370" s="666" t="s">
        <v>92</v>
      </c>
      <c r="C370" s="667" t="s">
        <v>735</v>
      </c>
      <c r="D370" s="650">
        <v>42838.161581391374</v>
      </c>
    </row>
    <row r="371" spans="1:4" ht="16.5" thickTop="1" thickBot="1">
      <c r="A371" s="666" t="s">
        <v>741</v>
      </c>
      <c r="B371" s="666" t="s">
        <v>92</v>
      </c>
      <c r="C371" s="667" t="s">
        <v>1934</v>
      </c>
      <c r="D371" s="650">
        <v>30414.678211737009</v>
      </c>
    </row>
    <row r="372" spans="1:4" ht="16.5" thickTop="1" thickBot="1">
      <c r="A372" s="666" t="s">
        <v>739</v>
      </c>
      <c r="B372" s="666" t="s">
        <v>377</v>
      </c>
      <c r="C372" s="667" t="s">
        <v>740</v>
      </c>
      <c r="D372" s="650">
        <v>3419.5557275957526</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90" t="s">
        <v>1850</v>
      </c>
      <c r="B1" s="691"/>
      <c r="C1" s="691"/>
      <c r="D1" s="692"/>
    </row>
    <row r="2" spans="1:5" ht="16.5" thickTop="1" thickBot="1">
      <c r="A2" s="689" t="s">
        <v>1409</v>
      </c>
      <c r="B2" s="689"/>
      <c r="C2" s="689"/>
      <c r="D2" s="689"/>
    </row>
    <row r="3" spans="1:5" ht="16.5" thickTop="1" thickBot="1">
      <c r="A3" s="693"/>
      <c r="B3" s="693"/>
      <c r="C3" s="693"/>
      <c r="D3" s="693"/>
    </row>
    <row r="4" spans="1:5" ht="16.5" thickTop="1" thickBot="1">
      <c r="A4" s="694"/>
      <c r="B4" s="694"/>
      <c r="C4" s="694"/>
      <c r="D4" s="694"/>
    </row>
    <row r="5" spans="1:5" ht="30" customHeight="1" thickTop="1" thickBot="1">
      <c r="A5" s="199"/>
      <c r="B5" s="100"/>
      <c r="C5" s="101"/>
      <c r="D5" s="187"/>
    </row>
    <row r="6" spans="1:5" ht="30" customHeight="1" thickTop="1" thickBot="1">
      <c r="A6" s="200" t="s">
        <v>1266</v>
      </c>
      <c r="B6" s="100" t="s">
        <v>339</v>
      </c>
      <c r="C6" s="102" t="s">
        <v>2026</v>
      </c>
      <c r="D6" s="652">
        <v>1026.2677070042455</v>
      </c>
    </row>
    <row r="7" spans="1:5" ht="30" customHeight="1" thickTop="1" thickBot="1">
      <c r="A7" s="200" t="s">
        <v>1352</v>
      </c>
      <c r="B7" s="100" t="s">
        <v>339</v>
      </c>
      <c r="C7" s="102" t="s">
        <v>2025</v>
      </c>
      <c r="D7" s="652">
        <v>1168.5226366880022</v>
      </c>
      <c r="E7" s="103"/>
    </row>
    <row r="8" spans="1:5" ht="30" customHeight="1" thickTop="1" thickBot="1">
      <c r="A8" s="200" t="s">
        <v>1364</v>
      </c>
      <c r="B8" s="100" t="s">
        <v>339</v>
      </c>
      <c r="C8" s="102" t="s">
        <v>2027</v>
      </c>
      <c r="D8" s="652">
        <v>1168.5226366880022</v>
      </c>
    </row>
    <row r="9" spans="1:5" ht="30" customHeight="1" thickTop="1" thickBot="1">
      <c r="A9" s="200" t="s">
        <v>1225</v>
      </c>
      <c r="B9" s="100" t="s">
        <v>1223</v>
      </c>
      <c r="C9" s="102" t="s">
        <v>1226</v>
      </c>
      <c r="D9" s="652">
        <v>1026.2677070042455</v>
      </c>
    </row>
    <row r="10" spans="1:5" ht="30" customHeight="1" thickTop="1" thickBot="1">
      <c r="A10" s="200" t="s">
        <v>1388</v>
      </c>
      <c r="B10" s="100" t="s">
        <v>339</v>
      </c>
      <c r="C10" s="102" t="s">
        <v>1389</v>
      </c>
      <c r="D10" s="652">
        <v>1026.2677070042455</v>
      </c>
    </row>
    <row r="11" spans="1:5" ht="30" customHeight="1" thickTop="1" thickBot="1">
      <c r="A11" s="200" t="s">
        <v>1329</v>
      </c>
      <c r="B11" s="100" t="s">
        <v>339</v>
      </c>
      <c r="C11" s="102" t="s">
        <v>1330</v>
      </c>
      <c r="D11" s="652">
        <v>1026.2677070042455</v>
      </c>
    </row>
    <row r="12" spans="1:5" ht="30" customHeight="1" thickTop="1" thickBot="1">
      <c r="A12" s="200" t="s">
        <v>1331</v>
      </c>
      <c r="B12" s="100" t="s">
        <v>339</v>
      </c>
      <c r="C12" s="102" t="s">
        <v>1332</v>
      </c>
      <c r="D12" s="652">
        <v>1026.2677070042455</v>
      </c>
    </row>
    <row r="13" spans="1:5" ht="30" customHeight="1" thickTop="1" thickBot="1">
      <c r="A13" s="200" t="s">
        <v>1333</v>
      </c>
      <c r="B13" s="100" t="s">
        <v>339</v>
      </c>
      <c r="C13" s="102" t="s">
        <v>1334</v>
      </c>
      <c r="D13" s="652">
        <v>1026.2677070042455</v>
      </c>
    </row>
    <row r="14" spans="1:5" ht="30" customHeight="1" thickTop="1" thickBot="1">
      <c r="A14" s="200" t="s">
        <v>1335</v>
      </c>
      <c r="B14" s="100" t="s">
        <v>339</v>
      </c>
      <c r="C14" s="102" t="s">
        <v>1336</v>
      </c>
      <c r="D14" s="652">
        <v>1026.2677070042455</v>
      </c>
    </row>
    <row r="15" spans="1:5" ht="30" customHeight="1" thickTop="1" thickBot="1">
      <c r="A15" s="200" t="s">
        <v>1317</v>
      </c>
      <c r="B15" s="100" t="s">
        <v>339</v>
      </c>
      <c r="C15" s="102" t="s">
        <v>1860</v>
      </c>
      <c r="D15" s="652">
        <v>1026.2677070042455</v>
      </c>
    </row>
    <row r="16" spans="1:5" ht="30" customHeight="1" thickTop="1" thickBot="1">
      <c r="A16" s="200" t="s">
        <v>1227</v>
      </c>
      <c r="B16" s="100" t="s">
        <v>339</v>
      </c>
      <c r="C16" s="102" t="s">
        <v>1228</v>
      </c>
      <c r="D16" s="652">
        <v>1026.2677070042455</v>
      </c>
    </row>
    <row r="17" spans="1:4" ht="30" customHeight="1" thickTop="1" thickBot="1">
      <c r="A17" s="200" t="s">
        <v>1229</v>
      </c>
      <c r="B17" s="100" t="s">
        <v>339</v>
      </c>
      <c r="C17" s="102" t="s">
        <v>1230</v>
      </c>
      <c r="D17" s="652">
        <v>1026.2677070042455</v>
      </c>
    </row>
    <row r="18" spans="1:4" ht="30" customHeight="1" thickTop="1" thickBot="1">
      <c r="A18" s="200" t="s">
        <v>1231</v>
      </c>
      <c r="B18" s="100" t="s">
        <v>339</v>
      </c>
      <c r="C18" s="102" t="s">
        <v>1232</v>
      </c>
      <c r="D18" s="652">
        <v>1026.2677070042455</v>
      </c>
    </row>
    <row r="19" spans="1:4" ht="30" customHeight="1" thickTop="1" thickBot="1">
      <c r="A19" s="200" t="s">
        <v>1235</v>
      </c>
      <c r="B19" s="100" t="s">
        <v>339</v>
      </c>
      <c r="C19" s="102" t="s">
        <v>1236</v>
      </c>
      <c r="D19" s="652">
        <v>1026.2677070042455</v>
      </c>
    </row>
    <row r="20" spans="1:4" ht="30" customHeight="1" thickTop="1" thickBot="1">
      <c r="A20" s="200" t="s">
        <v>1407</v>
      </c>
      <c r="B20" s="100" t="s">
        <v>339</v>
      </c>
      <c r="C20" s="102" t="s">
        <v>1869</v>
      </c>
      <c r="D20" s="652">
        <v>1026.2677070042455</v>
      </c>
    </row>
    <row r="21" spans="1:4" ht="30" customHeight="1" thickTop="1" thickBot="1">
      <c r="A21" s="200" t="s">
        <v>1239</v>
      </c>
      <c r="B21" s="100" t="s">
        <v>339</v>
      </c>
      <c r="C21" s="102" t="s">
        <v>1240</v>
      </c>
      <c r="D21" s="652">
        <v>1828.9919530768732</v>
      </c>
    </row>
    <row r="22" spans="1:4" ht="30" customHeight="1" thickTop="1" thickBot="1">
      <c r="A22" s="200" t="s">
        <v>1390</v>
      </c>
      <c r="B22" s="100" t="s">
        <v>339</v>
      </c>
      <c r="C22" s="102" t="s">
        <v>1391</v>
      </c>
      <c r="D22" s="652">
        <v>1828.9919530768732</v>
      </c>
    </row>
    <row r="23" spans="1:4" ht="30" customHeight="1" thickTop="1" thickBot="1">
      <c r="A23" s="200" t="s">
        <v>1247</v>
      </c>
      <c r="B23" s="100" t="s">
        <v>339</v>
      </c>
      <c r="C23" s="102" t="s">
        <v>1248</v>
      </c>
      <c r="D23" s="652">
        <v>1026.2677070042455</v>
      </c>
    </row>
    <row r="24" spans="1:4" ht="30" customHeight="1" thickTop="1" thickBot="1">
      <c r="A24" s="200" t="s">
        <v>1269</v>
      </c>
      <c r="B24" s="100" t="s">
        <v>339</v>
      </c>
      <c r="C24" s="102" t="s">
        <v>1270</v>
      </c>
      <c r="D24" s="652">
        <v>1026.2677070042455</v>
      </c>
    </row>
    <row r="25" spans="1:4" ht="30" customHeight="1" thickTop="1" thickBot="1">
      <c r="A25" s="200" t="s">
        <v>1241</v>
      </c>
      <c r="B25" s="100" t="s">
        <v>339</v>
      </c>
      <c r="C25" s="102" t="s">
        <v>1242</v>
      </c>
      <c r="D25" s="652">
        <v>1026.2677070042455</v>
      </c>
    </row>
    <row r="26" spans="1:4" ht="30" customHeight="1" thickTop="1" thickBot="1">
      <c r="A26" s="200" t="s">
        <v>1246</v>
      </c>
      <c r="B26" s="100" t="s">
        <v>339</v>
      </c>
      <c r="C26" s="102" t="s">
        <v>1242</v>
      </c>
      <c r="D26" s="652">
        <v>1026.2677070042455</v>
      </c>
    </row>
    <row r="27" spans="1:4" ht="30" customHeight="1" thickTop="1" thickBot="1">
      <c r="A27" s="200" t="s">
        <v>1303</v>
      </c>
      <c r="B27" s="100" t="s">
        <v>339</v>
      </c>
      <c r="C27" s="102" t="s">
        <v>1304</v>
      </c>
      <c r="D27" s="652">
        <v>1026.2677070042455</v>
      </c>
    </row>
    <row r="28" spans="1:4" ht="30" customHeight="1" thickTop="1" thickBot="1">
      <c r="A28" s="200" t="s">
        <v>1249</v>
      </c>
      <c r="B28" s="100" t="s">
        <v>339</v>
      </c>
      <c r="C28" s="102" t="s">
        <v>1250</v>
      </c>
      <c r="D28" s="652">
        <v>1026.2677070042455</v>
      </c>
    </row>
    <row r="29" spans="1:4" ht="30" customHeight="1" thickTop="1" thickBot="1">
      <c r="A29" s="200" t="s">
        <v>1254</v>
      </c>
      <c r="B29" s="100" t="s">
        <v>339</v>
      </c>
      <c r="C29" s="102" t="s">
        <v>1255</v>
      </c>
      <c r="D29" s="652">
        <v>1026.2677070042455</v>
      </c>
    </row>
    <row r="30" spans="1:4" ht="30" customHeight="1" thickTop="1" thickBot="1">
      <c r="A30" s="200" t="s">
        <v>1252</v>
      </c>
      <c r="B30" s="100" t="s">
        <v>339</v>
      </c>
      <c r="C30" s="102" t="s">
        <v>1253</v>
      </c>
      <c r="D30" s="652">
        <v>1026.2677070042455</v>
      </c>
    </row>
    <row r="31" spans="1:4" ht="30" customHeight="1" thickTop="1" thickBot="1">
      <c r="A31" s="200" t="s">
        <v>1267</v>
      </c>
      <c r="B31" s="100" t="s">
        <v>339</v>
      </c>
      <c r="C31" s="102" t="s">
        <v>1268</v>
      </c>
      <c r="D31" s="652">
        <v>1026.2677070042455</v>
      </c>
    </row>
    <row r="32" spans="1:4" ht="30" customHeight="1" thickTop="1" thickBot="1">
      <c r="A32" s="200" t="s">
        <v>1256</v>
      </c>
      <c r="B32" s="100" t="s">
        <v>339</v>
      </c>
      <c r="C32" s="102" t="s">
        <v>1257</v>
      </c>
      <c r="D32" s="652">
        <v>1026.2677070042455</v>
      </c>
    </row>
    <row r="33" spans="1:4" ht="30" customHeight="1" thickTop="1" thickBot="1">
      <c r="A33" s="200" t="s">
        <v>1272</v>
      </c>
      <c r="B33" s="100" t="s">
        <v>339</v>
      </c>
      <c r="C33" s="102" t="s">
        <v>1257</v>
      </c>
      <c r="D33" s="652">
        <v>1026.2677070042455</v>
      </c>
    </row>
    <row r="34" spans="1:4" ht="30" customHeight="1" thickTop="1" thickBot="1">
      <c r="A34" s="200" t="s">
        <v>1273</v>
      </c>
      <c r="B34" s="100" t="s">
        <v>339</v>
      </c>
      <c r="C34" s="102" t="s">
        <v>1274</v>
      </c>
      <c r="D34" s="652">
        <v>1026.2677070042455</v>
      </c>
    </row>
    <row r="35" spans="1:4" ht="30" customHeight="1" thickTop="1" thickBot="1">
      <c r="A35" s="200" t="s">
        <v>1323</v>
      </c>
      <c r="B35" s="100" t="s">
        <v>339</v>
      </c>
      <c r="C35" s="102" t="s">
        <v>1864</v>
      </c>
      <c r="D35" s="652">
        <v>1026.2677070042455</v>
      </c>
    </row>
    <row r="36" spans="1:4" ht="30" customHeight="1" thickTop="1" thickBot="1">
      <c r="A36" s="200" t="s">
        <v>1404</v>
      </c>
      <c r="B36" s="100" t="s">
        <v>339</v>
      </c>
      <c r="C36" s="102" t="s">
        <v>1405</v>
      </c>
      <c r="D36" s="652">
        <v>1026.2677070042455</v>
      </c>
    </row>
    <row r="37" spans="1:4" ht="30" customHeight="1" thickTop="1" thickBot="1">
      <c r="A37" s="200" t="s">
        <v>1385</v>
      </c>
      <c r="B37" s="100" t="s">
        <v>339</v>
      </c>
      <c r="C37" s="102" t="s">
        <v>1386</v>
      </c>
      <c r="D37" s="652">
        <v>1026.2677070042455</v>
      </c>
    </row>
    <row r="38" spans="1:4" ht="30" customHeight="1" thickTop="1" thickBot="1">
      <c r="A38" s="200" t="s">
        <v>1264</v>
      </c>
      <c r="B38" s="100" t="s">
        <v>339</v>
      </c>
      <c r="C38" s="102" t="s">
        <v>1265</v>
      </c>
      <c r="D38" s="652">
        <v>1026.2677070042455</v>
      </c>
    </row>
    <row r="39" spans="1:4" ht="30" customHeight="1" thickTop="1" thickBot="1">
      <c r="A39" s="200" t="s">
        <v>1221</v>
      </c>
      <c r="B39" s="100" t="s">
        <v>1223</v>
      </c>
      <c r="C39" s="102" t="s">
        <v>1280</v>
      </c>
      <c r="D39" s="652">
        <v>1370.8294688311162</v>
      </c>
    </row>
    <row r="40" spans="1:4" ht="30" customHeight="1" thickTop="1" thickBot="1">
      <c r="A40" s="200" t="s">
        <v>1261</v>
      </c>
      <c r="B40" s="100" t="s">
        <v>339</v>
      </c>
      <c r="C40" s="102" t="s">
        <v>1262</v>
      </c>
      <c r="D40" s="652">
        <v>1026.2677070042455</v>
      </c>
    </row>
    <row r="41" spans="1:4" ht="30" customHeight="1" thickTop="1" thickBot="1">
      <c r="A41" s="200" t="s">
        <v>1259</v>
      </c>
      <c r="B41" s="100" t="s">
        <v>339</v>
      </c>
      <c r="C41" s="102" t="s">
        <v>1260</v>
      </c>
      <c r="D41" s="652">
        <v>1026.2677070042455</v>
      </c>
    </row>
    <row r="42" spans="1:4" ht="30" customHeight="1" thickTop="1" thickBot="1">
      <c r="A42" s="200" t="s">
        <v>1392</v>
      </c>
      <c r="B42" s="100" t="s">
        <v>339</v>
      </c>
      <c r="C42" s="102" t="s">
        <v>1260</v>
      </c>
      <c r="D42" s="652">
        <v>1026.2677070042455</v>
      </c>
    </row>
    <row r="43" spans="1:4" ht="30" customHeight="1" thickTop="1" thickBot="1">
      <c r="A43" s="200" t="s">
        <v>1233</v>
      </c>
      <c r="B43" s="100" t="s">
        <v>339</v>
      </c>
      <c r="C43" s="102" t="s">
        <v>1234</v>
      </c>
      <c r="D43" s="652">
        <v>1026.2677070042455</v>
      </c>
    </row>
    <row r="44" spans="1:4" ht="30" customHeight="1" thickTop="1" thickBot="1">
      <c r="A44" s="200" t="s">
        <v>1387</v>
      </c>
      <c r="B44" s="100" t="s">
        <v>339</v>
      </c>
      <c r="C44" s="102" t="s">
        <v>1234</v>
      </c>
      <c r="D44" s="652">
        <v>1026.2677070042455</v>
      </c>
    </row>
    <row r="45" spans="1:4" ht="30" customHeight="1" thickTop="1" thickBot="1">
      <c r="A45" s="200" t="s">
        <v>1278</v>
      </c>
      <c r="B45" s="100" t="s">
        <v>339</v>
      </c>
      <c r="C45" s="102" t="s">
        <v>1279</v>
      </c>
      <c r="D45" s="652">
        <v>1026.2677070042455</v>
      </c>
    </row>
    <row r="46" spans="1:4" ht="30" customHeight="1" thickTop="1" thickBot="1">
      <c r="A46" s="200" t="s">
        <v>1287</v>
      </c>
      <c r="B46" s="100" t="s">
        <v>339</v>
      </c>
      <c r="C46" s="102" t="s">
        <v>1288</v>
      </c>
      <c r="D46" s="652">
        <v>1026.2677070042455</v>
      </c>
    </row>
    <row r="47" spans="1:4" ht="30" customHeight="1" thickTop="1" thickBot="1">
      <c r="A47" s="200" t="s">
        <v>1291</v>
      </c>
      <c r="B47" s="100" t="s">
        <v>339</v>
      </c>
      <c r="C47" s="102" t="s">
        <v>1292</v>
      </c>
      <c r="D47" s="652">
        <v>1026.2677070042455</v>
      </c>
    </row>
    <row r="48" spans="1:4" ht="30" customHeight="1" thickTop="1" thickBot="1">
      <c r="A48" s="200" t="s">
        <v>1283</v>
      </c>
      <c r="B48" s="100" t="s">
        <v>1223</v>
      </c>
      <c r="C48" s="102" t="s">
        <v>1284</v>
      </c>
      <c r="D48" s="652">
        <v>1026.2677070042455</v>
      </c>
    </row>
    <row r="49" spans="1:4" ht="30" customHeight="1" thickTop="1" thickBot="1">
      <c r="A49" s="200" t="s">
        <v>1281</v>
      </c>
      <c r="B49" s="100" t="s">
        <v>339</v>
      </c>
      <c r="C49" s="102" t="s">
        <v>1282</v>
      </c>
      <c r="D49" s="652">
        <v>1026.2677070042455</v>
      </c>
    </row>
    <row r="50" spans="1:4" ht="30" customHeight="1" thickTop="1" thickBot="1">
      <c r="A50" s="200" t="s">
        <v>1285</v>
      </c>
      <c r="B50" s="100" t="s">
        <v>339</v>
      </c>
      <c r="C50" s="102" t="s">
        <v>1286</v>
      </c>
      <c r="D50" s="652">
        <v>1026.2677070042455</v>
      </c>
    </row>
    <row r="51" spans="1:4" ht="30" customHeight="1" thickTop="1" thickBot="1">
      <c r="A51" s="200" t="s">
        <v>1314</v>
      </c>
      <c r="B51" s="100" t="s">
        <v>1306</v>
      </c>
      <c r="C51" s="102" t="s">
        <v>1315</v>
      </c>
      <c r="D51" s="652">
        <v>1026.2677070042455</v>
      </c>
    </row>
    <row r="52" spans="1:4" ht="30" customHeight="1" thickTop="1" thickBot="1">
      <c r="A52" s="200" t="s">
        <v>1316</v>
      </c>
      <c r="B52" s="100" t="s">
        <v>1306</v>
      </c>
      <c r="C52" s="102" t="s">
        <v>1315</v>
      </c>
      <c r="D52" s="652">
        <v>1026.2677070042455</v>
      </c>
    </row>
    <row r="53" spans="1:4" ht="30" customHeight="1" thickTop="1" thickBot="1">
      <c r="A53" s="200" t="s">
        <v>1289</v>
      </c>
      <c r="B53" s="100" t="s">
        <v>339</v>
      </c>
      <c r="C53" s="102" t="s">
        <v>1290</v>
      </c>
      <c r="D53" s="652">
        <v>1026.2677070042455</v>
      </c>
    </row>
    <row r="54" spans="1:4" ht="30" customHeight="1" thickTop="1" thickBot="1">
      <c r="A54" s="200" t="s">
        <v>1293</v>
      </c>
      <c r="B54" s="100" t="s">
        <v>339</v>
      </c>
      <c r="C54" s="102" t="s">
        <v>1294</v>
      </c>
      <c r="D54" s="652">
        <v>1117.717304658089</v>
      </c>
    </row>
    <row r="55" spans="1:4" ht="30" customHeight="1" thickTop="1" thickBot="1">
      <c r="A55" s="200" t="s">
        <v>1378</v>
      </c>
      <c r="B55" s="100" t="s">
        <v>339</v>
      </c>
      <c r="C55" s="102" t="s">
        <v>2029</v>
      </c>
      <c r="D55" s="652">
        <v>1117.717304658089</v>
      </c>
    </row>
    <row r="56" spans="1:4" ht="30" customHeight="1" thickTop="1" thickBot="1">
      <c r="A56" s="200" t="s">
        <v>1379</v>
      </c>
      <c r="B56" s="100" t="s">
        <v>339</v>
      </c>
      <c r="C56" s="102" t="s">
        <v>2030</v>
      </c>
      <c r="D56" s="652">
        <v>1117.717304658089</v>
      </c>
    </row>
    <row r="57" spans="1:4" ht="30" customHeight="1" thickTop="1" thickBot="1">
      <c r="A57" s="200" t="s">
        <v>1380</v>
      </c>
      <c r="B57" s="100" t="s">
        <v>339</v>
      </c>
      <c r="C57" s="102" t="s">
        <v>2031</v>
      </c>
      <c r="D57" s="652">
        <v>1117.717304658089</v>
      </c>
    </row>
    <row r="58" spans="1:4" ht="30" customHeight="1" thickTop="1" thickBot="1">
      <c r="A58" s="200" t="s">
        <v>1357</v>
      </c>
      <c r="B58" s="100" t="s">
        <v>339</v>
      </c>
      <c r="C58" s="102" t="s">
        <v>1867</v>
      </c>
      <c r="D58" s="652">
        <v>1117.717304658089</v>
      </c>
    </row>
    <row r="59" spans="1:4" ht="30" customHeight="1" thickTop="1" thickBot="1">
      <c r="A59" s="200" t="s">
        <v>1295</v>
      </c>
      <c r="B59" s="100" t="s">
        <v>339</v>
      </c>
      <c r="C59" s="102" t="s">
        <v>1296</v>
      </c>
      <c r="D59" s="652">
        <v>1117.717304658089</v>
      </c>
    </row>
    <row r="60" spans="1:4" ht="30" customHeight="1" thickTop="1" thickBot="1">
      <c r="A60" s="200" t="s">
        <v>1376</v>
      </c>
      <c r="B60" s="100" t="s">
        <v>339</v>
      </c>
      <c r="C60" s="102" t="s">
        <v>1377</v>
      </c>
      <c r="D60" s="652">
        <v>1117.717304658089</v>
      </c>
    </row>
    <row r="61" spans="1:4" ht="30" customHeight="1" thickTop="1" thickBot="1">
      <c r="A61" s="200" t="s">
        <v>1362</v>
      </c>
      <c r="B61" s="100" t="s">
        <v>339</v>
      </c>
      <c r="C61" s="102" t="s">
        <v>1363</v>
      </c>
      <c r="D61" s="652">
        <v>1117.717304658089</v>
      </c>
    </row>
    <row r="62" spans="1:4" ht="30" customHeight="1" thickTop="1" thickBot="1">
      <c r="A62" s="200" t="s">
        <v>1369</v>
      </c>
      <c r="B62" s="100" t="s">
        <v>339</v>
      </c>
      <c r="C62" s="102" t="s">
        <v>1370</v>
      </c>
      <c r="D62" s="652">
        <v>1117.717304658089</v>
      </c>
    </row>
    <row r="63" spans="1:4" ht="30" customHeight="1" thickTop="1" thickBot="1">
      <c r="A63" s="200" t="s">
        <v>1373</v>
      </c>
      <c r="B63" s="100" t="s">
        <v>339</v>
      </c>
      <c r="C63" s="102" t="s">
        <v>1374</v>
      </c>
      <c r="D63" s="652">
        <v>1117.717304658089</v>
      </c>
    </row>
    <row r="64" spans="1:4" ht="30" customHeight="1" thickTop="1" thickBot="1">
      <c r="A64" s="200" t="s">
        <v>1360</v>
      </c>
      <c r="B64" s="100" t="s">
        <v>339</v>
      </c>
      <c r="C64" s="102" t="s">
        <v>1361</v>
      </c>
      <c r="D64" s="652">
        <v>1117.717304658089</v>
      </c>
    </row>
    <row r="65" spans="1:4" ht="30" customHeight="1" thickTop="1" thickBot="1">
      <c r="A65" s="200" t="s">
        <v>1297</v>
      </c>
      <c r="B65" s="100" t="s">
        <v>339</v>
      </c>
      <c r="C65" s="102" t="s">
        <v>1298</v>
      </c>
      <c r="D65" s="652">
        <v>1117.717304658089</v>
      </c>
    </row>
    <row r="66" spans="1:4" ht="30" customHeight="1" thickTop="1" thickBot="1">
      <c r="A66" s="200" t="s">
        <v>1367</v>
      </c>
      <c r="B66" s="100" t="s">
        <v>339</v>
      </c>
      <c r="C66" s="102" t="s">
        <v>1368</v>
      </c>
      <c r="D66" s="652">
        <v>1117.717304658089</v>
      </c>
    </row>
    <row r="67" spans="1:4" ht="30" customHeight="1" thickTop="1" thickBot="1">
      <c r="A67" s="200" t="s">
        <v>1371</v>
      </c>
      <c r="B67" s="100" t="s">
        <v>339</v>
      </c>
      <c r="C67" s="102" t="s">
        <v>1372</v>
      </c>
      <c r="D67" s="652">
        <v>1117.717304658089</v>
      </c>
    </row>
    <row r="68" spans="1:4" ht="30" customHeight="1" thickTop="1" thickBot="1">
      <c r="A68" s="200" t="s">
        <v>1343</v>
      </c>
      <c r="B68" s="100" t="s">
        <v>339</v>
      </c>
      <c r="C68" s="102" t="s">
        <v>1344</v>
      </c>
      <c r="D68" s="652">
        <v>1117.717304658089</v>
      </c>
    </row>
    <row r="69" spans="1:4" ht="30" customHeight="1" thickTop="1" thickBot="1">
      <c r="A69" s="200" t="s">
        <v>1383</v>
      </c>
      <c r="B69" s="100" t="s">
        <v>339</v>
      </c>
      <c r="C69" s="102" t="s">
        <v>2033</v>
      </c>
      <c r="D69" s="652">
        <v>1117.717304658089</v>
      </c>
    </row>
    <row r="70" spans="1:4" ht="30" customHeight="1" thickTop="1" thickBot="1">
      <c r="A70" s="200" t="s">
        <v>1384</v>
      </c>
      <c r="B70" s="100" t="s">
        <v>339</v>
      </c>
      <c r="C70" s="102" t="s">
        <v>2034</v>
      </c>
      <c r="D70" s="652">
        <v>1117.717304658089</v>
      </c>
    </row>
    <row r="71" spans="1:4" ht="30" customHeight="1" thickTop="1" thickBot="1">
      <c r="A71" s="200" t="s">
        <v>1381</v>
      </c>
      <c r="B71" s="100" t="s">
        <v>339</v>
      </c>
      <c r="C71" s="102" t="s">
        <v>2035</v>
      </c>
      <c r="D71" s="652">
        <v>1117.717304658089</v>
      </c>
    </row>
    <row r="72" spans="1:4" ht="30" customHeight="1" thickTop="1" thickBot="1">
      <c r="A72" s="200" t="s">
        <v>1382</v>
      </c>
      <c r="B72" s="100" t="s">
        <v>339</v>
      </c>
      <c r="C72" s="102" t="s">
        <v>2036</v>
      </c>
      <c r="D72" s="652">
        <v>1117.717304658089</v>
      </c>
    </row>
    <row r="73" spans="1:4" ht="30" customHeight="1" thickTop="1" thickBot="1">
      <c r="A73" s="200" t="s">
        <v>1350</v>
      </c>
      <c r="B73" s="100" t="s">
        <v>339</v>
      </c>
      <c r="C73" s="102" t="s">
        <v>1351</v>
      </c>
      <c r="D73" s="652">
        <v>1117.717304658089</v>
      </c>
    </row>
    <row r="74" spans="1:4" ht="30" customHeight="1" thickTop="1" thickBot="1">
      <c r="A74" s="200" t="s">
        <v>1349</v>
      </c>
      <c r="B74" s="100" t="s">
        <v>339</v>
      </c>
      <c r="C74" s="102" t="s">
        <v>1866</v>
      </c>
      <c r="D74" s="652">
        <v>1117.717304658089</v>
      </c>
    </row>
    <row r="75" spans="1:4" ht="30" customHeight="1" thickTop="1" thickBot="1">
      <c r="A75" s="200" t="s">
        <v>1347</v>
      </c>
      <c r="B75" s="100" t="s">
        <v>339</v>
      </c>
      <c r="C75" s="102" t="s">
        <v>1348</v>
      </c>
      <c r="D75" s="652">
        <v>1117.717304658089</v>
      </c>
    </row>
    <row r="76" spans="1:4" ht="30" customHeight="1" thickTop="1" thickBot="1">
      <c r="A76" s="200" t="s">
        <v>1375</v>
      </c>
      <c r="B76" s="100" t="s">
        <v>339</v>
      </c>
      <c r="C76" s="102" t="s">
        <v>2028</v>
      </c>
      <c r="D76" s="652">
        <v>1117.717304658089</v>
      </c>
    </row>
    <row r="77" spans="1:4" ht="30" customHeight="1" thickTop="1" thickBot="1">
      <c r="A77" s="200" t="s">
        <v>1353</v>
      </c>
      <c r="B77" s="100" t="s">
        <v>339</v>
      </c>
      <c r="C77" s="102" t="s">
        <v>1354</v>
      </c>
      <c r="D77" s="652">
        <v>1117.717304658089</v>
      </c>
    </row>
    <row r="78" spans="1:4" ht="30" customHeight="1" thickTop="1" thickBot="1">
      <c r="A78" s="200" t="s">
        <v>1355</v>
      </c>
      <c r="B78" s="100" t="s">
        <v>339</v>
      </c>
      <c r="C78" s="102" t="s">
        <v>1356</v>
      </c>
      <c r="D78" s="652">
        <v>1117.717304658089</v>
      </c>
    </row>
    <row r="79" spans="1:4" ht="30" customHeight="1" thickTop="1" thickBot="1">
      <c r="A79" s="200" t="s">
        <v>1358</v>
      </c>
      <c r="B79" s="100" t="s">
        <v>339</v>
      </c>
      <c r="C79" s="102" t="s">
        <v>1359</v>
      </c>
      <c r="D79" s="652">
        <v>1117.717304658089</v>
      </c>
    </row>
    <row r="80" spans="1:4" ht="30" customHeight="1" thickTop="1" thickBot="1">
      <c r="A80" s="200" t="s">
        <v>1337</v>
      </c>
      <c r="B80" s="100" t="s">
        <v>339</v>
      </c>
      <c r="C80" s="102" t="s">
        <v>1338</v>
      </c>
      <c r="D80" s="652">
        <v>1117.717304658089</v>
      </c>
    </row>
    <row r="81" spans="1:4" ht="30" customHeight="1" thickTop="1" thickBot="1">
      <c r="A81" s="200" t="s">
        <v>1341</v>
      </c>
      <c r="B81" s="100" t="s">
        <v>339</v>
      </c>
      <c r="C81" s="102" t="s">
        <v>1342</v>
      </c>
      <c r="D81" s="652">
        <v>1117.717304658089</v>
      </c>
    </row>
    <row r="82" spans="1:4" ht="30" customHeight="1" thickTop="1" thickBot="1">
      <c r="A82" s="200" t="s">
        <v>1345</v>
      </c>
      <c r="B82" s="100" t="s">
        <v>339</v>
      </c>
      <c r="C82" s="102" t="s">
        <v>1346</v>
      </c>
      <c r="D82" s="652">
        <v>1117.717304658089</v>
      </c>
    </row>
    <row r="83" spans="1:4" ht="30" customHeight="1" thickTop="1" thickBot="1">
      <c r="A83" s="200" t="s">
        <v>1339</v>
      </c>
      <c r="B83" s="100" t="s">
        <v>339</v>
      </c>
      <c r="C83" s="102" t="s">
        <v>1340</v>
      </c>
      <c r="D83" s="652">
        <v>1117.717304658089</v>
      </c>
    </row>
    <row r="84" spans="1:4" ht="30" customHeight="1" thickTop="1" thickBot="1">
      <c r="A84" s="200" t="s">
        <v>1305</v>
      </c>
      <c r="B84" s="100" t="s">
        <v>339</v>
      </c>
      <c r="C84" s="102" t="s">
        <v>1307</v>
      </c>
      <c r="D84" s="652">
        <v>1026.2677070042455</v>
      </c>
    </row>
    <row r="85" spans="1:4" ht="30" customHeight="1" thickTop="1" thickBot="1">
      <c r="A85" s="200" t="s">
        <v>1308</v>
      </c>
      <c r="B85" s="100" t="s">
        <v>339</v>
      </c>
      <c r="C85" s="102" t="s">
        <v>1859</v>
      </c>
      <c r="D85" s="652">
        <v>1026.2677070042455</v>
      </c>
    </row>
    <row r="86" spans="1:4" ht="30" customHeight="1" thickTop="1" thickBot="1">
      <c r="A86" s="200" t="s">
        <v>1309</v>
      </c>
      <c r="B86" s="100" t="s">
        <v>1306</v>
      </c>
      <c r="C86" s="102" t="s">
        <v>1310</v>
      </c>
      <c r="D86" s="652">
        <v>1026.2677070042455</v>
      </c>
    </row>
    <row r="87" spans="1:4" ht="30" customHeight="1" thickTop="1" thickBot="1">
      <c r="A87" s="200" t="s">
        <v>1311</v>
      </c>
      <c r="B87" s="100" t="s">
        <v>339</v>
      </c>
      <c r="C87" s="102" t="s">
        <v>1312</v>
      </c>
      <c r="D87" s="652">
        <v>1026.2677070042455</v>
      </c>
    </row>
    <row r="88" spans="1:4" ht="30" customHeight="1" thickTop="1" thickBot="1">
      <c r="A88" s="200" t="s">
        <v>1313</v>
      </c>
      <c r="B88" s="100" t="s">
        <v>339</v>
      </c>
      <c r="C88" s="102" t="s">
        <v>1312</v>
      </c>
      <c r="D88" s="652">
        <v>1026.2677070042455</v>
      </c>
    </row>
    <row r="89" spans="1:4" ht="30" customHeight="1" thickTop="1" thickBot="1">
      <c r="A89" s="200" t="s">
        <v>1243</v>
      </c>
      <c r="B89" s="100" t="s">
        <v>339</v>
      </c>
      <c r="C89" s="102" t="s">
        <v>1852</v>
      </c>
      <c r="D89" s="652">
        <v>1026.2677070042455</v>
      </c>
    </row>
    <row r="90" spans="1:4" ht="30" customHeight="1" thickTop="1" thickBot="1">
      <c r="A90" s="200" t="s">
        <v>1365</v>
      </c>
      <c r="B90" s="100" t="s">
        <v>339</v>
      </c>
      <c r="C90" s="102" t="s">
        <v>1366</v>
      </c>
      <c r="D90" s="652">
        <v>1026.2677070042455</v>
      </c>
    </row>
    <row r="91" spans="1:4" ht="30" customHeight="1" thickTop="1" thickBot="1">
      <c r="A91" s="200" t="s">
        <v>1244</v>
      </c>
      <c r="B91" s="100" t="s">
        <v>339</v>
      </c>
      <c r="C91" s="102" t="s">
        <v>1245</v>
      </c>
      <c r="D91" s="652">
        <v>1026.2677070042455</v>
      </c>
    </row>
    <row r="92" spans="1:4" ht="30" customHeight="1" thickTop="1" thickBot="1">
      <c r="A92" s="200" t="s">
        <v>1277</v>
      </c>
      <c r="B92" s="100" t="s">
        <v>339</v>
      </c>
      <c r="C92" s="102" t="s">
        <v>1858</v>
      </c>
      <c r="D92" s="652">
        <v>1026.2677070042455</v>
      </c>
    </row>
    <row r="93" spans="1:4" ht="30" customHeight="1" thickTop="1" thickBot="1">
      <c r="A93" s="200" t="s">
        <v>1408</v>
      </c>
      <c r="B93" s="100" t="s">
        <v>1406</v>
      </c>
      <c r="C93" s="102" t="s">
        <v>1870</v>
      </c>
      <c r="D93" s="652">
        <v>1370.8294688311162</v>
      </c>
    </row>
    <row r="94" spans="1:4" ht="30" customHeight="1" thickTop="1" thickBot="1">
      <c r="A94" s="200" t="s">
        <v>1399</v>
      </c>
      <c r="B94" s="100" t="s">
        <v>92</v>
      </c>
      <c r="C94" s="102" t="s">
        <v>1868</v>
      </c>
      <c r="D94" s="652">
        <v>375667.10490838269</v>
      </c>
    </row>
    <row r="95" spans="1:4" ht="30" customHeight="1" thickTop="1" thickBot="1">
      <c r="A95" s="200" t="s">
        <v>1222</v>
      </c>
      <c r="B95" s="100" t="s">
        <v>1223</v>
      </c>
      <c r="C95" s="102" t="s">
        <v>1224</v>
      </c>
      <c r="D95" s="652">
        <v>0.43893021637472041</v>
      </c>
    </row>
    <row r="96" spans="1:4" ht="30" customHeight="1" thickTop="1" thickBot="1">
      <c r="A96" s="200" t="s">
        <v>1631</v>
      </c>
      <c r="B96" s="100" t="s">
        <v>339</v>
      </c>
      <c r="C96" s="102" t="s">
        <v>1851</v>
      </c>
      <c r="D96" s="652">
        <v>1026.2677070042455</v>
      </c>
    </row>
    <row r="97" spans="1:4" ht="30" customHeight="1" thickTop="1" thickBot="1">
      <c r="A97" s="200" t="s">
        <v>1412</v>
      </c>
      <c r="B97" s="100" t="s">
        <v>339</v>
      </c>
      <c r="C97" s="102" t="s">
        <v>1411</v>
      </c>
      <c r="D97" s="652">
        <v>1026.2677070042455</v>
      </c>
    </row>
    <row r="98" spans="1:4" ht="30" customHeight="1" thickTop="1" thickBot="1">
      <c r="A98" s="200" t="s">
        <v>1237</v>
      </c>
      <c r="B98" s="100" t="s">
        <v>92</v>
      </c>
      <c r="C98" s="102" t="s">
        <v>1238</v>
      </c>
      <c r="D98" s="652">
        <v>24284.093707940836</v>
      </c>
    </row>
    <row r="99" spans="1:4" ht="30" customHeight="1" thickTop="1" thickBot="1">
      <c r="A99" s="200" t="s">
        <v>1251</v>
      </c>
      <c r="B99" s="100" t="s">
        <v>339</v>
      </c>
      <c r="C99" s="102" t="s">
        <v>1853</v>
      </c>
      <c r="D99" s="652">
        <v>1313.7019580051606</v>
      </c>
    </row>
    <row r="100" spans="1:4" ht="30" customHeight="1" thickTop="1" thickBot="1">
      <c r="A100" s="200" t="s">
        <v>1320</v>
      </c>
      <c r="B100" s="100" t="s">
        <v>1306</v>
      </c>
      <c r="C100" s="102" t="s">
        <v>1863</v>
      </c>
      <c r="D100" s="652">
        <v>1026.2677070042455</v>
      </c>
    </row>
    <row r="101" spans="1:4" ht="30" customHeight="1" thickTop="1" thickBot="1">
      <c r="A101" s="200" t="s">
        <v>1393</v>
      </c>
      <c r="B101" s="100" t="s">
        <v>339</v>
      </c>
      <c r="C101" s="102" t="s">
        <v>1394</v>
      </c>
      <c r="D101" s="652">
        <v>1026.2677070042455</v>
      </c>
    </row>
    <row r="102" spans="1:4" ht="30" customHeight="1" thickTop="1" thickBot="1">
      <c r="A102" s="200" t="s">
        <v>1395</v>
      </c>
      <c r="B102" s="100" t="s">
        <v>141</v>
      </c>
      <c r="C102" s="102" t="s">
        <v>1396</v>
      </c>
      <c r="D102" s="652">
        <v>143763.84359749107</v>
      </c>
    </row>
    <row r="103" spans="1:4" ht="30" customHeight="1" thickTop="1" thickBot="1">
      <c r="A103" s="200" t="s">
        <v>1327</v>
      </c>
      <c r="B103" s="100" t="s">
        <v>344</v>
      </c>
      <c r="C103" s="102" t="s">
        <v>1328</v>
      </c>
      <c r="D103" s="652">
        <v>0.66222028189564286</v>
      </c>
    </row>
    <row r="104" spans="1:4" ht="30" customHeight="1" thickTop="1" thickBot="1">
      <c r="A104" s="200" t="s">
        <v>1325</v>
      </c>
      <c r="B104" s="100" t="s">
        <v>344</v>
      </c>
      <c r="C104" s="102" t="s">
        <v>1326</v>
      </c>
      <c r="D104" s="652">
        <v>0.43893021637472041</v>
      </c>
    </row>
    <row r="105" spans="1:4" ht="30" customHeight="1" thickTop="1" thickBot="1">
      <c r="A105" s="200" t="s">
        <v>1275</v>
      </c>
      <c r="B105" s="100" t="s">
        <v>339</v>
      </c>
      <c r="C105" s="102" t="s">
        <v>1276</v>
      </c>
      <c r="D105" s="652">
        <v>1026.2677070042455</v>
      </c>
    </row>
    <row r="106" spans="1:4" ht="30" customHeight="1" thickTop="1" thickBot="1">
      <c r="A106" s="200" t="s">
        <v>1402</v>
      </c>
      <c r="B106" s="100" t="s">
        <v>92</v>
      </c>
      <c r="C106" s="102" t="s">
        <v>1403</v>
      </c>
      <c r="D106" s="652">
        <v>136051.90490523938</v>
      </c>
    </row>
    <row r="107" spans="1:4" ht="30" customHeight="1" thickTop="1" thickBot="1">
      <c r="A107" s="200" t="s">
        <v>1301</v>
      </c>
      <c r="B107" s="100" t="s">
        <v>339</v>
      </c>
      <c r="C107" s="102" t="s">
        <v>1302</v>
      </c>
      <c r="D107" s="652">
        <v>1117.717304658089</v>
      </c>
    </row>
    <row r="108" spans="1:4" ht="30" customHeight="1" thickTop="1" thickBot="1">
      <c r="A108" s="200" t="s">
        <v>1263</v>
      </c>
      <c r="B108" s="100" t="s">
        <v>339</v>
      </c>
      <c r="C108" s="102" t="s">
        <v>1855</v>
      </c>
      <c r="D108" s="652">
        <v>1020.7218680797589</v>
      </c>
    </row>
    <row r="109" spans="1:4" ht="30" customHeight="1" thickTop="1" thickBot="1">
      <c r="A109" s="200" t="s">
        <v>1258</v>
      </c>
      <c r="B109" s="100" t="s">
        <v>339</v>
      </c>
      <c r="C109" s="102" t="s">
        <v>1854</v>
      </c>
      <c r="D109" s="652">
        <v>1020.7218680797589</v>
      </c>
    </row>
    <row r="110" spans="1:4" ht="30" customHeight="1" thickTop="1" thickBot="1">
      <c r="A110" s="200" t="s">
        <v>1397</v>
      </c>
      <c r="B110" s="100" t="s">
        <v>339</v>
      </c>
      <c r="C110" s="102" t="s">
        <v>1398</v>
      </c>
      <c r="D110" s="652">
        <v>1020.7218680797589</v>
      </c>
    </row>
    <row r="111" spans="1:4" ht="30" customHeight="1" thickTop="1" thickBot="1">
      <c r="A111" s="200" t="s">
        <v>1318</v>
      </c>
      <c r="B111" s="100" t="s">
        <v>1306</v>
      </c>
      <c r="C111" s="102" t="s">
        <v>1861</v>
      </c>
      <c r="D111" s="652">
        <v>1020.7218680797589</v>
      </c>
    </row>
    <row r="112" spans="1:4" ht="30" customHeight="1" thickTop="1" thickBot="1">
      <c r="A112" s="200" t="s">
        <v>1319</v>
      </c>
      <c r="B112" s="100" t="s">
        <v>344</v>
      </c>
      <c r="C112" s="102" t="s">
        <v>1862</v>
      </c>
      <c r="D112" s="652">
        <v>2.9658449774472002</v>
      </c>
    </row>
    <row r="113" spans="1:4" ht="30" customHeight="1" thickTop="1" thickBot="1">
      <c r="A113" s="200" t="s">
        <v>1324</v>
      </c>
      <c r="B113" s="100" t="s">
        <v>1306</v>
      </c>
      <c r="C113" s="102" t="s">
        <v>1865</v>
      </c>
      <c r="D113" s="652">
        <v>1020.7218680797589</v>
      </c>
    </row>
    <row r="114" spans="1:4" ht="30" customHeight="1" thickTop="1" thickBot="1">
      <c r="A114" s="200" t="s">
        <v>1400</v>
      </c>
      <c r="B114" s="100" t="s">
        <v>92</v>
      </c>
      <c r="C114" s="102" t="s">
        <v>1401</v>
      </c>
      <c r="D114" s="652">
        <v>1176657.4265922653</v>
      </c>
    </row>
    <row r="115" spans="1:4" ht="30" customHeight="1" thickTop="1" thickBot="1">
      <c r="A115" s="200" t="s">
        <v>1321</v>
      </c>
      <c r="B115" s="100" t="s">
        <v>92</v>
      </c>
      <c r="C115" s="102" t="s">
        <v>1322</v>
      </c>
      <c r="D115" s="652">
        <v>1046.2252678598791</v>
      </c>
    </row>
    <row r="116" spans="1:4" ht="30" customHeight="1" thickTop="1" thickBot="1">
      <c r="A116" s="200" t="s">
        <v>1271</v>
      </c>
      <c r="B116" s="100" t="s">
        <v>339</v>
      </c>
      <c r="C116" s="102" t="s">
        <v>1857</v>
      </c>
      <c r="D116" s="652">
        <v>1020.7218680797589</v>
      </c>
    </row>
    <row r="117" spans="1:4" ht="30" customHeight="1" thickTop="1" thickBot="1">
      <c r="A117" s="200" t="s">
        <v>1299</v>
      </c>
      <c r="B117" s="100" t="s">
        <v>92</v>
      </c>
      <c r="C117" s="102" t="s">
        <v>1300</v>
      </c>
      <c r="D117" s="652">
        <v>542978.23343338177</v>
      </c>
    </row>
    <row r="118" spans="1:4" ht="15.75" thickTop="1"/>
  </sheetData>
  <sortState xmlns:xlrd2="http://schemas.microsoft.com/office/spreadsheetml/2017/richdata2" ref="A6:D259">
    <sortCondition ref="C6:C259"/>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2"/>
      <c r="B1" s="795"/>
      <c r="C1" s="796"/>
      <c r="D1" s="796"/>
      <c r="E1" s="796"/>
      <c r="F1" s="796"/>
      <c r="G1" s="796"/>
      <c r="H1" s="796"/>
      <c r="I1" s="797"/>
      <c r="J1" s="758" t="s">
        <v>933</v>
      </c>
      <c r="K1" s="765" t="s">
        <v>2198</v>
      </c>
      <c r="L1" s="766"/>
      <c r="M1" s="767"/>
    </row>
    <row r="2" spans="1:13" s="489" customFormat="1">
      <c r="A2" s="793"/>
      <c r="B2" s="771" t="s">
        <v>934</v>
      </c>
      <c r="C2" s="772"/>
      <c r="D2" s="772"/>
      <c r="E2" s="772"/>
      <c r="F2" s="772"/>
      <c r="G2" s="772"/>
      <c r="H2" s="772"/>
      <c r="I2" s="773"/>
      <c r="J2" s="759"/>
      <c r="K2" s="768"/>
      <c r="L2" s="769"/>
      <c r="M2" s="770"/>
    </row>
    <row r="3" spans="1:13" s="489" customFormat="1">
      <c r="A3" s="793"/>
      <c r="B3" s="774" t="s">
        <v>2199</v>
      </c>
      <c r="C3" s="775"/>
      <c r="D3" s="775"/>
      <c r="E3" s="775"/>
      <c r="F3" s="775"/>
      <c r="G3" s="775"/>
      <c r="H3" s="775"/>
      <c r="I3" s="776"/>
      <c r="J3" s="763" t="s">
        <v>935</v>
      </c>
      <c r="K3" s="778">
        <v>1</v>
      </c>
      <c r="L3" s="779"/>
      <c r="M3" s="780"/>
    </row>
    <row r="4" spans="1:13" s="489" customFormat="1">
      <c r="A4" s="793"/>
      <c r="B4" s="774" t="s">
        <v>2200</v>
      </c>
      <c r="C4" s="775"/>
      <c r="D4" s="775"/>
      <c r="E4" s="775"/>
      <c r="F4" s="775"/>
      <c r="G4" s="775"/>
      <c r="H4" s="775"/>
      <c r="I4" s="776"/>
      <c r="J4" s="777"/>
      <c r="K4" s="781"/>
      <c r="L4" s="782"/>
      <c r="M4" s="783"/>
    </row>
    <row r="5" spans="1:13" s="489" customFormat="1">
      <c r="A5" s="793"/>
      <c r="B5" s="760" t="s">
        <v>2201</v>
      </c>
      <c r="C5" s="761"/>
      <c r="D5" s="761"/>
      <c r="E5" s="761"/>
      <c r="F5" s="761"/>
      <c r="G5" s="761"/>
      <c r="H5" s="761"/>
      <c r="I5" s="762"/>
      <c r="J5" s="763" t="s">
        <v>936</v>
      </c>
      <c r="K5" s="784"/>
      <c r="L5" s="784" t="s">
        <v>937</v>
      </c>
      <c r="M5" s="786"/>
    </row>
    <row r="6" spans="1:13" s="489" customFormat="1" ht="13.5" customHeight="1" thickBot="1">
      <c r="A6" s="794"/>
      <c r="B6" s="798"/>
      <c r="C6" s="799"/>
      <c r="D6" s="799"/>
      <c r="E6" s="799"/>
      <c r="F6" s="799"/>
      <c r="G6" s="799"/>
      <c r="H6" s="799"/>
      <c r="I6" s="800"/>
      <c r="J6" s="764"/>
      <c r="K6" s="785"/>
      <c r="L6" s="785"/>
      <c r="M6" s="787"/>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9" t="s">
        <v>2205</v>
      </c>
      <c r="B10" s="790"/>
      <c r="C10" s="790"/>
      <c r="D10" s="790"/>
      <c r="E10" s="508" t="s">
        <v>2206</v>
      </c>
      <c r="F10" s="509"/>
      <c r="H10" s="791" t="s">
        <v>2207</v>
      </c>
      <c r="I10" s="791"/>
      <c r="J10" s="510" t="s">
        <v>2206</v>
      </c>
      <c r="K10" s="511"/>
      <c r="L10" s="511"/>
      <c r="M10" s="512"/>
    </row>
    <row r="11" spans="1:13" s="489" customFormat="1" ht="24" customHeight="1">
      <c r="A11" s="513" t="s">
        <v>939</v>
      </c>
      <c r="B11" s="514"/>
      <c r="C11" s="788"/>
      <c r="D11" s="788"/>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7"/>
      <c r="L12" s="747"/>
      <c r="M12" s="748"/>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9" t="s">
        <v>2202</v>
      </c>
      <c r="F25" s="749"/>
      <c r="G25" s="749"/>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50" t="s">
        <v>942</v>
      </c>
      <c r="B27" s="751"/>
      <c r="C27" s="751"/>
      <c r="D27" s="751"/>
      <c r="E27" s="751"/>
      <c r="F27" s="751"/>
      <c r="G27" s="751"/>
      <c r="H27" s="751"/>
      <c r="I27" s="751"/>
      <c r="J27" s="751"/>
      <c r="K27" s="751"/>
      <c r="L27" s="751"/>
      <c r="M27" s="752"/>
    </row>
    <row r="28" spans="1:13" ht="13.5" thickBot="1">
      <c r="A28" s="555"/>
      <c r="B28" s="556"/>
      <c r="C28" s="556"/>
      <c r="D28" s="556"/>
      <c r="E28" s="556"/>
      <c r="F28" s="556"/>
      <c r="G28" s="556"/>
      <c r="H28" s="556"/>
      <c r="I28" s="556"/>
      <c r="J28" s="556"/>
      <c r="K28" s="556"/>
      <c r="L28" s="556"/>
      <c r="M28" s="557"/>
    </row>
    <row r="29" spans="1:13" ht="25.5">
      <c r="A29" s="558" t="s">
        <v>943</v>
      </c>
      <c r="B29" s="753" t="s">
        <v>944</v>
      </c>
      <c r="C29" s="754"/>
      <c r="D29" s="754"/>
      <c r="E29" s="754"/>
      <c r="F29" s="754"/>
      <c r="G29" s="754"/>
      <c r="H29" s="754"/>
      <c r="I29" s="755"/>
      <c r="J29" s="559" t="s">
        <v>2215</v>
      </c>
      <c r="K29" s="756" t="s">
        <v>945</v>
      </c>
      <c r="L29" s="757"/>
      <c r="M29" s="558" t="s">
        <v>946</v>
      </c>
    </row>
    <row r="30" spans="1:13" ht="13.5" thickBot="1">
      <c r="A30" s="560"/>
      <c r="B30" s="561"/>
      <c r="C30" s="562"/>
      <c r="D30" s="562"/>
      <c r="E30" s="562"/>
      <c r="F30" s="562"/>
      <c r="G30" s="562"/>
      <c r="H30" s="562"/>
      <c r="I30" s="562"/>
      <c r="J30" s="563"/>
      <c r="K30" s="740"/>
      <c r="L30" s="741"/>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8" t="s">
        <v>944</v>
      </c>
      <c r="B34" s="719"/>
      <c r="C34" s="719"/>
      <c r="D34" s="719"/>
      <c r="E34" s="719"/>
      <c r="F34" s="719"/>
      <c r="G34" s="738"/>
      <c r="H34" s="742" t="s">
        <v>948</v>
      </c>
      <c r="I34" s="743"/>
      <c r="J34" s="571" t="s">
        <v>949</v>
      </c>
      <c r="K34" s="739" t="s">
        <v>950</v>
      </c>
      <c r="L34" s="738"/>
      <c r="M34" s="572" t="s">
        <v>951</v>
      </c>
    </row>
    <row r="35" spans="1:13" s="573" customFormat="1" ht="12">
      <c r="A35" s="744"/>
      <c r="B35" s="745"/>
      <c r="C35" s="745"/>
      <c r="D35" s="745"/>
      <c r="E35" s="745"/>
      <c r="F35" s="745"/>
      <c r="G35" s="723"/>
      <c r="H35" s="746"/>
      <c r="I35" s="724"/>
      <c r="J35" s="574"/>
      <c r="K35" s="722"/>
      <c r="L35" s="723"/>
      <c r="M35" s="575"/>
    </row>
    <row r="36" spans="1:13" s="573" customFormat="1" thickBot="1">
      <c r="A36" s="735"/>
      <c r="B36" s="736"/>
      <c r="C36" s="736"/>
      <c r="D36" s="736"/>
      <c r="E36" s="736"/>
      <c r="F36" s="736"/>
      <c r="G36" s="717"/>
      <c r="H36" s="737"/>
      <c r="I36" s="725"/>
      <c r="J36" s="576"/>
      <c r="K36" s="716"/>
      <c r="L36" s="717"/>
      <c r="M36" s="577"/>
    </row>
    <row r="37" spans="1:13" s="573" customFormat="1" thickBot="1">
      <c r="A37" s="711" t="s">
        <v>953</v>
      </c>
      <c r="B37" s="712"/>
      <c r="C37" s="712"/>
      <c r="D37" s="712"/>
      <c r="E37" s="712"/>
      <c r="F37" s="712"/>
      <c r="G37" s="712"/>
      <c r="H37" s="712"/>
      <c r="I37" s="712"/>
      <c r="J37" s="712"/>
      <c r="K37" s="712"/>
      <c r="L37" s="713"/>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8" t="s">
        <v>944</v>
      </c>
      <c r="B41" s="719"/>
      <c r="C41" s="719"/>
      <c r="D41" s="719"/>
      <c r="E41" s="719"/>
      <c r="F41" s="719"/>
      <c r="G41" s="719"/>
      <c r="H41" s="738"/>
      <c r="I41" s="587" t="s">
        <v>945</v>
      </c>
      <c r="J41" s="571" t="s">
        <v>946</v>
      </c>
      <c r="K41" s="739" t="s">
        <v>955</v>
      </c>
      <c r="L41" s="738"/>
      <c r="M41" s="572" t="s">
        <v>951</v>
      </c>
    </row>
    <row r="42" spans="1:13" s="573" customFormat="1" ht="12">
      <c r="A42" s="705"/>
      <c r="B42" s="706"/>
      <c r="C42" s="706"/>
      <c r="D42" s="706"/>
      <c r="E42" s="706"/>
      <c r="F42" s="706"/>
      <c r="G42" s="706"/>
      <c r="H42" s="724"/>
      <c r="I42" s="588"/>
      <c r="J42" s="574"/>
      <c r="K42" s="722"/>
      <c r="L42" s="723"/>
      <c r="M42" s="575"/>
    </row>
    <row r="43" spans="1:13" s="573" customFormat="1" thickBot="1">
      <c r="A43" s="714"/>
      <c r="B43" s="715"/>
      <c r="C43" s="715"/>
      <c r="D43" s="715"/>
      <c r="E43" s="715"/>
      <c r="F43" s="715"/>
      <c r="G43" s="715"/>
      <c r="H43" s="725"/>
      <c r="I43" s="589"/>
      <c r="J43" s="590"/>
      <c r="K43" s="716"/>
      <c r="L43" s="717"/>
      <c r="M43" s="591"/>
    </row>
    <row r="44" spans="1:13" s="573" customFormat="1" thickBot="1">
      <c r="A44" s="711" t="s">
        <v>953</v>
      </c>
      <c r="B44" s="712"/>
      <c r="C44" s="712"/>
      <c r="D44" s="712"/>
      <c r="E44" s="712"/>
      <c r="F44" s="712"/>
      <c r="G44" s="712"/>
      <c r="H44" s="712"/>
      <c r="I44" s="712"/>
      <c r="J44" s="712"/>
      <c r="K44" s="712"/>
      <c r="L44" s="713"/>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6" t="s">
        <v>957</v>
      </c>
      <c r="B48" s="727"/>
      <c r="C48" s="727"/>
      <c r="D48" s="727"/>
      <c r="E48" s="728"/>
      <c r="F48" s="594"/>
      <c r="G48" s="595" t="s">
        <v>945</v>
      </c>
      <c r="H48" s="596" t="s">
        <v>958</v>
      </c>
      <c r="I48" s="597" t="s">
        <v>2233</v>
      </c>
      <c r="J48" s="596" t="s">
        <v>2234</v>
      </c>
      <c r="K48" s="729" t="s">
        <v>961</v>
      </c>
      <c r="L48" s="728"/>
      <c r="M48" s="598" t="s">
        <v>951</v>
      </c>
    </row>
    <row r="49" spans="1:13" s="573" customFormat="1" ht="12">
      <c r="A49" s="599"/>
      <c r="B49" s="600"/>
      <c r="C49" s="600"/>
      <c r="D49" s="600"/>
      <c r="E49" s="600"/>
      <c r="F49" s="600"/>
      <c r="G49" s="601"/>
      <c r="H49" s="574"/>
      <c r="I49" s="588"/>
      <c r="J49" s="574"/>
      <c r="K49" s="722"/>
      <c r="L49" s="723"/>
      <c r="M49" s="575"/>
    </row>
    <row r="50" spans="1:13" s="573" customFormat="1" thickBot="1">
      <c r="A50" s="602"/>
      <c r="B50" s="603"/>
      <c r="C50" s="603"/>
      <c r="D50" s="603"/>
      <c r="E50" s="603"/>
      <c r="F50" s="603"/>
      <c r="G50" s="604"/>
      <c r="H50" s="576"/>
      <c r="I50" s="586"/>
      <c r="J50" s="576"/>
      <c r="K50" s="716"/>
      <c r="L50" s="717"/>
      <c r="M50" s="577"/>
    </row>
    <row r="51" spans="1:13" s="573" customFormat="1" thickBot="1">
      <c r="A51" s="730" t="s">
        <v>953</v>
      </c>
      <c r="B51" s="731"/>
      <c r="C51" s="731"/>
      <c r="D51" s="731"/>
      <c r="E51" s="731"/>
      <c r="F51" s="731"/>
      <c r="G51" s="731"/>
      <c r="H51" s="731"/>
      <c r="I51" s="731"/>
      <c r="J51" s="731"/>
      <c r="K51" s="731"/>
      <c r="L51" s="732"/>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6" t="s">
        <v>944</v>
      </c>
      <c r="B55" s="727"/>
      <c r="C55" s="727"/>
      <c r="D55" s="727"/>
      <c r="E55" s="727"/>
      <c r="F55" s="727"/>
      <c r="G55" s="728"/>
      <c r="H55" s="595" t="s">
        <v>964</v>
      </c>
      <c r="I55" s="597" t="s">
        <v>965</v>
      </c>
      <c r="J55" s="596" t="s">
        <v>966</v>
      </c>
      <c r="K55" s="733" t="s">
        <v>950</v>
      </c>
      <c r="L55" s="734"/>
      <c r="M55" s="606" t="s">
        <v>951</v>
      </c>
    </row>
    <row r="56" spans="1:13" s="573" customFormat="1" ht="12">
      <c r="A56" s="705"/>
      <c r="B56" s="706"/>
      <c r="C56" s="706"/>
      <c r="D56" s="706"/>
      <c r="E56" s="706"/>
      <c r="F56" s="706"/>
      <c r="G56" s="706"/>
      <c r="H56" s="574"/>
      <c r="I56" s="588"/>
      <c r="J56" s="574"/>
      <c r="K56" s="722"/>
      <c r="L56" s="723"/>
      <c r="M56" s="575"/>
    </row>
    <row r="57" spans="1:13" s="573" customFormat="1" thickBot="1">
      <c r="A57" s="714"/>
      <c r="B57" s="715"/>
      <c r="C57" s="715"/>
      <c r="D57" s="715"/>
      <c r="E57" s="715"/>
      <c r="F57" s="715"/>
      <c r="G57" s="715"/>
      <c r="H57" s="576"/>
      <c r="I57" s="586"/>
      <c r="J57" s="576"/>
      <c r="K57" s="716"/>
      <c r="L57" s="717"/>
      <c r="M57" s="577"/>
    </row>
    <row r="58" spans="1:13" s="573" customFormat="1" thickBot="1">
      <c r="A58" s="711" t="s">
        <v>953</v>
      </c>
      <c r="B58" s="712"/>
      <c r="C58" s="712"/>
      <c r="D58" s="712"/>
      <c r="E58" s="712"/>
      <c r="F58" s="712"/>
      <c r="G58" s="712"/>
      <c r="H58" s="712"/>
      <c r="I58" s="712"/>
      <c r="J58" s="712"/>
      <c r="K58" s="712"/>
      <c r="L58" s="713"/>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11" t="s">
        <v>967</v>
      </c>
      <c r="B60" s="712"/>
      <c r="C60" s="712"/>
      <c r="D60" s="712"/>
      <c r="E60" s="712"/>
      <c r="F60" s="712"/>
      <c r="G60" s="712"/>
      <c r="H60" s="712"/>
      <c r="I60" s="712"/>
      <c r="J60" s="712"/>
      <c r="K60" s="712"/>
      <c r="L60" s="713"/>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8" t="s">
        <v>944</v>
      </c>
      <c r="B64" s="719"/>
      <c r="C64" s="719"/>
      <c r="D64" s="719"/>
      <c r="E64" s="719"/>
      <c r="F64" s="719"/>
      <c r="G64" s="719"/>
      <c r="H64" s="607"/>
      <c r="I64" s="608"/>
      <c r="J64" s="609" t="s">
        <v>970</v>
      </c>
      <c r="K64" s="720" t="s">
        <v>971</v>
      </c>
      <c r="L64" s="721"/>
      <c r="M64" s="610"/>
    </row>
    <row r="65" spans="1:13" s="573" customFormat="1" ht="12">
      <c r="A65" s="705" t="s">
        <v>2235</v>
      </c>
      <c r="B65" s="706"/>
      <c r="C65" s="706"/>
      <c r="D65" s="706"/>
      <c r="E65" s="706"/>
      <c r="F65" s="706"/>
      <c r="G65" s="706"/>
      <c r="H65" s="611"/>
      <c r="I65" s="612"/>
      <c r="J65" s="613"/>
      <c r="K65" s="707"/>
      <c r="L65" s="708"/>
      <c r="M65" s="614"/>
    </row>
    <row r="66" spans="1:13" s="573" customFormat="1" ht="12">
      <c r="A66" s="615" t="s">
        <v>973</v>
      </c>
      <c r="B66" s="616"/>
      <c r="C66" s="616"/>
      <c r="D66" s="616"/>
      <c r="E66" s="616"/>
      <c r="F66" s="616"/>
      <c r="G66" s="616"/>
      <c r="H66" s="611"/>
      <c r="I66" s="612"/>
      <c r="J66" s="613"/>
      <c r="K66" s="707"/>
      <c r="L66" s="708"/>
      <c r="M66" s="614"/>
    </row>
    <row r="67" spans="1:13" s="573" customFormat="1" thickBot="1">
      <c r="A67" s="602" t="s">
        <v>974</v>
      </c>
      <c r="B67" s="603"/>
      <c r="C67" s="603"/>
      <c r="D67" s="603"/>
      <c r="E67" s="603"/>
      <c r="F67" s="603"/>
      <c r="G67" s="603"/>
      <c r="H67" s="617"/>
      <c r="I67" s="618"/>
      <c r="J67" s="613"/>
      <c r="K67" s="709"/>
      <c r="L67" s="710"/>
      <c r="M67" s="614"/>
    </row>
    <row r="68" spans="1:13" s="573" customFormat="1" thickBot="1">
      <c r="A68" s="711" t="s">
        <v>953</v>
      </c>
      <c r="B68" s="712"/>
      <c r="C68" s="712"/>
      <c r="D68" s="712"/>
      <c r="E68" s="712"/>
      <c r="F68" s="712"/>
      <c r="G68" s="712"/>
      <c r="H68" s="712"/>
      <c r="I68" s="712"/>
      <c r="J68" s="712"/>
      <c r="K68" s="712"/>
      <c r="L68" s="713"/>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11" t="s">
        <v>2236</v>
      </c>
      <c r="B70" s="712"/>
      <c r="C70" s="712"/>
      <c r="D70" s="712"/>
      <c r="E70" s="712"/>
      <c r="F70" s="712"/>
      <c r="G70" s="712"/>
      <c r="H70" s="712"/>
      <c r="I70" s="712"/>
      <c r="J70" s="712"/>
      <c r="K70" s="712"/>
      <c r="L70" s="713"/>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5" t="s">
        <v>2218</v>
      </c>
      <c r="B87" s="696"/>
      <c r="C87" s="696"/>
      <c r="D87" s="696"/>
      <c r="E87" s="696"/>
      <c r="F87" s="696"/>
      <c r="G87" s="696"/>
      <c r="H87" s="696"/>
      <c r="I87" s="696"/>
      <c r="J87" s="696"/>
      <c r="K87" s="696"/>
      <c r="L87" s="696"/>
      <c r="M87" s="697"/>
    </row>
    <row r="88" spans="1:13" ht="17.25" customHeight="1">
      <c r="A88" s="695"/>
      <c r="B88" s="696"/>
      <c r="C88" s="696"/>
      <c r="D88" s="696"/>
      <c r="E88" s="696"/>
      <c r="F88" s="696"/>
      <c r="G88" s="696"/>
      <c r="H88" s="696"/>
      <c r="I88" s="696"/>
      <c r="J88" s="696"/>
      <c r="K88" s="696"/>
      <c r="L88" s="696"/>
      <c r="M88" s="697"/>
    </row>
    <row r="89" spans="1:13" ht="18.75" customHeight="1">
      <c r="A89" s="698" t="s">
        <v>2219</v>
      </c>
      <c r="B89" s="699"/>
      <c r="C89" s="699"/>
      <c r="D89" s="699"/>
      <c r="E89" s="699"/>
      <c r="F89" s="699"/>
      <c r="G89" s="699"/>
      <c r="H89" s="699"/>
      <c r="I89" s="699"/>
      <c r="J89" s="699"/>
      <c r="K89" s="699"/>
      <c r="L89" s="699"/>
      <c r="M89" s="700"/>
    </row>
    <row r="90" spans="1:13" ht="21.75" customHeight="1">
      <c r="A90" s="698"/>
      <c r="B90" s="699"/>
      <c r="C90" s="699"/>
      <c r="D90" s="699"/>
      <c r="E90" s="699"/>
      <c r="F90" s="699"/>
      <c r="G90" s="699"/>
      <c r="H90" s="699"/>
      <c r="I90" s="699"/>
      <c r="J90" s="699"/>
      <c r="K90" s="699"/>
      <c r="L90" s="699"/>
      <c r="M90" s="70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01"/>
      <c r="J100" s="701"/>
      <c r="K100" s="701"/>
      <c r="L100" s="701"/>
      <c r="M100" s="702"/>
    </row>
    <row r="101" spans="1:13" ht="13.5" thickBot="1">
      <c r="A101" s="643" t="s">
        <v>2221</v>
      </c>
      <c r="B101" s="644"/>
      <c r="C101" s="644"/>
      <c r="D101" s="645"/>
      <c r="E101" s="645"/>
      <c r="F101" s="645"/>
      <c r="G101" s="645"/>
      <c r="H101" s="645"/>
      <c r="I101" s="703"/>
      <c r="J101" s="703"/>
      <c r="K101" s="703"/>
      <c r="L101" s="703"/>
      <c r="M101" s="70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5" t="s">
        <v>2205</v>
      </c>
      <c r="C10" s="906"/>
      <c r="D10" s="906"/>
      <c r="E10" s="906"/>
      <c r="F10" s="358" t="s">
        <v>2206</v>
      </c>
      <c r="G10" s="79"/>
      <c r="H10" s="359"/>
      <c r="I10" s="907" t="s">
        <v>2207</v>
      </c>
      <c r="J10" s="907"/>
      <c r="K10" s="360"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8" t="s">
        <v>2222</v>
      </c>
      <c r="G25" s="909"/>
      <c r="H25" s="909"/>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VLOOKUP(A36,EQUIPOS!A6:D161,4,FALSE)</f>
        <v>172578.98975845845</v>
      </c>
      <c r="L36" s="270"/>
      <c r="M36" s="271">
        <v>0.15</v>
      </c>
      <c r="N36" s="272">
        <f>K36/M36</f>
        <v>1150526.5983897231</v>
      </c>
    </row>
    <row r="37" spans="1:14">
      <c r="A37" t="s">
        <v>150</v>
      </c>
      <c r="B37" s="840" t="str">
        <f>VLOOKUP(A37,EQUIPOS!A7:D154,3,FALSE)</f>
        <v>Cargador : Potencia en el volante 125 hp, Clasificación de RPM del motor 2300.</v>
      </c>
      <c r="C37" s="841"/>
      <c r="D37" s="841"/>
      <c r="E37" s="841"/>
      <c r="F37" s="841"/>
      <c r="G37" s="841"/>
      <c r="H37" s="842"/>
      <c r="I37" s="267"/>
      <c r="J37" s="268"/>
      <c r="K37" s="269">
        <f>VLOOKUP(A37,EQUIPOS!A7:D162,4,FALSE)</f>
        <v>167138.24913693778</v>
      </c>
      <c r="L37" s="270"/>
      <c r="M37" s="271">
        <v>0.15</v>
      </c>
      <c r="N37" s="272">
        <f>K37/M37</f>
        <v>1114254.9942462519</v>
      </c>
    </row>
    <row r="38" spans="1:14">
      <c r="A38" t="s">
        <v>273</v>
      </c>
      <c r="B38" s="840" t="str">
        <f>VLOOKUP(A38,EQUIPOS!A8:D154,3,FALSE)</f>
        <v>Motosierra, 93.6 cm3 - 7.1 HP, 45-90 cm - 7.9 kg</v>
      </c>
      <c r="C38" s="841"/>
      <c r="D38" s="841"/>
      <c r="E38" s="841"/>
      <c r="F38" s="841"/>
      <c r="G38" s="841"/>
      <c r="H38" s="842"/>
      <c r="I38" s="267"/>
      <c r="J38" s="268"/>
      <c r="K38" s="269">
        <f>VLOOKUP(A38,EQUIPOS!A8:D163,4,FALSE)</f>
        <v>4400.7729532425774</v>
      </c>
      <c r="L38" s="270"/>
      <c r="M38" s="271">
        <v>0.15</v>
      </c>
      <c r="N38" s="273">
        <f>K38/M38</f>
        <v>29338.486354950517</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9021.8333333333339</v>
      </c>
    </row>
    <row r="43" spans="1:14" ht="15.75" thickBot="1">
      <c r="B43" s="827" t="s">
        <v>953</v>
      </c>
      <c r="C43" s="828"/>
      <c r="D43" s="828"/>
      <c r="E43" s="828"/>
      <c r="F43" s="828"/>
      <c r="G43" s="828"/>
      <c r="H43" s="828"/>
      <c r="I43" s="828"/>
      <c r="J43" s="828"/>
      <c r="K43" s="828"/>
      <c r="L43" s="828"/>
      <c r="M43" s="829"/>
      <c r="N43" s="99">
        <f>SUM(N36:N42)</f>
        <v>2303141.9123242591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1" t="s">
        <v>957</v>
      </c>
      <c r="C58" s="802"/>
      <c r="D58" s="802"/>
      <c r="E58" s="802"/>
      <c r="F58" s="802"/>
      <c r="G58" s="803"/>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7"/>
      <c r="D59" s="317"/>
      <c r="E59" s="317"/>
      <c r="F59" s="317"/>
      <c r="G59" s="317"/>
      <c r="H59" s="311" t="str">
        <f>VLOOKUP(A59,TRANSPORTE!A6:D119,2,FALSE)</f>
        <v>tkm</v>
      </c>
      <c r="I59" s="279">
        <v>35</v>
      </c>
      <c r="J59" s="286">
        <v>1</v>
      </c>
      <c r="K59" s="279">
        <f>I59*J59</f>
        <v>35</v>
      </c>
      <c r="L59" s="831">
        <v>983.54</v>
      </c>
      <c r="M59" s="832"/>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6"/>
      <c r="M64" s="817"/>
      <c r="N64" s="296"/>
    </row>
    <row r="65" spans="1:15" ht="15.75" thickBot="1">
      <c r="B65" s="833" t="s">
        <v>953</v>
      </c>
      <c r="C65" s="834"/>
      <c r="D65" s="834"/>
      <c r="E65" s="834"/>
      <c r="F65" s="834"/>
      <c r="G65" s="834"/>
      <c r="H65" s="834"/>
      <c r="I65" s="834"/>
      <c r="J65" s="834"/>
      <c r="K65" s="834"/>
      <c r="L65" s="834"/>
      <c r="M65" s="835"/>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48"/>
      <c r="J75" s="48"/>
      <c r="K75" s="48"/>
      <c r="L75" s="816"/>
      <c r="M75" s="817"/>
      <c r="N75" s="296"/>
    </row>
    <row r="76" spans="1:15" ht="15.75" thickBot="1">
      <c r="B76" s="827" t="s">
        <v>953</v>
      </c>
      <c r="C76" s="828"/>
      <c r="D76" s="828"/>
      <c r="E76" s="828"/>
      <c r="F76" s="828"/>
      <c r="G76" s="828"/>
      <c r="H76" s="828"/>
      <c r="I76" s="834"/>
      <c r="J76" s="834"/>
      <c r="K76" s="834"/>
      <c r="L76" s="834"/>
      <c r="M76" s="835"/>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2518002.4789909255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503600.49579818512</v>
      </c>
      <c r="M83" s="862"/>
      <c r="N83" s="51"/>
    </row>
    <row r="84" spans="1:14">
      <c r="B84" s="89" t="s">
        <v>973</v>
      </c>
      <c r="C84" s="90"/>
      <c r="D84" s="90"/>
      <c r="E84" s="90"/>
      <c r="F84" s="90"/>
      <c r="G84" s="90"/>
      <c r="H84" s="90"/>
      <c r="I84" s="87"/>
      <c r="J84" s="88"/>
      <c r="K84" s="304">
        <v>0.05</v>
      </c>
      <c r="L84" s="861">
        <f>N78*K84</f>
        <v>125900.12394954628</v>
      </c>
      <c r="M84" s="862"/>
      <c r="N84" s="51"/>
    </row>
    <row r="85" spans="1:14" ht="15.75" thickBot="1">
      <c r="B85" s="91" t="s">
        <v>974</v>
      </c>
      <c r="C85" s="92"/>
      <c r="D85" s="92"/>
      <c r="E85" s="92"/>
      <c r="F85" s="92"/>
      <c r="G85" s="92"/>
      <c r="H85" s="92"/>
      <c r="I85" s="93"/>
      <c r="J85" s="94"/>
      <c r="K85" s="305">
        <v>0.05</v>
      </c>
      <c r="L85" s="863">
        <f>N78*K85</f>
        <v>125900.12394954628</v>
      </c>
      <c r="M85" s="864"/>
      <c r="N85" s="51"/>
    </row>
    <row r="86" spans="1:14" ht="15.75" thickBot="1">
      <c r="B86" s="827" t="s">
        <v>953</v>
      </c>
      <c r="C86" s="828"/>
      <c r="D86" s="828"/>
      <c r="E86" s="828"/>
      <c r="F86" s="828"/>
      <c r="G86" s="828"/>
      <c r="H86" s="828"/>
      <c r="I86" s="828"/>
      <c r="J86" s="828"/>
      <c r="K86" s="828"/>
      <c r="L86" s="828"/>
      <c r="M86" s="829"/>
      <c r="N86" s="52">
        <f>L83+L84+L85</f>
        <v>755400.74369727762</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3273403.2226882032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4"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249</v>
      </c>
      <c r="B36" s="840" t="str">
        <f>VLOOKUP(A36,EQUIPOS!A6:D154,3,FALSE)</f>
        <v>Guadañadora, Cilindraje 41.5 cm3, Longitud del mango 1450 mm, Peso 7.4 kg</v>
      </c>
      <c r="C36" s="841"/>
      <c r="D36" s="841"/>
      <c r="E36" s="841"/>
      <c r="F36" s="841"/>
      <c r="G36" s="841"/>
      <c r="H36" s="842"/>
      <c r="I36" s="267"/>
      <c r="J36" s="268"/>
      <c r="K36" s="269">
        <f>VLOOKUP(A36,EQUIPOS!A6:D161,4,FALSE)</f>
        <v>4187.013801058285</v>
      </c>
      <c r="L36" s="270"/>
      <c r="M36" s="271">
        <v>0.36</v>
      </c>
      <c r="N36" s="272">
        <f>K36/M36</f>
        <v>11630.59389182857</v>
      </c>
    </row>
    <row r="37" spans="1:14">
      <c r="A37" t="s">
        <v>273</v>
      </c>
      <c r="B37" s="840" t="str">
        <f>VLOOKUP(A37,EQUIPOS!A7:D154,3,FALSE)</f>
        <v>Motosierra, 93.6 cm3 - 7.1 HP, 45-90 cm - 7.9 kg</v>
      </c>
      <c r="C37" s="841"/>
      <c r="D37" s="841"/>
      <c r="E37" s="841"/>
      <c r="F37" s="841"/>
      <c r="G37" s="841"/>
      <c r="H37" s="842"/>
      <c r="I37" s="267"/>
      <c r="J37" s="268"/>
      <c r="K37" s="269">
        <f>VLOOKUP(A37,EQUIPOS!A7:D162,4,FALSE)</f>
        <v>4400.7729532425774</v>
      </c>
      <c r="L37" s="270"/>
      <c r="M37" s="271">
        <v>0.10299999999999999</v>
      </c>
      <c r="N37" s="272">
        <f>K37/M37</f>
        <v>42725.951002355119</v>
      </c>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1879.5486111111113</v>
      </c>
    </row>
    <row r="43" spans="1:14" ht="15.75" thickBot="1">
      <c r="B43" s="827" t="s">
        <v>953</v>
      </c>
      <c r="C43" s="828"/>
      <c r="D43" s="828"/>
      <c r="E43" s="828"/>
      <c r="F43" s="828"/>
      <c r="G43" s="828"/>
      <c r="H43" s="828"/>
      <c r="I43" s="828"/>
      <c r="J43" s="828"/>
      <c r="K43" s="828"/>
      <c r="L43" s="828"/>
      <c r="M43" s="829"/>
      <c r="N43" s="99">
        <f>SUM(N36:N42)</f>
        <v>56236.093505294797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7"/>
      <c r="D59" s="317"/>
      <c r="E59" s="317"/>
      <c r="F59" s="317"/>
      <c r="G59" s="317"/>
      <c r="H59" s="311" t="str">
        <f>VLOOKUP(A59,TRANSPORTE!A6:D119,2,FALSE)</f>
        <v>tkm</v>
      </c>
      <c r="I59" s="279">
        <v>50</v>
      </c>
      <c r="J59" s="286">
        <v>1</v>
      </c>
      <c r="K59" s="279">
        <f>I59*J59</f>
        <v>50</v>
      </c>
      <c r="L59" s="831">
        <f>'900.2'!N78</f>
        <v>1262.1125728489064</v>
      </c>
      <c r="M59" s="832"/>
      <c r="N59" s="287">
        <f>K59*L59</f>
        <v>63105.628642445321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63105.628642445321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156932.69436996235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31386.538873992471</v>
      </c>
      <c r="M83" s="862"/>
      <c r="N83" s="51"/>
    </row>
    <row r="84" spans="1:14">
      <c r="B84" s="89" t="s">
        <v>973</v>
      </c>
      <c r="C84" s="90"/>
      <c r="D84" s="90"/>
      <c r="E84" s="90"/>
      <c r="F84" s="90"/>
      <c r="G84" s="90"/>
      <c r="H84" s="90"/>
      <c r="I84" s="87"/>
      <c r="J84" s="88"/>
      <c r="K84" s="304">
        <v>0.05</v>
      </c>
      <c r="L84" s="861">
        <f>N78*K84</f>
        <v>7846.6347184981178</v>
      </c>
      <c r="M84" s="862"/>
      <c r="N84" s="51"/>
    </row>
    <row r="85" spans="1:14" ht="15.75" thickBot="1">
      <c r="B85" s="91" t="s">
        <v>974</v>
      </c>
      <c r="C85" s="92"/>
      <c r="D85" s="92"/>
      <c r="E85" s="92"/>
      <c r="F85" s="92"/>
      <c r="G85" s="92"/>
      <c r="H85" s="92"/>
      <c r="I85" s="93"/>
      <c r="J85" s="94"/>
      <c r="K85" s="305">
        <v>0.05</v>
      </c>
      <c r="L85" s="863">
        <f>N78*K85</f>
        <v>7846.6347184981178</v>
      </c>
      <c r="M85" s="864"/>
      <c r="N85" s="51"/>
    </row>
    <row r="86" spans="1:14" ht="15.75" thickBot="1">
      <c r="B86" s="827" t="s">
        <v>953</v>
      </c>
      <c r="C86" s="828"/>
      <c r="D86" s="828"/>
      <c r="E86" s="828"/>
      <c r="F86" s="828"/>
      <c r="G86" s="828"/>
      <c r="H86" s="828"/>
      <c r="I86" s="828"/>
      <c r="J86" s="828"/>
      <c r="K86" s="828"/>
      <c r="L86" s="828"/>
      <c r="M86" s="829"/>
      <c r="N86" s="52">
        <f>L83+L84+L85</f>
        <v>47079.808310988708</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204012.50268095106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167138.24913693778</v>
      </c>
      <c r="L36" s="270"/>
      <c r="M36" s="271">
        <v>2.375</v>
      </c>
      <c r="N36" s="272">
        <f>K36/M36</f>
        <v>70373.999636605382</v>
      </c>
    </row>
    <row r="37" spans="1:14">
      <c r="A37" t="s">
        <v>180</v>
      </c>
      <c r="B37" s="840" t="str">
        <f>VLOOKUP(A37,EQUIPOS!A7:D154,3,FALSE)</f>
        <v>Compresor 120 HP, con martillo.</v>
      </c>
      <c r="C37" s="841"/>
      <c r="D37" s="841"/>
      <c r="E37" s="841"/>
      <c r="F37" s="841"/>
      <c r="G37" s="841"/>
      <c r="H37" s="842"/>
      <c r="I37" s="267"/>
      <c r="J37" s="268"/>
      <c r="K37" s="269">
        <f>VLOOKUP(A37,EQUIPOS!A7:D162,4,FALSE)</f>
        <v>98542.741760805264</v>
      </c>
      <c r="L37" s="270"/>
      <c r="M37" s="271">
        <v>2.375</v>
      </c>
      <c r="N37" s="272">
        <f>K37/M37</f>
        <v>41491.68074139169</v>
      </c>
    </row>
    <row r="38" spans="1:14">
      <c r="A38" t="s">
        <v>195</v>
      </c>
      <c r="B38" s="840" t="str">
        <f>VLOOKUP(A38,EQUIPOS!A7:D154,3,FALSE)</f>
        <v xml:space="preserve">Equipo de oxicorte, Capacidad de corte: hasta 6´´ (152mm) </v>
      </c>
      <c r="C38" s="841"/>
      <c r="D38" s="841"/>
      <c r="E38" s="841"/>
      <c r="F38" s="841"/>
      <c r="G38" s="841"/>
      <c r="H38" s="842"/>
      <c r="I38" s="267"/>
      <c r="J38" s="268"/>
      <c r="K38" s="269">
        <f>VLOOKUP(A38,EQUIPOS!A7:D162,4,FALSE)</f>
        <v>6407.6484467713708</v>
      </c>
      <c r="L38" s="270"/>
      <c r="M38" s="271">
        <v>2.375</v>
      </c>
      <c r="N38" s="273">
        <f>K38/M38</f>
        <v>2697.9572407458404</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1416.2065453389896</v>
      </c>
    </row>
    <row r="43" spans="1:14" ht="15.75" thickBot="1">
      <c r="B43" s="827" t="s">
        <v>953</v>
      </c>
      <c r="C43" s="828"/>
      <c r="D43" s="828"/>
      <c r="E43" s="828"/>
      <c r="F43" s="828"/>
      <c r="G43" s="828"/>
      <c r="H43" s="828"/>
      <c r="I43" s="828"/>
      <c r="J43" s="828"/>
      <c r="K43" s="828"/>
      <c r="L43" s="828"/>
      <c r="M43" s="829"/>
      <c r="N43" s="99">
        <f>SUM(N36:N42)</f>
        <v>115979.84416408192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1262.1125728489064</v>
      </c>
      <c r="M59" s="832"/>
      <c r="N59" s="287">
        <f>K59*L59</f>
        <v>1262.1125728489064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1262.1125728489064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182">
        <f>N43+N54+N65+N76</f>
        <v>131404.02219032074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26280.804438064151</v>
      </c>
      <c r="M83" s="862"/>
      <c r="N83" s="51"/>
    </row>
    <row r="84" spans="1:14">
      <c r="B84" s="89" t="s">
        <v>973</v>
      </c>
      <c r="C84" s="90"/>
      <c r="D84" s="90"/>
      <c r="E84" s="90"/>
      <c r="F84" s="90"/>
      <c r="G84" s="90"/>
      <c r="H84" s="90"/>
      <c r="I84" s="87"/>
      <c r="J84" s="88"/>
      <c r="K84" s="304">
        <v>0.05</v>
      </c>
      <c r="L84" s="861">
        <f>N78*K84</f>
        <v>6570.2011095160378</v>
      </c>
      <c r="M84" s="862"/>
      <c r="N84" s="51"/>
    </row>
    <row r="85" spans="1:14" ht="15.75" thickBot="1">
      <c r="B85" s="91" t="s">
        <v>974</v>
      </c>
      <c r="C85" s="92"/>
      <c r="D85" s="92"/>
      <c r="E85" s="92"/>
      <c r="F85" s="92"/>
      <c r="G85" s="92"/>
      <c r="H85" s="92"/>
      <c r="I85" s="93"/>
      <c r="J85" s="94"/>
      <c r="K85" s="305">
        <v>0.05</v>
      </c>
      <c r="L85" s="863">
        <f>N78*K85</f>
        <v>6570.2011095160378</v>
      </c>
      <c r="M85" s="864"/>
      <c r="N85" s="51"/>
    </row>
    <row r="86" spans="1:14" ht="15.75" thickBot="1">
      <c r="B86" s="827" t="s">
        <v>953</v>
      </c>
      <c r="C86" s="828"/>
      <c r="D86" s="828"/>
      <c r="E86" s="828"/>
      <c r="F86" s="828"/>
      <c r="G86" s="828"/>
      <c r="H86" s="828"/>
      <c r="I86" s="828"/>
      <c r="J86" s="828"/>
      <c r="K86" s="828"/>
      <c r="L86" s="828"/>
      <c r="M86" s="829"/>
      <c r="N86" s="52">
        <f>L83+L84+L85</f>
        <v>39421.206657096234</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52">
        <f>N78+N86</f>
        <v>170825.22884741699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143531.32520767872</v>
      </c>
      <c r="L36" s="270"/>
      <c r="M36" s="271">
        <v>2.5</v>
      </c>
      <c r="N36" s="272">
        <f>K36/M36</f>
        <v>57412.530083071484</v>
      </c>
    </row>
    <row r="37" spans="1:14">
      <c r="A37" t="s">
        <v>180</v>
      </c>
      <c r="B37" s="840" t="str">
        <f>VLOOKUP(A37,EQUIPOS!A7:D154,3,FALSE)</f>
        <v>Compresor 120 HP, con martillo.</v>
      </c>
      <c r="C37" s="841"/>
      <c r="D37" s="841"/>
      <c r="E37" s="841"/>
      <c r="F37" s="841"/>
      <c r="G37" s="841"/>
      <c r="H37" s="842"/>
      <c r="I37" s="267"/>
      <c r="J37" s="268"/>
      <c r="K37" s="269">
        <f>VLOOKUP(A37,EQUIPOS!A7:D162,4,FALSE)</f>
        <v>98542.741760805264</v>
      </c>
      <c r="L37" s="270"/>
      <c r="M37" s="271">
        <v>2.5</v>
      </c>
      <c r="N37" s="272">
        <f>K37/M37</f>
        <v>39417.096704322103</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6407.6484467713708</v>
      </c>
      <c r="L38" s="270"/>
      <c r="M38" s="271">
        <v>2.5</v>
      </c>
      <c r="N38" s="272">
        <f>K38/M38</f>
        <v>2563.0593787085481</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269.07924361440797</v>
      </c>
    </row>
    <row r="43" spans="1:14" ht="15.75" thickBot="1">
      <c r="B43" s="827" t="s">
        <v>953</v>
      </c>
      <c r="C43" s="828"/>
      <c r="D43" s="828"/>
      <c r="E43" s="828"/>
      <c r="F43" s="828"/>
      <c r="G43" s="828"/>
      <c r="H43" s="828"/>
      <c r="I43" s="828"/>
      <c r="J43" s="828"/>
      <c r="K43" s="828"/>
      <c r="L43" s="828"/>
      <c r="M43" s="829"/>
      <c r="N43" s="99">
        <f>SUM(N36:N42)</f>
        <v>99661.76540971655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1262.1125728489064</v>
      </c>
      <c r="M59" s="832"/>
      <c r="N59" s="287">
        <f>K59*L59</f>
        <v>1262.1125728489064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1262.1125728489064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114377.84016328586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22875.568032657175</v>
      </c>
      <c r="M83" s="862"/>
      <c r="N83" s="51"/>
    </row>
    <row r="84" spans="1:14">
      <c r="B84" s="89" t="s">
        <v>973</v>
      </c>
      <c r="C84" s="90"/>
      <c r="D84" s="90"/>
      <c r="E84" s="90"/>
      <c r="F84" s="90"/>
      <c r="G84" s="90"/>
      <c r="H84" s="90"/>
      <c r="I84" s="87"/>
      <c r="J84" s="88"/>
      <c r="K84" s="304">
        <v>0.05</v>
      </c>
      <c r="L84" s="861">
        <f>N78*K84</f>
        <v>5718.8920081642937</v>
      </c>
      <c r="M84" s="862"/>
      <c r="N84" s="51"/>
    </row>
    <row r="85" spans="1:14" ht="15.75" thickBot="1">
      <c r="B85" s="91" t="s">
        <v>974</v>
      </c>
      <c r="C85" s="92"/>
      <c r="D85" s="92"/>
      <c r="E85" s="92"/>
      <c r="F85" s="92"/>
      <c r="G85" s="92"/>
      <c r="H85" s="92"/>
      <c r="I85" s="93"/>
      <c r="J85" s="94"/>
      <c r="K85" s="305">
        <v>0.05</v>
      </c>
      <c r="L85" s="863">
        <f>N78*K85</f>
        <v>5718.8920081642937</v>
      </c>
      <c r="M85" s="864"/>
      <c r="N85" s="51"/>
    </row>
    <row r="86" spans="1:14" ht="15.75" thickBot="1">
      <c r="B86" s="827" t="s">
        <v>953</v>
      </c>
      <c r="C86" s="828"/>
      <c r="D86" s="828"/>
      <c r="E86" s="828"/>
      <c r="F86" s="828"/>
      <c r="G86" s="828"/>
      <c r="H86" s="828"/>
      <c r="I86" s="828"/>
      <c r="J86" s="828"/>
      <c r="K86" s="828"/>
      <c r="L86" s="828"/>
      <c r="M86" s="829"/>
      <c r="N86" s="52">
        <f>L83+L84+L85</f>
        <v>34313.352048985762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148691.19221227162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167138.24913693778</v>
      </c>
      <c r="L36" s="270"/>
      <c r="M36" s="271">
        <v>9.25</v>
      </c>
      <c r="N36" s="272">
        <f>K36/M36</f>
        <v>18068.999906695975</v>
      </c>
    </row>
    <row r="37" spans="1:14">
      <c r="A37" t="s">
        <v>180</v>
      </c>
      <c r="B37" s="840" t="str">
        <f>VLOOKUP(A37,EQUIPOS!A7:D154,3,FALSE)</f>
        <v>Compresor 120 HP, con martillo.</v>
      </c>
      <c r="C37" s="841"/>
      <c r="D37" s="841"/>
      <c r="E37" s="841"/>
      <c r="F37" s="841"/>
      <c r="G37" s="841"/>
      <c r="H37" s="842"/>
      <c r="I37" s="267"/>
      <c r="J37" s="268"/>
      <c r="K37" s="269">
        <f>VLOOKUP(A37,EQUIPOS!A7:D162,4,FALSE)</f>
        <v>98542.741760805264</v>
      </c>
      <c r="L37" s="270"/>
      <c r="M37" s="271">
        <v>9.25</v>
      </c>
      <c r="N37" s="272">
        <f>K37/M37</f>
        <v>10653.269379546515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58.094119895785944</v>
      </c>
    </row>
    <row r="43" spans="1:14" ht="15.75" thickBot="1">
      <c r="B43" s="827" t="s">
        <v>953</v>
      </c>
      <c r="C43" s="828"/>
      <c r="D43" s="828"/>
      <c r="E43" s="828"/>
      <c r="F43" s="828"/>
      <c r="G43" s="828"/>
      <c r="H43" s="828"/>
      <c r="I43" s="828"/>
      <c r="J43" s="828"/>
      <c r="K43" s="828"/>
      <c r="L43" s="828"/>
      <c r="M43" s="829"/>
      <c r="N43" s="99">
        <f>SUM(N36:N42)</f>
        <v>28780.363406138273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1262.1125728489064</v>
      </c>
      <c r="M59" s="832"/>
      <c r="N59" s="287">
        <f>K59*L59</f>
        <v>1262.1125728489064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1262.1125728489064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32947.181973776474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6589.4363947552956</v>
      </c>
      <c r="M83" s="862"/>
      <c r="N83" s="51"/>
    </row>
    <row r="84" spans="1:14">
      <c r="B84" s="89" t="s">
        <v>973</v>
      </c>
      <c r="C84" s="90"/>
      <c r="D84" s="90"/>
      <c r="E84" s="90"/>
      <c r="F84" s="90"/>
      <c r="G84" s="90"/>
      <c r="H84" s="90"/>
      <c r="I84" s="87"/>
      <c r="J84" s="88"/>
      <c r="K84" s="304">
        <v>0.05</v>
      </c>
      <c r="L84" s="861">
        <f>N78*K84</f>
        <v>1647.3590986888239</v>
      </c>
      <c r="M84" s="862"/>
      <c r="N84" s="51"/>
    </row>
    <row r="85" spans="1:14" ht="15.75" thickBot="1">
      <c r="B85" s="91" t="s">
        <v>974</v>
      </c>
      <c r="C85" s="92"/>
      <c r="D85" s="92"/>
      <c r="E85" s="92"/>
      <c r="F85" s="92"/>
      <c r="G85" s="92"/>
      <c r="H85" s="92"/>
      <c r="I85" s="93"/>
      <c r="J85" s="94"/>
      <c r="K85" s="305">
        <v>0.05</v>
      </c>
      <c r="L85" s="863">
        <f>N78*K85</f>
        <v>1647.3590986888239</v>
      </c>
      <c r="M85" s="864"/>
      <c r="N85" s="51"/>
    </row>
    <row r="86" spans="1:14" ht="15.75" thickBot="1">
      <c r="B86" s="827" t="s">
        <v>953</v>
      </c>
      <c r="C86" s="828"/>
      <c r="D86" s="828"/>
      <c r="E86" s="828"/>
      <c r="F86" s="828"/>
      <c r="G86" s="828"/>
      <c r="H86" s="828"/>
      <c r="I86" s="828"/>
      <c r="J86" s="828"/>
      <c r="K86" s="828"/>
      <c r="L86" s="828"/>
      <c r="M86" s="829"/>
      <c r="N86" s="52">
        <f>L83+L84+L85</f>
        <v>9884.1545921329416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42831.336565909412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7"/>
      <c r="J36" s="268"/>
      <c r="K36" s="269">
        <f>VLOOKUP(A36,EQUIPOS!A6:D161,4,FALSE)</f>
        <v>98542.741760805264</v>
      </c>
      <c r="L36" s="270"/>
      <c r="M36" s="271">
        <v>2.5</v>
      </c>
      <c r="N36" s="272">
        <f>K36/M36</f>
        <v>39417.096704322103</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1082.6200000000001</v>
      </c>
    </row>
    <row r="43" spans="1:14" ht="15.75" thickBot="1">
      <c r="B43" s="827" t="s">
        <v>953</v>
      </c>
      <c r="C43" s="828"/>
      <c r="D43" s="828"/>
      <c r="E43" s="828"/>
      <c r="F43" s="828"/>
      <c r="G43" s="828"/>
      <c r="H43" s="828"/>
      <c r="I43" s="828"/>
      <c r="J43" s="828"/>
      <c r="K43" s="828"/>
      <c r="L43" s="828"/>
      <c r="M43" s="829"/>
      <c r="N43" s="99">
        <f>SUM(N36:N42)</f>
        <v>40499.716704322105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1262.1125728489064</v>
      </c>
      <c r="M59" s="832"/>
      <c r="N59" s="287">
        <f>K59*L59</f>
        <v>1262.1125728489064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1262.1125728489064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10826.2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52588.029277171008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10517.605855434202</v>
      </c>
      <c r="M83" s="862"/>
      <c r="N83" s="51"/>
    </row>
    <row r="84" spans="1:14">
      <c r="B84" s="89" t="s">
        <v>973</v>
      </c>
      <c r="C84" s="90"/>
      <c r="D84" s="90"/>
      <c r="E84" s="90"/>
      <c r="F84" s="90"/>
      <c r="G84" s="90"/>
      <c r="H84" s="90"/>
      <c r="I84" s="87"/>
      <c r="J84" s="88"/>
      <c r="K84" s="304">
        <v>0.05</v>
      </c>
      <c r="L84" s="861">
        <f>N78*K84</f>
        <v>2629.4014638585504</v>
      </c>
      <c r="M84" s="862"/>
      <c r="N84" s="51"/>
    </row>
    <row r="85" spans="1:14" ht="15.75" thickBot="1">
      <c r="B85" s="91" t="s">
        <v>974</v>
      </c>
      <c r="C85" s="92"/>
      <c r="D85" s="92"/>
      <c r="E85" s="92"/>
      <c r="F85" s="92"/>
      <c r="G85" s="92"/>
      <c r="H85" s="92"/>
      <c r="I85" s="93"/>
      <c r="J85" s="94"/>
      <c r="K85" s="305">
        <v>0.05</v>
      </c>
      <c r="L85" s="863">
        <f>N78*K85</f>
        <v>2629.4014638585504</v>
      </c>
      <c r="M85" s="864"/>
      <c r="N85" s="51"/>
    </row>
    <row r="86" spans="1:14" ht="15.75" thickBot="1">
      <c r="B86" s="827" t="s">
        <v>953</v>
      </c>
      <c r="C86" s="828"/>
      <c r="D86" s="828"/>
      <c r="E86" s="828"/>
      <c r="F86" s="828"/>
      <c r="G86" s="828"/>
      <c r="H86" s="828"/>
      <c r="I86" s="828"/>
      <c r="J86" s="828"/>
      <c r="K86" s="828"/>
      <c r="L86" s="828"/>
      <c r="M86" s="829"/>
      <c r="N86" s="52">
        <f>L83+L84+L85</f>
        <v>15776.408783151302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68364.438060322311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167138.24913693778</v>
      </c>
      <c r="L36" s="270"/>
      <c r="M36" s="271">
        <v>2.375</v>
      </c>
      <c r="N36" s="272">
        <f>K36/M36</f>
        <v>70373.999636605382</v>
      </c>
    </row>
    <row r="37" spans="1:14">
      <c r="A37" t="s">
        <v>180</v>
      </c>
      <c r="B37" s="840" t="str">
        <f>VLOOKUP(A37,EQUIPOS!A7:D154,3,FALSE)</f>
        <v>Compresor 120 HP, con martillo.</v>
      </c>
      <c r="C37" s="841"/>
      <c r="D37" s="841"/>
      <c r="E37" s="841"/>
      <c r="F37" s="841"/>
      <c r="G37" s="841"/>
      <c r="H37" s="842"/>
      <c r="I37" s="267"/>
      <c r="J37" s="268"/>
      <c r="K37" s="269">
        <f>VLOOKUP(A37,EQUIPOS!A7:D162,4,FALSE)</f>
        <v>98542.741760805264</v>
      </c>
      <c r="L37" s="270"/>
      <c r="M37" s="271">
        <v>2.375</v>
      </c>
      <c r="N37" s="272">
        <f>K37/M37</f>
        <v>41491.68074139169</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6407.6484467713708</v>
      </c>
      <c r="L38" s="270"/>
      <c r="M38" s="271">
        <v>2.375</v>
      </c>
      <c r="N38" s="272">
        <f>K38/M38</f>
        <v>2697.9572407458404</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1416.2065453389896</v>
      </c>
    </row>
    <row r="43" spans="1:14" ht="15.75" thickBot="1">
      <c r="B43" s="827" t="s">
        <v>953</v>
      </c>
      <c r="C43" s="828"/>
      <c r="D43" s="828"/>
      <c r="E43" s="828"/>
      <c r="F43" s="828"/>
      <c r="G43" s="828"/>
      <c r="H43" s="828"/>
      <c r="I43" s="828"/>
      <c r="J43" s="828"/>
      <c r="K43" s="828"/>
      <c r="L43" s="828"/>
      <c r="M43" s="829"/>
      <c r="N43" s="99">
        <f>SUM(N36:N42)</f>
        <v>115979.84416408192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1262.1125728489064</v>
      </c>
      <c r="M59" s="832"/>
      <c r="N59" s="287">
        <f>K59*L59</f>
        <v>1262.1125728489064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1262.1125728489064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131404.02219032074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26280.804438064151</v>
      </c>
      <c r="M83" s="862"/>
      <c r="N83" s="51"/>
    </row>
    <row r="84" spans="1:14">
      <c r="B84" s="89" t="s">
        <v>973</v>
      </c>
      <c r="C84" s="90"/>
      <c r="D84" s="90"/>
      <c r="E84" s="90"/>
      <c r="F84" s="90"/>
      <c r="G84" s="90"/>
      <c r="H84" s="90"/>
      <c r="I84" s="87"/>
      <c r="J84" s="88"/>
      <c r="K84" s="304">
        <v>0.05</v>
      </c>
      <c r="L84" s="861">
        <f>N78*K84</f>
        <v>6570.2011095160378</v>
      </c>
      <c r="M84" s="862"/>
      <c r="N84" s="51"/>
    </row>
    <row r="85" spans="1:14" ht="15.75" thickBot="1">
      <c r="B85" s="91" t="s">
        <v>974</v>
      </c>
      <c r="C85" s="92"/>
      <c r="D85" s="92"/>
      <c r="E85" s="92"/>
      <c r="F85" s="92"/>
      <c r="G85" s="92"/>
      <c r="H85" s="92"/>
      <c r="I85" s="93"/>
      <c r="J85" s="94"/>
      <c r="K85" s="305">
        <v>0.05</v>
      </c>
      <c r="L85" s="863">
        <f>N78*K85</f>
        <v>6570.2011095160378</v>
      </c>
      <c r="M85" s="864"/>
      <c r="N85" s="51"/>
    </row>
    <row r="86" spans="1:14" ht="15.75" thickBot="1">
      <c r="B86" s="827" t="s">
        <v>953</v>
      </c>
      <c r="C86" s="828"/>
      <c r="D86" s="828"/>
      <c r="E86" s="828"/>
      <c r="F86" s="828"/>
      <c r="G86" s="828"/>
      <c r="H86" s="828"/>
      <c r="I86" s="828"/>
      <c r="J86" s="828"/>
      <c r="K86" s="828"/>
      <c r="L86" s="828"/>
      <c r="M86" s="829"/>
      <c r="N86" s="52">
        <f>L83+L84+L85</f>
        <v>39421.206657096234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170825.22884741699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143531.32520767872</v>
      </c>
      <c r="L36" s="270"/>
      <c r="M36" s="271">
        <v>2.5</v>
      </c>
      <c r="N36" s="272">
        <f>K36/M36</f>
        <v>57412.530083071484</v>
      </c>
    </row>
    <row r="37" spans="1:14">
      <c r="A37" t="s">
        <v>180</v>
      </c>
      <c r="B37" s="840" t="str">
        <f>VLOOKUP(A37,EQUIPOS!A7:D154,3,FALSE)</f>
        <v>Compresor 120 HP, con martillo.</v>
      </c>
      <c r="C37" s="841"/>
      <c r="D37" s="841"/>
      <c r="E37" s="841"/>
      <c r="F37" s="841"/>
      <c r="G37" s="841"/>
      <c r="H37" s="842"/>
      <c r="I37" s="267"/>
      <c r="J37" s="268"/>
      <c r="K37" s="269">
        <f>VLOOKUP(A37,EQUIPOS!A7:D162,4,FALSE)</f>
        <v>98542.741760805264</v>
      </c>
      <c r="L37" s="270"/>
      <c r="M37" s="271">
        <v>2.5</v>
      </c>
      <c r="N37" s="272">
        <f>K37/M37</f>
        <v>39417.096704322103</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6407.6484467713708</v>
      </c>
      <c r="L38" s="270"/>
      <c r="M38" s="271">
        <v>2.5</v>
      </c>
      <c r="N38" s="272">
        <f>K38/M38</f>
        <v>2563.0593787085481</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269.07924361440797</v>
      </c>
    </row>
    <row r="43" spans="1:14" ht="15.75" thickBot="1">
      <c r="B43" s="827" t="s">
        <v>953</v>
      </c>
      <c r="C43" s="828"/>
      <c r="D43" s="828"/>
      <c r="E43" s="828"/>
      <c r="F43" s="828"/>
      <c r="G43" s="828"/>
      <c r="H43" s="828"/>
      <c r="I43" s="828"/>
      <c r="J43" s="828"/>
      <c r="K43" s="828"/>
      <c r="L43" s="828"/>
      <c r="M43" s="829"/>
      <c r="N43" s="99">
        <f>SUM(N36:N42)</f>
        <v>99661.76540971655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v>
      </c>
      <c r="J59" s="286">
        <v>1</v>
      </c>
      <c r="K59" s="279">
        <f>I59*J59</f>
        <v>1</v>
      </c>
      <c r="L59" s="831">
        <f>'900.2'!N78</f>
        <v>1262.1125728489064</v>
      </c>
      <c r="M59" s="832"/>
      <c r="N59" s="287">
        <f>K59*L59</f>
        <v>1262.1125728489064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1262.1125728489064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13453.962180720398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114377.84016328586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22875.568032657175</v>
      </c>
      <c r="M83" s="862"/>
      <c r="N83" s="51"/>
    </row>
    <row r="84" spans="1:14">
      <c r="B84" s="89" t="s">
        <v>973</v>
      </c>
      <c r="C84" s="90"/>
      <c r="D84" s="90"/>
      <c r="E84" s="90"/>
      <c r="F84" s="90"/>
      <c r="G84" s="90"/>
      <c r="H84" s="90"/>
      <c r="I84" s="87"/>
      <c r="J84" s="88"/>
      <c r="K84" s="304">
        <v>0.05</v>
      </c>
      <c r="L84" s="861">
        <f>N78*K84</f>
        <v>5718.8920081642937</v>
      </c>
      <c r="M84" s="862"/>
      <c r="N84" s="51"/>
    </row>
    <row r="85" spans="1:14" ht="15.75" thickBot="1">
      <c r="B85" s="91" t="s">
        <v>974</v>
      </c>
      <c r="C85" s="92"/>
      <c r="D85" s="92"/>
      <c r="E85" s="92"/>
      <c r="F85" s="92"/>
      <c r="G85" s="92"/>
      <c r="H85" s="92"/>
      <c r="I85" s="93"/>
      <c r="J85" s="94"/>
      <c r="K85" s="305">
        <v>0.05</v>
      </c>
      <c r="L85" s="863">
        <f>N78*K85</f>
        <v>5718.8920081642937</v>
      </c>
      <c r="M85" s="864"/>
      <c r="N85" s="51"/>
    </row>
    <row r="86" spans="1:14" ht="15.75" thickBot="1">
      <c r="B86" s="827" t="s">
        <v>953</v>
      </c>
      <c r="C86" s="828"/>
      <c r="D86" s="828"/>
      <c r="E86" s="828"/>
      <c r="F86" s="828"/>
      <c r="G86" s="828"/>
      <c r="H86" s="828"/>
      <c r="I86" s="828"/>
      <c r="J86" s="828"/>
      <c r="K86" s="828"/>
      <c r="L86" s="828"/>
      <c r="M86" s="829"/>
      <c r="N86" s="52">
        <f>L83+L84+L85</f>
        <v>34313.352048985762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148691.19221227162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143531.32520767872</v>
      </c>
      <c r="L36" s="270"/>
      <c r="M36" s="271">
        <v>2.5</v>
      </c>
      <c r="N36" s="272">
        <f>K36/M36</f>
        <v>57412.530083071484</v>
      </c>
    </row>
    <row r="37" spans="1:14">
      <c r="A37" t="s">
        <v>180</v>
      </c>
      <c r="B37" s="840" t="str">
        <f>VLOOKUP(A37,EQUIPOS!A7:D154,3,FALSE)</f>
        <v>Compresor 120 HP, con martillo.</v>
      </c>
      <c r="C37" s="841"/>
      <c r="D37" s="841"/>
      <c r="E37" s="841"/>
      <c r="F37" s="841"/>
      <c r="G37" s="841"/>
      <c r="H37" s="842"/>
      <c r="I37" s="267"/>
      <c r="J37" s="268"/>
      <c r="K37" s="269">
        <f>VLOOKUP(A37,EQUIPOS!A7:D162,4,FALSE)</f>
        <v>98542.741760805264</v>
      </c>
      <c r="L37" s="270"/>
      <c r="M37" s="271">
        <v>2.5</v>
      </c>
      <c r="N37" s="272">
        <f>K37/M37</f>
        <v>39417.096704322103</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6407.6484467713708</v>
      </c>
      <c r="L38" s="270"/>
      <c r="M38" s="271">
        <v>2.5</v>
      </c>
      <c r="N38" s="272">
        <f>K38/M38</f>
        <v>2563.0593787085481</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214.948243614408</v>
      </c>
    </row>
    <row r="43" spans="1:14" ht="15.75" thickBot="1">
      <c r="B43" s="827" t="s">
        <v>953</v>
      </c>
      <c r="C43" s="828"/>
      <c r="D43" s="828"/>
      <c r="E43" s="828"/>
      <c r="F43" s="828"/>
      <c r="G43" s="828"/>
      <c r="H43" s="828"/>
      <c r="I43" s="828"/>
      <c r="J43" s="828"/>
      <c r="K43" s="828"/>
      <c r="L43" s="828"/>
      <c r="M43" s="829"/>
      <c r="N43" s="99">
        <f>SUM(N36:N42)</f>
        <v>99607.634409716542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1.4</v>
      </c>
      <c r="J59" s="286">
        <v>1</v>
      </c>
      <c r="K59" s="279">
        <f>I59*J59</f>
        <v>1.4</v>
      </c>
      <c r="L59" s="831">
        <f>'900.2'!N78</f>
        <v>1262.1125728489064</v>
      </c>
      <c r="M59" s="832"/>
      <c r="N59" s="287">
        <f>K59*L59</f>
        <v>1766.9576019884689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1766.9576019884689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10747.412180720399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112122.0041924254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22424.400838485082</v>
      </c>
      <c r="M83" s="862"/>
      <c r="N83" s="51"/>
    </row>
    <row r="84" spans="1:14">
      <c r="B84" s="89" t="s">
        <v>973</v>
      </c>
      <c r="C84" s="90"/>
      <c r="D84" s="90"/>
      <c r="E84" s="90"/>
      <c r="F84" s="90"/>
      <c r="G84" s="90"/>
      <c r="H84" s="90"/>
      <c r="I84" s="87"/>
      <c r="J84" s="88"/>
      <c r="K84" s="304">
        <v>0.05</v>
      </c>
      <c r="L84" s="861">
        <f>N78*K84</f>
        <v>5606.1002096212706</v>
      </c>
      <c r="M84" s="862"/>
      <c r="N84" s="51"/>
    </row>
    <row r="85" spans="1:14" ht="15.75" thickBot="1">
      <c r="B85" s="91" t="s">
        <v>974</v>
      </c>
      <c r="C85" s="92"/>
      <c r="D85" s="92"/>
      <c r="E85" s="92"/>
      <c r="F85" s="92"/>
      <c r="G85" s="92"/>
      <c r="H85" s="92"/>
      <c r="I85" s="93"/>
      <c r="J85" s="94"/>
      <c r="K85" s="305">
        <v>0.05</v>
      </c>
      <c r="L85" s="863">
        <f>N78*K85</f>
        <v>5606.1002096212706</v>
      </c>
      <c r="M85" s="864"/>
      <c r="N85" s="51"/>
    </row>
    <row r="86" spans="1:14" ht="15.75" thickBot="1">
      <c r="B86" s="827" t="s">
        <v>953</v>
      </c>
      <c r="C86" s="828"/>
      <c r="D86" s="828"/>
      <c r="E86" s="828"/>
      <c r="F86" s="828"/>
      <c r="G86" s="828"/>
      <c r="H86" s="828"/>
      <c r="I86" s="828"/>
      <c r="J86" s="828"/>
      <c r="K86" s="828"/>
      <c r="L86" s="828"/>
      <c r="M86" s="829"/>
      <c r="N86" s="52">
        <f>L83+L84+L85</f>
        <v>33636.60125772762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145758.60545015303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167138.24913693778</v>
      </c>
      <c r="L36" s="270"/>
      <c r="M36" s="271">
        <v>22</v>
      </c>
      <c r="N36" s="272">
        <f>K36/M36</f>
        <v>7597.1931425880812</v>
      </c>
    </row>
    <row r="37" spans="1:14">
      <c r="A37" t="s">
        <v>180</v>
      </c>
      <c r="B37" s="840" t="str">
        <f>VLOOKUP(A37,EQUIPOS!A7:D154,3,FALSE)</f>
        <v>Compresor 120 HP, con martillo.</v>
      </c>
      <c r="C37" s="841"/>
      <c r="D37" s="841"/>
      <c r="E37" s="841"/>
      <c r="F37" s="841"/>
      <c r="G37" s="841"/>
      <c r="H37" s="842"/>
      <c r="I37" s="267"/>
      <c r="J37" s="268"/>
      <c r="K37" s="269">
        <f>VLOOKUP(A37,EQUIPOS!A7:D162,4,FALSE)</f>
        <v>98542.741760805264</v>
      </c>
      <c r="L37" s="270"/>
      <c r="M37" s="271">
        <v>22</v>
      </c>
      <c r="N37" s="272">
        <f>K37/M37</f>
        <v>4479.2155345820574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24.425936774364544</v>
      </c>
    </row>
    <row r="43" spans="1:14" ht="15.75" thickBot="1">
      <c r="B43" s="827" t="s">
        <v>953</v>
      </c>
      <c r="C43" s="828"/>
      <c r="D43" s="828"/>
      <c r="E43" s="828"/>
      <c r="F43" s="828"/>
      <c r="G43" s="828"/>
      <c r="H43" s="828"/>
      <c r="I43" s="828"/>
      <c r="J43" s="828"/>
      <c r="K43" s="828"/>
      <c r="L43" s="828"/>
      <c r="M43" s="829"/>
      <c r="N43" s="99">
        <f>SUM(N36:N42)</f>
        <v>12100.834613944504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0.42</v>
      </c>
      <c r="J59" s="286">
        <v>1</v>
      </c>
      <c r="K59" s="279">
        <f>I59*J59</f>
        <v>0.42</v>
      </c>
      <c r="L59" s="831">
        <f>'900.2'!N78</f>
        <v>1262.1125728489064</v>
      </c>
      <c r="M59" s="832"/>
      <c r="N59" s="287">
        <f>K59*L59</f>
        <v>530.08728059654072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530.08728059654072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1221.2968387182273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13852.218733259273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2770.4437466518548</v>
      </c>
      <c r="M83" s="862"/>
      <c r="N83" s="51"/>
    </row>
    <row r="84" spans="1:14">
      <c r="B84" s="89" t="s">
        <v>973</v>
      </c>
      <c r="C84" s="90"/>
      <c r="D84" s="90"/>
      <c r="E84" s="90"/>
      <c r="F84" s="90"/>
      <c r="G84" s="90"/>
      <c r="H84" s="90"/>
      <c r="I84" s="87"/>
      <c r="J84" s="88"/>
      <c r="K84" s="304">
        <v>0.05</v>
      </c>
      <c r="L84" s="861">
        <f>N78*K84</f>
        <v>692.6109366629637</v>
      </c>
      <c r="M84" s="862"/>
      <c r="N84" s="51"/>
    </row>
    <row r="85" spans="1:14" ht="15.75" thickBot="1">
      <c r="B85" s="91" t="s">
        <v>974</v>
      </c>
      <c r="C85" s="92"/>
      <c r="D85" s="92"/>
      <c r="E85" s="92"/>
      <c r="F85" s="92"/>
      <c r="G85" s="92"/>
      <c r="H85" s="92"/>
      <c r="I85" s="93"/>
      <c r="J85" s="94"/>
      <c r="K85" s="305">
        <v>0.05</v>
      </c>
      <c r="L85" s="863">
        <f>N78*K85</f>
        <v>692.6109366629637</v>
      </c>
      <c r="M85" s="864"/>
      <c r="N85" s="51"/>
    </row>
    <row r="86" spans="1:14" ht="15.75" thickBot="1">
      <c r="B86" s="827" t="s">
        <v>953</v>
      </c>
      <c r="C86" s="828"/>
      <c r="D86" s="828"/>
      <c r="E86" s="828"/>
      <c r="F86" s="828"/>
      <c r="G86" s="828"/>
      <c r="H86" s="828"/>
      <c r="I86" s="828"/>
      <c r="J86" s="828"/>
      <c r="K86" s="828"/>
      <c r="L86" s="828"/>
      <c r="M86" s="829"/>
      <c r="N86" s="52">
        <f>L83+L84+L85</f>
        <v>4155.6656199777817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18007.884353237056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167138.24913693778</v>
      </c>
      <c r="L36" s="270"/>
      <c r="M36" s="271">
        <v>22</v>
      </c>
      <c r="N36" s="272">
        <f>K36/M36</f>
        <v>7597.1931425880812</v>
      </c>
    </row>
    <row r="37" spans="1:14">
      <c r="A37" t="s">
        <v>180</v>
      </c>
      <c r="B37" s="840" t="str">
        <f>VLOOKUP(A37,EQUIPOS!A7:D154,3,FALSE)</f>
        <v>Compresor 120 HP, con martillo.</v>
      </c>
      <c r="C37" s="841"/>
      <c r="D37" s="841"/>
      <c r="E37" s="841"/>
      <c r="F37" s="841"/>
      <c r="G37" s="841"/>
      <c r="H37" s="842"/>
      <c r="I37" s="267"/>
      <c r="J37" s="268"/>
      <c r="K37" s="269">
        <f>VLOOKUP(A37,EQUIPOS!A7:D162,4,FALSE)</f>
        <v>98542.741760805264</v>
      </c>
      <c r="L37" s="270"/>
      <c r="M37" s="271">
        <v>22</v>
      </c>
      <c r="N37" s="272">
        <f>K37/M37</f>
        <v>4479.2155345820574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24.425936774364544</v>
      </c>
    </row>
    <row r="43" spans="1:14" ht="15.75" thickBot="1">
      <c r="B43" s="827" t="s">
        <v>953</v>
      </c>
      <c r="C43" s="828"/>
      <c r="D43" s="828"/>
      <c r="E43" s="828"/>
      <c r="F43" s="828"/>
      <c r="G43" s="828"/>
      <c r="H43" s="828"/>
      <c r="I43" s="828"/>
      <c r="J43" s="828"/>
      <c r="K43" s="828"/>
      <c r="L43" s="828"/>
      <c r="M43" s="829"/>
      <c r="N43" s="99">
        <f>SUM(N36:N42)</f>
        <v>12100.834613944504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0.21</v>
      </c>
      <c r="J59" s="286">
        <v>1</v>
      </c>
      <c r="K59" s="279">
        <f>I59*J59</f>
        <v>0.21</v>
      </c>
      <c r="L59" s="831">
        <f>'900.2'!N78</f>
        <v>1262.1125728489064</v>
      </c>
      <c r="M59" s="832"/>
      <c r="N59" s="287">
        <f>K59*L59</f>
        <v>265.04364029827036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265.04364029827036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1221.2968387182273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13587.175092961003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2717.4350185922008</v>
      </c>
      <c r="M83" s="862"/>
      <c r="N83" s="51"/>
    </row>
    <row r="84" spans="1:14">
      <c r="B84" s="89" t="s">
        <v>973</v>
      </c>
      <c r="C84" s="90"/>
      <c r="D84" s="90"/>
      <c r="E84" s="90"/>
      <c r="F84" s="90"/>
      <c r="G84" s="90"/>
      <c r="H84" s="90"/>
      <c r="I84" s="87"/>
      <c r="J84" s="88"/>
      <c r="K84" s="304">
        <v>0.05</v>
      </c>
      <c r="L84" s="861">
        <f>N78*K84</f>
        <v>679.35875464805019</v>
      </c>
      <c r="M84" s="862"/>
      <c r="N84" s="51"/>
    </row>
    <row r="85" spans="1:14" ht="15.75" thickBot="1">
      <c r="B85" s="91" t="s">
        <v>974</v>
      </c>
      <c r="C85" s="92"/>
      <c r="D85" s="92"/>
      <c r="E85" s="92"/>
      <c r="F85" s="92"/>
      <c r="G85" s="92"/>
      <c r="H85" s="92"/>
      <c r="I85" s="93"/>
      <c r="J85" s="94"/>
      <c r="K85" s="305">
        <v>0.05</v>
      </c>
      <c r="L85" s="863">
        <f>N78*K85</f>
        <v>679.35875464805019</v>
      </c>
      <c r="M85" s="864"/>
      <c r="N85" s="51"/>
    </row>
    <row r="86" spans="1:14" ht="15.75" thickBot="1">
      <c r="B86" s="827" t="s">
        <v>953</v>
      </c>
      <c r="C86" s="828"/>
      <c r="D86" s="828"/>
      <c r="E86" s="828"/>
      <c r="F86" s="828"/>
      <c r="G86" s="828"/>
      <c r="H86" s="828"/>
      <c r="I86" s="828"/>
      <c r="J86" s="828"/>
      <c r="K86" s="828"/>
      <c r="L86" s="828"/>
      <c r="M86" s="829"/>
      <c r="N86" s="52">
        <f>L83+L84+L85</f>
        <v>4076.1525278883014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17663.327620849304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7"/>
      <c r="J36" s="268"/>
      <c r="K36" s="269">
        <f>VLOOKUP(A36,EQUIPOS!A6:D161,4,FALSE)</f>
        <v>98542.741760805264</v>
      </c>
      <c r="L36" s="270"/>
      <c r="M36" s="271">
        <v>20</v>
      </c>
      <c r="N36" s="272">
        <f>K36/M36</f>
        <v>4927.1370880402628</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67.663750000000007</v>
      </c>
    </row>
    <row r="43" spans="1:14" ht="15.75" thickBot="1">
      <c r="B43" s="827" t="s">
        <v>953</v>
      </c>
      <c r="C43" s="828"/>
      <c r="D43" s="828"/>
      <c r="E43" s="828"/>
      <c r="F43" s="828"/>
      <c r="G43" s="828"/>
      <c r="H43" s="828"/>
      <c r="I43" s="828"/>
      <c r="J43" s="828"/>
      <c r="K43" s="828"/>
      <c r="L43" s="828"/>
      <c r="M43" s="829"/>
      <c r="N43" s="99">
        <f>SUM(N36:N42)</f>
        <v>4994.8008380402625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VLOOKUP(A59,TRANSPORTE!A6:D119,2,FALSE)</f>
        <v>m3k</v>
      </c>
      <c r="I59" s="279">
        <v>0.08</v>
      </c>
      <c r="J59" s="286">
        <v>1</v>
      </c>
      <c r="K59" s="279">
        <f>I59*J59</f>
        <v>0.08</v>
      </c>
      <c r="L59" s="831">
        <f>'900.2'!N78</f>
        <v>1262.1125728489064</v>
      </c>
      <c r="M59" s="832"/>
      <c r="N59" s="287">
        <f>K59*L59</f>
        <v>100.96900582791251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100.96900582791251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676.63750000000005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5772.4073438681753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1154.481468773635</v>
      </c>
      <c r="M83" s="862"/>
      <c r="N83" s="51"/>
    </row>
    <row r="84" spans="1:14">
      <c r="B84" s="89" t="s">
        <v>973</v>
      </c>
      <c r="C84" s="90"/>
      <c r="D84" s="90"/>
      <c r="E84" s="90"/>
      <c r="F84" s="90"/>
      <c r="G84" s="90"/>
      <c r="H84" s="90"/>
      <c r="I84" s="87"/>
      <c r="J84" s="88"/>
      <c r="K84" s="304">
        <v>0.05</v>
      </c>
      <c r="L84" s="861">
        <f>N78*K84</f>
        <v>288.62036719340875</v>
      </c>
      <c r="M84" s="862"/>
      <c r="N84" s="51"/>
    </row>
    <row r="85" spans="1:14" ht="15.75" thickBot="1">
      <c r="B85" s="91" t="s">
        <v>974</v>
      </c>
      <c r="C85" s="92"/>
      <c r="D85" s="92"/>
      <c r="E85" s="92"/>
      <c r="F85" s="92"/>
      <c r="G85" s="92"/>
      <c r="H85" s="92"/>
      <c r="I85" s="93"/>
      <c r="J85" s="94"/>
      <c r="K85" s="305">
        <v>0.05</v>
      </c>
      <c r="L85" s="863">
        <f>N78*K85</f>
        <v>288.62036719340875</v>
      </c>
      <c r="M85" s="864"/>
      <c r="N85" s="51"/>
    </row>
    <row r="86" spans="1:14" ht="15.75" thickBot="1">
      <c r="B86" s="827" t="s">
        <v>953</v>
      </c>
      <c r="C86" s="828"/>
      <c r="D86" s="828"/>
      <c r="E86" s="828"/>
      <c r="F86" s="828"/>
      <c r="G86" s="828"/>
      <c r="H86" s="828"/>
      <c r="I86" s="828"/>
      <c r="J86" s="828"/>
      <c r="K86" s="828"/>
      <c r="L86" s="828"/>
      <c r="M86" s="829"/>
      <c r="N86" s="52">
        <f>L83+L84+L85</f>
        <v>1731.7222031604526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7504.1295470286277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195</v>
      </c>
      <c r="B36" s="840" t="str">
        <f>VLOOKUP(A36,EQUIPOS!A6:D154,3,FALSE)</f>
        <v xml:space="preserve">Equipo de oxicorte, Capacidad de corte: hasta 6´´ (152mm) </v>
      </c>
      <c r="C36" s="841"/>
      <c r="D36" s="841"/>
      <c r="E36" s="841"/>
      <c r="F36" s="841"/>
      <c r="G36" s="841"/>
      <c r="H36" s="842"/>
      <c r="I36" s="267"/>
      <c r="J36" s="268"/>
      <c r="K36" s="269">
        <f>VLOOKUP(A36,EQUIPOS!A6:D161,4,FALSE)</f>
        <v>6407.6484467713708</v>
      </c>
      <c r="L36" s="270"/>
      <c r="M36" s="271">
        <v>321</v>
      </c>
      <c r="N36" s="272">
        <f>K36/M36</f>
        <v>19.961521641032309</v>
      </c>
    </row>
    <row r="37" spans="1:14">
      <c r="A37" t="s">
        <v>248</v>
      </c>
      <c r="B37" s="840" t="str">
        <f>VLOOKUP(A37,EQUIPOS!A7:D154,3,FALSE)</f>
        <v>Grúa telescópica de 50 Ton.</v>
      </c>
      <c r="C37" s="841"/>
      <c r="D37" s="841"/>
      <c r="E37" s="841"/>
      <c r="F37" s="841"/>
      <c r="G37" s="841"/>
      <c r="H37" s="842"/>
      <c r="I37" s="267"/>
      <c r="J37" s="268"/>
      <c r="K37" s="269">
        <f>VLOOKUP(A37,EQUIPOS!A7:D162,4,FALSE)</f>
        <v>331780.86000756122</v>
      </c>
      <c r="L37" s="270"/>
      <c r="M37" s="271">
        <v>321</v>
      </c>
      <c r="N37" s="272">
        <f>K37/M37</f>
        <v>1033.585233668415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16.863239875389407</v>
      </c>
    </row>
    <row r="43" spans="1:14" ht="15.75" thickBot="1">
      <c r="B43" s="827" t="s">
        <v>953</v>
      </c>
      <c r="C43" s="828"/>
      <c r="D43" s="828"/>
      <c r="E43" s="828"/>
      <c r="F43" s="828"/>
      <c r="G43" s="828"/>
      <c r="H43" s="828"/>
      <c r="I43" s="828"/>
      <c r="J43" s="828"/>
      <c r="K43" s="828"/>
      <c r="L43" s="828"/>
      <c r="M43" s="829"/>
      <c r="N43" s="99">
        <f>SUM(N36:N42)</f>
        <v>1070.4099951848366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1222</v>
      </c>
      <c r="B59" s="46" t="str">
        <f>VLOOKUP(A59,TRANSPORTE!A5:D117,3,FALSE)</f>
        <v>Transporte de acero</v>
      </c>
      <c r="C59" s="317"/>
      <c r="D59" s="317"/>
      <c r="E59" s="317"/>
      <c r="F59" s="317"/>
      <c r="G59" s="317"/>
      <c r="H59" s="311" t="str">
        <f>VLOOKUP(A59,TRANSPORTE!A6:D119,2,FALSE)</f>
        <v>tkm</v>
      </c>
      <c r="I59" s="279">
        <v>1</v>
      </c>
      <c r="J59" s="286">
        <v>1</v>
      </c>
      <c r="K59" s="279">
        <f>I59*J59</f>
        <v>1</v>
      </c>
      <c r="L59" s="831">
        <f>VLOOKUP(A59,TRANSPORTE!A5:D119,4,FALSE)</f>
        <v>0.43893021637472041</v>
      </c>
      <c r="M59" s="832"/>
      <c r="N59" s="287">
        <f>K59*L59</f>
        <v>0.43893021637472041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0.43893021637472041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168.63239875389408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1239.4813241551053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247.89626483102109</v>
      </c>
      <c r="M83" s="862"/>
      <c r="N83" s="51"/>
    </row>
    <row r="84" spans="1:14">
      <c r="B84" s="89" t="s">
        <v>973</v>
      </c>
      <c r="C84" s="90"/>
      <c r="D84" s="90"/>
      <c r="E84" s="90"/>
      <c r="F84" s="90"/>
      <c r="G84" s="90"/>
      <c r="H84" s="90"/>
      <c r="I84" s="87"/>
      <c r="J84" s="88"/>
      <c r="K84" s="304">
        <v>0.05</v>
      </c>
      <c r="L84" s="861">
        <f>N78*K84</f>
        <v>61.974066207755271</v>
      </c>
      <c r="M84" s="862"/>
      <c r="N84" s="51"/>
    </row>
    <row r="85" spans="1:14" ht="15.75" thickBot="1">
      <c r="B85" s="91" t="s">
        <v>974</v>
      </c>
      <c r="C85" s="92"/>
      <c r="D85" s="92"/>
      <c r="E85" s="92"/>
      <c r="F85" s="92"/>
      <c r="G85" s="92"/>
      <c r="H85" s="92"/>
      <c r="I85" s="93"/>
      <c r="J85" s="94"/>
      <c r="K85" s="305">
        <v>0.05</v>
      </c>
      <c r="L85" s="863">
        <f>N78*K85</f>
        <v>61.974066207755271</v>
      </c>
      <c r="M85" s="864"/>
      <c r="N85" s="51"/>
    </row>
    <row r="86" spans="1:14" ht="15.75" thickBot="1">
      <c r="B86" s="827" t="s">
        <v>953</v>
      </c>
      <c r="C86" s="828"/>
      <c r="D86" s="828"/>
      <c r="E86" s="828"/>
      <c r="F86" s="828"/>
      <c r="G86" s="828"/>
      <c r="H86" s="828"/>
      <c r="I86" s="828"/>
      <c r="J86" s="828"/>
      <c r="K86" s="828"/>
      <c r="L86" s="828"/>
      <c r="M86" s="829"/>
      <c r="N86" s="52">
        <f>L83+L84+L85</f>
        <v>371.84439724653168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1611.3257214016371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273</v>
      </c>
      <c r="B36" s="840" t="str">
        <f>VLOOKUP(A36,EQUIPOS!A6:D154,3,FALSE)</f>
        <v>Motosierra, 93.6 cm3 - 7.1 HP, 45-90 cm - 7.9 kg</v>
      </c>
      <c r="C36" s="841"/>
      <c r="D36" s="841"/>
      <c r="E36" s="841"/>
      <c r="F36" s="841"/>
      <c r="G36" s="841"/>
      <c r="H36" s="842"/>
      <c r="I36" s="267"/>
      <c r="J36" s="268"/>
      <c r="K36" s="269">
        <f>VLOOKUP(A36,EQUIPOS!A6:D161,4,FALSE)</f>
        <v>4400.7729532425774</v>
      </c>
      <c r="L36" s="270"/>
      <c r="M36" s="271">
        <v>3</v>
      </c>
      <c r="N36" s="272">
        <f>K36/M36</f>
        <v>1466.9243177475257</v>
      </c>
    </row>
    <row r="37" spans="1:14">
      <c r="A37" s="205" t="s">
        <v>312</v>
      </c>
      <c r="B37" s="840" t="str">
        <f>VLOOKUP(A37,EQUIPOS!A7:D154,3,FALSE)</f>
        <v>Retroexcavadora sobre oruga, potencia 138 HP, balde de 1,5 m3.</v>
      </c>
      <c r="C37" s="841"/>
      <c r="D37" s="841"/>
      <c r="E37" s="841"/>
      <c r="F37" s="841"/>
      <c r="G37" s="841"/>
      <c r="H37" s="842"/>
      <c r="I37" s="267"/>
      <c r="J37" s="268"/>
      <c r="K37" s="269">
        <f>VLOOKUP(A37,EQUIPOS!A7:D162,4,FALSE)</f>
        <v>143531.32520767872</v>
      </c>
      <c r="L37" s="270"/>
      <c r="M37" s="271">
        <v>3</v>
      </c>
      <c r="N37" s="272">
        <f>K37/M37</f>
        <v>47843.775069226242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673.35467419668339</v>
      </c>
    </row>
    <row r="43" spans="1:14" ht="15.75" thickBot="1">
      <c r="B43" s="827" t="s">
        <v>953</v>
      </c>
      <c r="C43" s="828"/>
      <c r="D43" s="828"/>
      <c r="E43" s="828"/>
      <c r="F43" s="828"/>
      <c r="G43" s="828"/>
      <c r="H43" s="828"/>
      <c r="I43" s="828"/>
      <c r="J43" s="828"/>
      <c r="K43" s="828"/>
      <c r="L43" s="828"/>
      <c r="M43" s="829"/>
      <c r="N43" s="99">
        <f>SUM(N36:N42)</f>
        <v>49984.054061170456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VLOOKUP(A59,TRANSPORTE!A6:D119,2,FALSE)</f>
        <v>m3k</v>
      </c>
      <c r="I59" s="279">
        <v>6</v>
      </c>
      <c r="J59" s="286">
        <v>1</v>
      </c>
      <c r="K59" s="279">
        <f>I59*J59</f>
        <v>6</v>
      </c>
      <c r="L59" s="831">
        <f>VLOOKUP(A59,TRANSPORTE!A5:D94,4,FALSE)</f>
        <v>1026.2677070042455</v>
      </c>
      <c r="M59" s="832"/>
      <c r="N59" s="287">
        <f>K59*L59</f>
        <v>6157.606242025473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6157.606242025473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13467.093483933666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69608.753787129594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13921.75075742592</v>
      </c>
      <c r="M83" s="862"/>
      <c r="N83" s="51"/>
    </row>
    <row r="84" spans="1:14">
      <c r="B84" s="89" t="s">
        <v>973</v>
      </c>
      <c r="C84" s="90"/>
      <c r="D84" s="90"/>
      <c r="E84" s="90"/>
      <c r="F84" s="90"/>
      <c r="G84" s="90"/>
      <c r="H84" s="90"/>
      <c r="I84" s="87"/>
      <c r="J84" s="88"/>
      <c r="K84" s="304">
        <v>0.05</v>
      </c>
      <c r="L84" s="861">
        <f>N78*K84</f>
        <v>3480.43768935648</v>
      </c>
      <c r="M84" s="862"/>
      <c r="N84" s="51"/>
    </row>
    <row r="85" spans="1:14" ht="15.75" thickBot="1">
      <c r="B85" s="91" t="s">
        <v>974</v>
      </c>
      <c r="C85" s="92"/>
      <c r="D85" s="92"/>
      <c r="E85" s="92"/>
      <c r="F85" s="92"/>
      <c r="G85" s="92"/>
      <c r="H85" s="92"/>
      <c r="I85" s="93"/>
      <c r="J85" s="94"/>
      <c r="K85" s="305">
        <v>0.05</v>
      </c>
      <c r="L85" s="863">
        <f>N78*K85</f>
        <v>3480.43768935648</v>
      </c>
      <c r="M85" s="864"/>
      <c r="N85" s="51"/>
    </row>
    <row r="86" spans="1:14" ht="15.75" thickBot="1">
      <c r="B86" s="827" t="s">
        <v>953</v>
      </c>
      <c r="C86" s="828"/>
      <c r="D86" s="828"/>
      <c r="E86" s="828"/>
      <c r="F86" s="828"/>
      <c r="G86" s="828"/>
      <c r="H86" s="828"/>
      <c r="I86" s="828"/>
      <c r="J86" s="828"/>
      <c r="K86" s="828"/>
      <c r="L86" s="828"/>
      <c r="M86" s="829"/>
      <c r="N86" s="52">
        <f>L83+L84+L85</f>
        <v>20882.626136138879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90491.379923268469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195</v>
      </c>
      <c r="B36" s="840" t="str">
        <f>VLOOKUP(A36,EQUIPOS!A6:D154,3,FALSE)</f>
        <v xml:space="preserve">Equipo de oxicorte, Capacidad de corte: hasta 6´´ (152mm) </v>
      </c>
      <c r="C36" s="841"/>
      <c r="D36" s="841"/>
      <c r="E36" s="841"/>
      <c r="F36" s="841"/>
      <c r="G36" s="841"/>
      <c r="H36" s="842"/>
      <c r="I36" s="267"/>
      <c r="J36" s="268"/>
      <c r="K36" s="269">
        <f>VLOOKUP(A36,EQUIPOS!A6:D161,4,FALSE)</f>
        <v>6407.6484467713708</v>
      </c>
      <c r="L36" s="270"/>
      <c r="M36" s="271">
        <v>4</v>
      </c>
      <c r="N36" s="272">
        <f>K36/M36</f>
        <v>1601.9121116928427</v>
      </c>
    </row>
    <row r="37" spans="1:14">
      <c r="A37" s="108" t="s">
        <v>248</v>
      </c>
      <c r="B37" s="840" t="str">
        <f>VLOOKUP(A37,EQUIPOS!A7:D154,3,FALSE)</f>
        <v>Grúa telescópica de 50 Ton.</v>
      </c>
      <c r="C37" s="841"/>
      <c r="D37" s="841"/>
      <c r="E37" s="841"/>
      <c r="F37" s="841"/>
      <c r="G37" s="841"/>
      <c r="H37" s="842"/>
      <c r="I37" s="267"/>
      <c r="J37" s="268"/>
      <c r="K37" s="269">
        <f>VLOOKUP(A37,EQUIPOS!A7:D162,4,FALSE)</f>
        <v>331780.86000756122</v>
      </c>
      <c r="L37" s="270"/>
      <c r="M37" s="271">
        <v>4</v>
      </c>
      <c r="N37" s="272">
        <f>K37/M37</f>
        <v>82945.215001890305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1010.0320112950249</v>
      </c>
    </row>
    <row r="43" spans="1:14" ht="15.75" thickBot="1">
      <c r="B43" s="827" t="s">
        <v>953</v>
      </c>
      <c r="C43" s="828"/>
      <c r="D43" s="828"/>
      <c r="E43" s="828"/>
      <c r="F43" s="828"/>
      <c r="G43" s="828"/>
      <c r="H43" s="828"/>
      <c r="I43" s="828"/>
      <c r="J43" s="828"/>
      <c r="K43" s="828"/>
      <c r="L43" s="828"/>
      <c r="M43" s="829"/>
      <c r="N43" s="99">
        <f>SUM(N36:N42)</f>
        <v>85557.159124878177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VLOOKUP(A59,TRANSPORTE!A6:D119,2,FALSE)</f>
        <v>kgk</v>
      </c>
      <c r="I59" s="279">
        <v>1</v>
      </c>
      <c r="J59" s="286">
        <v>1</v>
      </c>
      <c r="K59" s="279">
        <f>I59*J59</f>
        <v>1</v>
      </c>
      <c r="L59" s="831">
        <f>VLOOKUP(A59,TRANSPORTE!A5:D117,4,FALSE)</f>
        <v>0.43893021637472041</v>
      </c>
      <c r="M59" s="832"/>
      <c r="N59" s="287">
        <f>K59*L59</f>
        <v>0.43893021637472041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0.43893021637472041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95657.918168044795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19131.58363360896</v>
      </c>
      <c r="M83" s="862"/>
      <c r="N83" s="51"/>
    </row>
    <row r="84" spans="1:14">
      <c r="B84" s="89" t="s">
        <v>973</v>
      </c>
      <c r="C84" s="90"/>
      <c r="D84" s="90"/>
      <c r="E84" s="90"/>
      <c r="F84" s="90"/>
      <c r="G84" s="90"/>
      <c r="H84" s="90"/>
      <c r="I84" s="87"/>
      <c r="J84" s="88"/>
      <c r="K84" s="304">
        <v>0.05</v>
      </c>
      <c r="L84" s="861">
        <f>N78*K84</f>
        <v>4782.8959084022399</v>
      </c>
      <c r="M84" s="862"/>
      <c r="N84" s="51"/>
    </row>
    <row r="85" spans="1:14" ht="15.75" thickBot="1">
      <c r="B85" s="91" t="s">
        <v>974</v>
      </c>
      <c r="C85" s="92"/>
      <c r="D85" s="92"/>
      <c r="E85" s="92"/>
      <c r="F85" s="92"/>
      <c r="G85" s="92"/>
      <c r="H85" s="92"/>
      <c r="I85" s="93"/>
      <c r="J85" s="94"/>
      <c r="K85" s="305">
        <v>0.05</v>
      </c>
      <c r="L85" s="863">
        <f>N78*K85</f>
        <v>4782.8959084022399</v>
      </c>
      <c r="M85" s="864"/>
      <c r="N85" s="51"/>
    </row>
    <row r="86" spans="1:14" ht="15.75" thickBot="1">
      <c r="B86" s="827" t="s">
        <v>953</v>
      </c>
      <c r="C86" s="828"/>
      <c r="D86" s="828"/>
      <c r="E86" s="828"/>
      <c r="F86" s="828"/>
      <c r="G86" s="828"/>
      <c r="H86" s="828"/>
      <c r="I86" s="828"/>
      <c r="J86" s="828"/>
      <c r="K86" s="828"/>
      <c r="L86" s="828"/>
      <c r="M86" s="829"/>
      <c r="N86" s="52">
        <f>L83+L84+L85</f>
        <v>28697.375450413438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124355.29361845824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7"/>
      <c r="J36" s="268"/>
      <c r="K36" s="269">
        <f>VLOOKUP(A36,EQUIPOS!A6:D161,4,FALSE)</f>
        <v>143531.32520767872</v>
      </c>
      <c r="L36" s="270"/>
      <c r="M36" s="271">
        <v>5</v>
      </c>
      <c r="N36" s="272">
        <f>K36/M36</f>
        <v>28706.265041535742</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107.474121807204</v>
      </c>
    </row>
    <row r="43" spans="1:14" ht="15.75" thickBot="1">
      <c r="B43" s="827" t="s">
        <v>953</v>
      </c>
      <c r="C43" s="828"/>
      <c r="D43" s="828"/>
      <c r="E43" s="828"/>
      <c r="F43" s="828"/>
      <c r="G43" s="828"/>
      <c r="H43" s="828"/>
      <c r="I43" s="828"/>
      <c r="J43" s="828"/>
      <c r="K43" s="828"/>
      <c r="L43" s="828"/>
      <c r="M43" s="829"/>
      <c r="N43" s="99">
        <f>SUM(N36:N42)</f>
        <v>28813.739163342947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VLOOKUP(A59,TRANSPORTE!A6:D119,2,FALSE)</f>
        <v>m3k</v>
      </c>
      <c r="I59" s="279">
        <v>0.70199999999999996</v>
      </c>
      <c r="J59" s="286">
        <v>1</v>
      </c>
      <c r="K59" s="279">
        <f>I59*J59</f>
        <v>0.70199999999999996</v>
      </c>
      <c r="L59" s="831">
        <f>VLOOKUP(A59,TRANSPORTE!A5:D94,4,FALSE)</f>
        <v>1026.2677070042455</v>
      </c>
      <c r="M59" s="832"/>
      <c r="N59" s="287">
        <f>K59*L59</f>
        <v>720.43993031698028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720.43993031698028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5373.7060903601996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34907.885184020124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6981.5770368040248</v>
      </c>
      <c r="M83" s="862"/>
      <c r="N83" s="51"/>
    </row>
    <row r="84" spans="1:14">
      <c r="B84" s="89" t="s">
        <v>973</v>
      </c>
      <c r="C84" s="90"/>
      <c r="D84" s="90"/>
      <c r="E84" s="90"/>
      <c r="F84" s="90"/>
      <c r="G84" s="90"/>
      <c r="H84" s="90"/>
      <c r="I84" s="87"/>
      <c r="J84" s="88"/>
      <c r="K84" s="304">
        <v>0.05</v>
      </c>
      <c r="L84" s="861">
        <f>N78*K84</f>
        <v>1745.3942592010062</v>
      </c>
      <c r="M84" s="862"/>
      <c r="N84" s="51"/>
    </row>
    <row r="85" spans="1:14" ht="15.75" thickBot="1">
      <c r="B85" s="91" t="s">
        <v>974</v>
      </c>
      <c r="C85" s="92"/>
      <c r="D85" s="92"/>
      <c r="E85" s="92"/>
      <c r="F85" s="92"/>
      <c r="G85" s="92"/>
      <c r="H85" s="92"/>
      <c r="I85" s="93"/>
      <c r="J85" s="94"/>
      <c r="K85" s="305">
        <v>0.05</v>
      </c>
      <c r="L85" s="863">
        <f>N78*K85</f>
        <v>1745.3942592010062</v>
      </c>
      <c r="M85" s="864"/>
      <c r="N85" s="51"/>
    </row>
    <row r="86" spans="1:14" ht="15.75" thickBot="1">
      <c r="B86" s="827" t="s">
        <v>953</v>
      </c>
      <c r="C86" s="828"/>
      <c r="D86" s="828"/>
      <c r="E86" s="828"/>
      <c r="F86" s="828"/>
      <c r="G86" s="828"/>
      <c r="H86" s="828"/>
      <c r="I86" s="828"/>
      <c r="J86" s="828"/>
      <c r="K86" s="828"/>
      <c r="L86" s="828"/>
      <c r="M86" s="829"/>
      <c r="N86" s="52">
        <f>L83+L84+L85</f>
        <v>10472.365555206037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45380.250739226161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7"/>
      <c r="J36" s="268"/>
      <c r="K36" s="269">
        <f>VLOOKUP(A36,EQUIPOS!A6:D161,4,FALSE)</f>
        <v>143531.32520767872</v>
      </c>
      <c r="L36" s="270"/>
      <c r="M36" s="271">
        <v>4</v>
      </c>
      <c r="N36" s="272">
        <f>K36/M36</f>
        <v>35882.831301919679</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67.663750000000007</v>
      </c>
    </row>
    <row r="43" spans="1:14" ht="15.75" thickBot="1">
      <c r="B43" s="827" t="s">
        <v>953</v>
      </c>
      <c r="C43" s="828"/>
      <c r="D43" s="828"/>
      <c r="E43" s="828"/>
      <c r="F43" s="828"/>
      <c r="G43" s="828"/>
      <c r="H43" s="828"/>
      <c r="I43" s="828"/>
      <c r="J43" s="828"/>
      <c r="K43" s="828"/>
      <c r="L43" s="828"/>
      <c r="M43" s="829"/>
      <c r="N43" s="99">
        <f>SUM(N36:N42)</f>
        <v>35950.495051919679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VLOOKUP(A59,TRANSPORTE!A6:D119,2,FALSE)</f>
        <v>m3k</v>
      </c>
      <c r="I59" s="279">
        <v>3.03</v>
      </c>
      <c r="J59" s="286">
        <v>1</v>
      </c>
      <c r="K59" s="279">
        <f>I59*J59</f>
        <v>3.03</v>
      </c>
      <c r="L59" s="831">
        <f>VLOOKUP(A59,TRANSPORTE!A5:D94,4,FALSE)</f>
        <v>1026.2677070042455</v>
      </c>
      <c r="M59" s="832"/>
      <c r="N59" s="287">
        <f>K59*L59</f>
        <v>3109.5911522228635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3109.5911522228635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3383.1875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42443.273704142543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8488.6547408285096</v>
      </c>
      <c r="M83" s="862"/>
      <c r="N83" s="51"/>
    </row>
    <row r="84" spans="1:14">
      <c r="B84" s="89" t="s">
        <v>973</v>
      </c>
      <c r="C84" s="90"/>
      <c r="D84" s="90"/>
      <c r="E84" s="90"/>
      <c r="F84" s="90"/>
      <c r="G84" s="90"/>
      <c r="H84" s="90"/>
      <c r="I84" s="87"/>
      <c r="J84" s="88"/>
      <c r="K84" s="304">
        <v>0.05</v>
      </c>
      <c r="L84" s="861">
        <f>N78*K84</f>
        <v>2122.1636852071274</v>
      </c>
      <c r="M84" s="862"/>
      <c r="N84" s="51"/>
    </row>
    <row r="85" spans="1:14" ht="15.75" thickBot="1">
      <c r="B85" s="91" t="s">
        <v>974</v>
      </c>
      <c r="C85" s="92"/>
      <c r="D85" s="92"/>
      <c r="E85" s="92"/>
      <c r="F85" s="92"/>
      <c r="G85" s="92"/>
      <c r="H85" s="92"/>
      <c r="I85" s="93"/>
      <c r="J85" s="94"/>
      <c r="K85" s="305">
        <v>0.05</v>
      </c>
      <c r="L85" s="863">
        <f>N78*K85</f>
        <v>2122.1636852071274</v>
      </c>
      <c r="M85" s="864"/>
      <c r="N85" s="51"/>
    </row>
    <row r="86" spans="1:14" ht="15.75" thickBot="1">
      <c r="B86" s="827" t="s">
        <v>953</v>
      </c>
      <c r="C86" s="828"/>
      <c r="D86" s="828"/>
      <c r="E86" s="828"/>
      <c r="F86" s="828"/>
      <c r="G86" s="828"/>
      <c r="H86" s="828"/>
      <c r="I86" s="828"/>
      <c r="J86" s="828"/>
      <c r="K86" s="828"/>
      <c r="L86" s="828"/>
      <c r="M86" s="829"/>
      <c r="N86" s="52">
        <f>L83+L84+L85</f>
        <v>12732.982111242765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55176.25581538531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7"/>
      <c r="J36" s="268"/>
      <c r="K36" s="269"/>
      <c r="L36" s="270"/>
      <c r="M36" s="271"/>
      <c r="N36" s="272"/>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144.34933333333333</v>
      </c>
    </row>
    <row r="43" spans="1:14" ht="15.75" thickBot="1">
      <c r="B43" s="827" t="s">
        <v>953</v>
      </c>
      <c r="C43" s="828"/>
      <c r="D43" s="828"/>
      <c r="E43" s="828"/>
      <c r="F43" s="828"/>
      <c r="G43" s="828"/>
      <c r="H43" s="828"/>
      <c r="I43" s="828"/>
      <c r="J43" s="828"/>
      <c r="K43" s="828"/>
      <c r="L43" s="828"/>
      <c r="M43" s="829"/>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1443.4933333333333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317.56853333333333</v>
      </c>
      <c r="M83" s="862"/>
      <c r="N83" s="51"/>
    </row>
    <row r="84" spans="1:14">
      <c r="B84" s="89" t="s">
        <v>973</v>
      </c>
      <c r="C84" s="90"/>
      <c r="D84" s="90"/>
      <c r="E84" s="90"/>
      <c r="F84" s="90"/>
      <c r="G84" s="90"/>
      <c r="H84" s="90"/>
      <c r="I84" s="87"/>
      <c r="J84" s="88"/>
      <c r="K84" s="304">
        <v>0.05</v>
      </c>
      <c r="L84" s="861">
        <f>N78*K84</f>
        <v>79.392133333333334</v>
      </c>
      <c r="M84" s="862"/>
      <c r="N84" s="51"/>
    </row>
    <row r="85" spans="1:14" ht="15.75" thickBot="1">
      <c r="B85" s="91" t="s">
        <v>974</v>
      </c>
      <c r="C85" s="92"/>
      <c r="D85" s="92"/>
      <c r="E85" s="92"/>
      <c r="F85" s="92"/>
      <c r="G85" s="92"/>
      <c r="H85" s="92"/>
      <c r="I85" s="93"/>
      <c r="J85" s="94"/>
      <c r="K85" s="305">
        <v>0.05</v>
      </c>
      <c r="L85" s="863">
        <f>N78*K85</f>
        <v>79.392133333333334</v>
      </c>
      <c r="M85" s="864"/>
      <c r="N85" s="51"/>
    </row>
    <row r="86" spans="1:14" ht="15.75" thickBot="1">
      <c r="B86" s="827" t="s">
        <v>953</v>
      </c>
      <c r="C86" s="828"/>
      <c r="D86" s="828"/>
      <c r="E86" s="828"/>
      <c r="F86" s="828"/>
      <c r="G86" s="828"/>
      <c r="H86" s="828"/>
      <c r="I86" s="828"/>
      <c r="J86" s="828"/>
      <c r="K86" s="828"/>
      <c r="L86" s="828"/>
      <c r="M86" s="829"/>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7"/>
      <c r="J36" s="268"/>
      <c r="K36" s="269">
        <f>VLOOKUP(A36,EQUIPOS!A6:D163,4,FALSE)</f>
        <v>195945.36683941705</v>
      </c>
      <c r="L36" s="270"/>
      <c r="M36" s="271">
        <v>3</v>
      </c>
      <c r="N36" s="272">
        <f>K36/M36</f>
        <v>65315.122279805684</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90.218333333333348</v>
      </c>
    </row>
    <row r="43" spans="1:14" ht="15.75" thickBot="1">
      <c r="B43" s="827" t="s">
        <v>953</v>
      </c>
      <c r="C43" s="828"/>
      <c r="D43" s="828"/>
      <c r="E43" s="828"/>
      <c r="F43" s="828"/>
      <c r="G43" s="828"/>
      <c r="H43" s="828"/>
      <c r="I43" s="828"/>
      <c r="J43" s="828"/>
      <c r="K43" s="828"/>
      <c r="L43" s="828"/>
      <c r="M43" s="829"/>
      <c r="N43" s="99">
        <f>SUM(N36:N42)</f>
        <v>65405.340613139015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1">
        <f>VLOOKUP(A59,TRANSPORTE!A6:D117,4,FALSE)</f>
        <v>1026.2677070042455</v>
      </c>
      <c r="M59" s="832"/>
      <c r="N59" s="287">
        <f>K59*L59</f>
        <v>1744.6551019072174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1744.6551019072174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9021.8333333333339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76171.829048379557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15234.365809675912</v>
      </c>
      <c r="M83" s="862"/>
      <c r="N83" s="51"/>
    </row>
    <row r="84" spans="1:14">
      <c r="B84" s="89" t="s">
        <v>973</v>
      </c>
      <c r="C84" s="90"/>
      <c r="D84" s="90"/>
      <c r="E84" s="90"/>
      <c r="F84" s="90"/>
      <c r="G84" s="90"/>
      <c r="H84" s="90"/>
      <c r="I84" s="87"/>
      <c r="J84" s="88"/>
      <c r="K84" s="304">
        <v>0.05</v>
      </c>
      <c r="L84" s="861">
        <f>N78*K84</f>
        <v>3808.591452418978</v>
      </c>
      <c r="M84" s="862"/>
      <c r="N84" s="51"/>
    </row>
    <row r="85" spans="1:14" ht="15.75" thickBot="1">
      <c r="B85" s="91" t="s">
        <v>974</v>
      </c>
      <c r="C85" s="92"/>
      <c r="D85" s="92"/>
      <c r="E85" s="92"/>
      <c r="F85" s="92"/>
      <c r="G85" s="92"/>
      <c r="H85" s="92"/>
      <c r="I85" s="93"/>
      <c r="J85" s="94"/>
      <c r="K85" s="305">
        <v>0.05</v>
      </c>
      <c r="L85" s="863">
        <f>N78*K85</f>
        <v>3808.591452418978</v>
      </c>
      <c r="M85" s="864"/>
      <c r="N85" s="51"/>
    </row>
    <row r="86" spans="1:14" ht="15.75" thickBot="1">
      <c r="B86" s="827" t="s">
        <v>953</v>
      </c>
      <c r="C86" s="828"/>
      <c r="D86" s="828"/>
      <c r="E86" s="828"/>
      <c r="F86" s="828"/>
      <c r="G86" s="828"/>
      <c r="H86" s="828"/>
      <c r="I86" s="828"/>
      <c r="J86" s="828"/>
      <c r="K86" s="828"/>
      <c r="L86" s="828"/>
      <c r="M86" s="829"/>
      <c r="N86" s="52">
        <f>L83+L84+L85</f>
        <v>22851.548714513869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99023.377762893419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31" zoomScale="78" zoomScaleNormal="78" workbookViewId="0">
      <selection activeCell="F24" sqref="F24"/>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7"/>
      <c r="J36" s="268"/>
      <c r="K36" s="269">
        <f>VLOOKUP(A36,EQUIPOS!A6:D163,4,FALSE)</f>
        <v>195945.36683941705</v>
      </c>
      <c r="L36" s="270"/>
      <c r="M36" s="271">
        <v>3</v>
      </c>
      <c r="N36" s="272">
        <f>K36/M36</f>
        <v>65315.122279805684</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90.218333333333348</v>
      </c>
    </row>
    <row r="43" spans="1:14" ht="15.75" thickBot="1">
      <c r="B43" s="827" t="s">
        <v>953</v>
      </c>
      <c r="C43" s="828"/>
      <c r="D43" s="828"/>
      <c r="E43" s="828"/>
      <c r="F43" s="828"/>
      <c r="G43" s="828"/>
      <c r="H43" s="828"/>
      <c r="I43" s="828"/>
      <c r="J43" s="828"/>
      <c r="K43" s="828"/>
      <c r="L43" s="828"/>
      <c r="M43" s="829"/>
      <c r="N43" s="99">
        <f>SUM(N36:N42)</f>
        <v>65405.340613139015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1">
        <f>VLOOKUP(A59,TRANSPORTE!A6:D117,4,FALSE)</f>
        <v>1026.2677070042455</v>
      </c>
      <c r="M59" s="832"/>
      <c r="N59" s="287">
        <f>K59*L59</f>
        <v>1744.6551019072174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1744.6551019072174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9021.8333333333339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76171.829048379557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15234.365809675912</v>
      </c>
      <c r="M83" s="862"/>
      <c r="N83" s="51"/>
    </row>
    <row r="84" spans="1:14">
      <c r="B84" s="89" t="s">
        <v>973</v>
      </c>
      <c r="C84" s="90"/>
      <c r="D84" s="90"/>
      <c r="E84" s="90"/>
      <c r="F84" s="90"/>
      <c r="G84" s="90"/>
      <c r="H84" s="90"/>
      <c r="I84" s="87"/>
      <c r="J84" s="88"/>
      <c r="K84" s="304">
        <v>0.05</v>
      </c>
      <c r="L84" s="861">
        <f>N78*K84</f>
        <v>3808.591452418978</v>
      </c>
      <c r="M84" s="862"/>
      <c r="N84" s="51"/>
    </row>
    <row r="85" spans="1:14" ht="15.75" thickBot="1">
      <c r="B85" s="91" t="s">
        <v>974</v>
      </c>
      <c r="C85" s="92"/>
      <c r="D85" s="92"/>
      <c r="E85" s="92"/>
      <c r="F85" s="92"/>
      <c r="G85" s="92"/>
      <c r="H85" s="92"/>
      <c r="I85" s="93"/>
      <c r="J85" s="94"/>
      <c r="K85" s="305">
        <v>0.05</v>
      </c>
      <c r="L85" s="863">
        <f>N78*K85</f>
        <v>3808.591452418978</v>
      </c>
      <c r="M85" s="864"/>
      <c r="N85" s="51"/>
    </row>
    <row r="86" spans="1:14" ht="15.75" thickBot="1">
      <c r="B86" s="827" t="s">
        <v>953</v>
      </c>
      <c r="C86" s="828"/>
      <c r="D86" s="828"/>
      <c r="E86" s="828"/>
      <c r="F86" s="828"/>
      <c r="G86" s="828"/>
      <c r="H86" s="828"/>
      <c r="I86" s="828"/>
      <c r="J86" s="828"/>
      <c r="K86" s="828"/>
      <c r="L86" s="828"/>
      <c r="M86" s="829"/>
      <c r="N86" s="52">
        <f>L83+L84+L85</f>
        <v>22851.548714513869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99023.377762893419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143531.32520767872</v>
      </c>
      <c r="L36" s="270"/>
      <c r="M36" s="271">
        <v>45</v>
      </c>
      <c r="N36" s="272">
        <f>K36/M36</f>
        <v>3189.5850046150827</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1.5036388888888887</v>
      </c>
    </row>
    <row r="43" spans="1:14" ht="15.75" thickBot="1">
      <c r="B43" s="827" t="s">
        <v>953</v>
      </c>
      <c r="C43" s="828"/>
      <c r="D43" s="828"/>
      <c r="E43" s="828"/>
      <c r="F43" s="828"/>
      <c r="G43" s="828"/>
      <c r="H43" s="828"/>
      <c r="I43" s="828"/>
      <c r="J43" s="828"/>
      <c r="K43" s="828"/>
      <c r="L43" s="828"/>
      <c r="M43" s="829"/>
      <c r="N43" s="99">
        <f>SUM(N36:N42)</f>
        <v>3191.0886435039715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31">
        <f>VLOOKUP(A59,TRANSPORTE!A6:D117,4,FALSE)</f>
        <v>0.43893021637472041</v>
      </c>
      <c r="M59" s="832"/>
      <c r="N59" s="287">
        <f>K59*L59</f>
        <v>15.669808724577519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15.669808724577519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150.36388888888888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3357.1223411174383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671.42446822348768</v>
      </c>
      <c r="M83" s="862"/>
      <c r="N83" s="51"/>
    </row>
    <row r="84" spans="1:14">
      <c r="B84" s="89" t="s">
        <v>973</v>
      </c>
      <c r="C84" s="90"/>
      <c r="D84" s="90"/>
      <c r="E84" s="90"/>
      <c r="F84" s="90"/>
      <c r="G84" s="90"/>
      <c r="H84" s="90"/>
      <c r="I84" s="87"/>
      <c r="J84" s="88"/>
      <c r="K84" s="304">
        <v>0.05</v>
      </c>
      <c r="L84" s="861">
        <f>N78*K84</f>
        <v>167.85611705587192</v>
      </c>
      <c r="M84" s="862"/>
      <c r="N84" s="51"/>
    </row>
    <row r="85" spans="1:14" ht="15.75" thickBot="1">
      <c r="B85" s="91" t="s">
        <v>974</v>
      </c>
      <c r="C85" s="92"/>
      <c r="D85" s="92"/>
      <c r="E85" s="92"/>
      <c r="F85" s="92"/>
      <c r="G85" s="92"/>
      <c r="H85" s="92"/>
      <c r="I85" s="93"/>
      <c r="J85" s="94"/>
      <c r="K85" s="305">
        <v>0.05</v>
      </c>
      <c r="L85" s="863">
        <f>N78*K85</f>
        <v>167.85611705587192</v>
      </c>
      <c r="M85" s="864"/>
      <c r="N85" s="51"/>
    </row>
    <row r="86" spans="1:14" ht="15.75" thickBot="1">
      <c r="B86" s="827" t="s">
        <v>953</v>
      </c>
      <c r="C86" s="828"/>
      <c r="D86" s="828"/>
      <c r="E86" s="828"/>
      <c r="F86" s="828"/>
      <c r="G86" s="828"/>
      <c r="H86" s="828"/>
      <c r="I86" s="828"/>
      <c r="J86" s="828"/>
      <c r="K86" s="828"/>
      <c r="L86" s="828"/>
      <c r="M86" s="829"/>
      <c r="N86" s="52">
        <f>L83+L84+L85</f>
        <v>1007.1367023352315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4364.2590434526701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7"/>
      <c r="J36" s="268"/>
      <c r="K36" s="269"/>
      <c r="L36" s="270"/>
      <c r="M36" s="271"/>
      <c r="N36" s="272"/>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60.145555555555553</v>
      </c>
    </row>
    <row r="43" spans="1:14" ht="15.75" thickBot="1">
      <c r="B43" s="827" t="s">
        <v>953</v>
      </c>
      <c r="C43" s="828"/>
      <c r="D43" s="828"/>
      <c r="E43" s="828"/>
      <c r="F43" s="828"/>
      <c r="G43" s="828"/>
      <c r="H43" s="828"/>
      <c r="I43" s="828"/>
      <c r="J43" s="828"/>
      <c r="K43" s="828"/>
      <c r="L43" s="828"/>
      <c r="M43" s="829"/>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31">
        <f>VLOOKUP(A59,TRANSPORTE!A6:D117,4,FALSE)</f>
        <v>0.43893021637472041</v>
      </c>
      <c r="M59" s="832"/>
      <c r="N59" s="287">
        <f>K59*L59</f>
        <v>4.4990347178408845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4.4990347178408845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601.45555555555552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666.10014582895201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133.22002916579041</v>
      </c>
      <c r="M83" s="862"/>
      <c r="N83" s="51"/>
    </row>
    <row r="84" spans="1:14">
      <c r="B84" s="89" t="s">
        <v>973</v>
      </c>
      <c r="C84" s="90"/>
      <c r="D84" s="90"/>
      <c r="E84" s="90"/>
      <c r="F84" s="90"/>
      <c r="G84" s="90"/>
      <c r="H84" s="90"/>
      <c r="I84" s="87"/>
      <c r="J84" s="88"/>
      <c r="K84" s="304">
        <v>0.05</v>
      </c>
      <c r="L84" s="861">
        <f>N78*K84</f>
        <v>33.305007291447602</v>
      </c>
      <c r="M84" s="862"/>
      <c r="N84" s="51"/>
    </row>
    <row r="85" spans="1:14" ht="15.75" thickBot="1">
      <c r="B85" s="91" t="s">
        <v>974</v>
      </c>
      <c r="C85" s="92"/>
      <c r="D85" s="92"/>
      <c r="E85" s="92"/>
      <c r="F85" s="92"/>
      <c r="G85" s="92"/>
      <c r="H85" s="92"/>
      <c r="I85" s="93"/>
      <c r="J85" s="94"/>
      <c r="K85" s="305">
        <v>0.05</v>
      </c>
      <c r="L85" s="863">
        <f>N78*K85</f>
        <v>33.305007291447602</v>
      </c>
      <c r="M85" s="864"/>
      <c r="N85" s="51"/>
    </row>
    <row r="86" spans="1:14" ht="15.75" thickBot="1">
      <c r="B86" s="827" t="s">
        <v>953</v>
      </c>
      <c r="C86" s="828"/>
      <c r="D86" s="828"/>
      <c r="E86" s="828"/>
      <c r="F86" s="828"/>
      <c r="G86" s="828"/>
      <c r="H86" s="828"/>
      <c r="I86" s="828"/>
      <c r="J86" s="828"/>
      <c r="K86" s="828"/>
      <c r="L86" s="828"/>
      <c r="M86" s="829"/>
      <c r="N86" s="52">
        <f>L83+L84+L85</f>
        <v>199.8300437486856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865.93018957763763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143531.32520767872</v>
      </c>
      <c r="L36" s="270"/>
      <c r="M36" s="271">
        <v>45</v>
      </c>
      <c r="N36" s="272">
        <f>K36/M36</f>
        <v>3189.5850046150827</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1.5036388888888887</v>
      </c>
    </row>
    <row r="43" spans="1:14" ht="15.75" thickBot="1">
      <c r="B43" s="827" t="s">
        <v>953</v>
      </c>
      <c r="C43" s="828"/>
      <c r="D43" s="828"/>
      <c r="E43" s="828"/>
      <c r="F43" s="828"/>
      <c r="G43" s="828"/>
      <c r="H43" s="828"/>
      <c r="I43" s="828"/>
      <c r="J43" s="828"/>
      <c r="K43" s="828"/>
      <c r="L43" s="828"/>
      <c r="M43" s="829"/>
      <c r="N43" s="99">
        <f>SUM(N36:N42)</f>
        <v>3191.0886435039715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31">
        <f>VLOOKUP(A59,TRANSPORTE!A6:D117,4,FALSE)</f>
        <v>1026.2677070042455</v>
      </c>
      <c r="M59" s="832"/>
      <c r="N59" s="287">
        <f>K59*L59</f>
        <v>831.78484518840594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831.78484518840594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150.36388888888888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4173.2373775812666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834.64747551625339</v>
      </c>
      <c r="M83" s="862"/>
      <c r="N83" s="51"/>
    </row>
    <row r="84" spans="1:14">
      <c r="B84" s="89" t="s">
        <v>973</v>
      </c>
      <c r="C84" s="90"/>
      <c r="D84" s="90"/>
      <c r="E84" s="90"/>
      <c r="F84" s="90"/>
      <c r="G84" s="90"/>
      <c r="H84" s="90"/>
      <c r="I84" s="87"/>
      <c r="J84" s="88"/>
      <c r="K84" s="304">
        <v>0.05</v>
      </c>
      <c r="L84" s="861">
        <f>N78*K84</f>
        <v>208.66186887906335</v>
      </c>
      <c r="M84" s="862"/>
      <c r="N84" s="51"/>
    </row>
    <row r="85" spans="1:14" ht="15.75" thickBot="1">
      <c r="B85" s="91" t="s">
        <v>974</v>
      </c>
      <c r="C85" s="92"/>
      <c r="D85" s="92"/>
      <c r="E85" s="92"/>
      <c r="F85" s="92"/>
      <c r="G85" s="92"/>
      <c r="H85" s="92"/>
      <c r="I85" s="93"/>
      <c r="J85" s="94"/>
      <c r="K85" s="305">
        <v>0.05</v>
      </c>
      <c r="L85" s="863">
        <f>N78*K85</f>
        <v>208.66186887906335</v>
      </c>
      <c r="M85" s="864"/>
      <c r="N85" s="51"/>
    </row>
    <row r="86" spans="1:14" ht="15.75" thickBot="1">
      <c r="B86" s="827" t="s">
        <v>953</v>
      </c>
      <c r="C86" s="828"/>
      <c r="D86" s="828"/>
      <c r="E86" s="828"/>
      <c r="F86" s="828"/>
      <c r="G86" s="828"/>
      <c r="H86" s="828"/>
      <c r="I86" s="828"/>
      <c r="J86" s="828"/>
      <c r="K86" s="828"/>
      <c r="L86" s="828"/>
      <c r="M86" s="829"/>
      <c r="N86" s="52">
        <f>L83+L84+L85</f>
        <v>1251.97121327438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5425.2085908556464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VLOOKUP(A36,EQUIPOS!A5:D154,4,FALSE)</f>
        <v>178305.88963424484</v>
      </c>
      <c r="L36" s="270"/>
      <c r="M36" s="271">
        <v>0.625</v>
      </c>
      <c r="N36" s="272">
        <f>K36/M36</f>
        <v>285289.42341479176</v>
      </c>
    </row>
    <row r="37" spans="1:14">
      <c r="A37" s="108" t="s">
        <v>241</v>
      </c>
      <c r="B37" s="840" t="str">
        <f>VLOOKUP(A37,EQUIPOS!A7:D154,3,FALSE)</f>
        <v>Grúa (capacidad 15 ton)</v>
      </c>
      <c r="C37" s="841"/>
      <c r="D37" s="841"/>
      <c r="E37" s="841"/>
      <c r="F37" s="841"/>
      <c r="G37" s="841"/>
      <c r="H37" s="842"/>
      <c r="I37" s="267"/>
      <c r="J37" s="268"/>
      <c r="K37" s="269">
        <f>VLOOKUP(A37,EQUIPOS!A6:D154,4,FALSE)</f>
        <v>188702.02535341567</v>
      </c>
      <c r="L37" s="270"/>
      <c r="M37" s="271">
        <v>0.625</v>
      </c>
      <c r="N37" s="272">
        <f>K37/M37</f>
        <v>301923.24056546506</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2706.55</v>
      </c>
    </row>
    <row r="43" spans="1:14" ht="15.75" thickBot="1">
      <c r="B43" s="827" t="s">
        <v>953</v>
      </c>
      <c r="C43" s="828"/>
      <c r="D43" s="828"/>
      <c r="E43" s="828"/>
      <c r="F43" s="828"/>
      <c r="G43" s="828"/>
      <c r="H43" s="828"/>
      <c r="I43" s="828"/>
      <c r="J43" s="828"/>
      <c r="K43" s="828"/>
      <c r="L43" s="828"/>
      <c r="M43" s="829"/>
      <c r="N43" s="394">
        <f>SUM(N36:N42)</f>
        <v>589919.21398025681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1080.846176992811</v>
      </c>
      <c r="N48" s="272">
        <f>K48*M48</f>
        <v>10808.46176992811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15504.623868422887</v>
      </c>
      <c r="N49" s="272">
        <f>K49*M49</f>
        <v>15504.623868422887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2268.9439495831748</v>
      </c>
      <c r="N50" s="272">
        <f>K50*M50</f>
        <v>2268.9439495831748</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52063.881358035214</v>
      </c>
      <c r="N51" s="272">
        <f>K51*M51</f>
        <v>104127.76271607043</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132709.7923040046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776760.00628426136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155352.00125685227</v>
      </c>
      <c r="M83" s="862"/>
      <c r="N83" s="51"/>
    </row>
    <row r="84" spans="1:14">
      <c r="B84" s="89" t="s">
        <v>973</v>
      </c>
      <c r="C84" s="90"/>
      <c r="D84" s="90"/>
      <c r="E84" s="90"/>
      <c r="F84" s="90"/>
      <c r="G84" s="90"/>
      <c r="H84" s="90"/>
      <c r="I84" s="87"/>
      <c r="J84" s="88"/>
      <c r="K84" s="304">
        <v>0.05</v>
      </c>
      <c r="L84" s="861">
        <f>N78*K84</f>
        <v>38838.000314213066</v>
      </c>
      <c r="M84" s="862"/>
      <c r="N84" s="51"/>
    </row>
    <row r="85" spans="1:14" ht="15.75" thickBot="1">
      <c r="B85" s="91" t="s">
        <v>974</v>
      </c>
      <c r="C85" s="92"/>
      <c r="D85" s="92"/>
      <c r="E85" s="92"/>
      <c r="F85" s="92"/>
      <c r="G85" s="92"/>
      <c r="H85" s="92"/>
      <c r="I85" s="93"/>
      <c r="J85" s="94"/>
      <c r="K85" s="305">
        <v>0.05</v>
      </c>
      <c r="L85" s="863">
        <f>N78*K85</f>
        <v>38838.000314213066</v>
      </c>
      <c r="M85" s="864"/>
      <c r="N85" s="51"/>
    </row>
    <row r="86" spans="1:14" ht="15.75" thickBot="1">
      <c r="B86" s="827" t="s">
        <v>953</v>
      </c>
      <c r="C86" s="828"/>
      <c r="D86" s="828"/>
      <c r="E86" s="828"/>
      <c r="F86" s="828"/>
      <c r="G86" s="828"/>
      <c r="H86" s="828"/>
      <c r="I86" s="828"/>
      <c r="J86" s="828"/>
      <c r="K86" s="828"/>
      <c r="L86" s="828"/>
      <c r="M86" s="829"/>
      <c r="N86" s="52">
        <f>L83+L84+L85</f>
        <v>233028.00188527841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1009788.0081695397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178305.88963424484</v>
      </c>
      <c r="L36" s="270"/>
      <c r="M36" s="271">
        <v>0.5</v>
      </c>
      <c r="N36" s="272">
        <f>K36/M36</f>
        <v>356611.77926848968</v>
      </c>
    </row>
    <row r="37" spans="1:14">
      <c r="A37" s="108" t="s">
        <v>241</v>
      </c>
      <c r="B37" s="840" t="str">
        <f>VLOOKUP(A37,EQUIPOS!A7:D154,3,FALSE)</f>
        <v>Grúa (capacidad 15 ton)</v>
      </c>
      <c r="C37" s="841"/>
      <c r="D37" s="841"/>
      <c r="E37" s="841"/>
      <c r="F37" s="841"/>
      <c r="G37" s="841"/>
      <c r="H37" s="842"/>
      <c r="I37" s="267"/>
      <c r="J37" s="268"/>
      <c r="K37" s="269">
        <f>VLOOKUP(A37,EQUIPOS!A7:D164,4,FALSE)</f>
        <v>188702.02535341567</v>
      </c>
      <c r="L37" s="270"/>
      <c r="M37" s="271">
        <v>0.5</v>
      </c>
      <c r="N37" s="272">
        <f>K37/M37</f>
        <v>377404.05070683133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3383.1875</v>
      </c>
    </row>
    <row r="43" spans="1:14" ht="15.75" thickBot="1">
      <c r="B43" s="827" t="s">
        <v>953</v>
      </c>
      <c r="C43" s="828"/>
      <c r="D43" s="828"/>
      <c r="E43" s="828"/>
      <c r="F43" s="828"/>
      <c r="G43" s="828"/>
      <c r="H43" s="828"/>
      <c r="I43" s="828"/>
      <c r="J43" s="828"/>
      <c r="K43" s="828"/>
      <c r="L43" s="828"/>
      <c r="M43" s="829"/>
      <c r="N43" s="394">
        <f>SUM(N36:N42)</f>
        <v>737399.01747532096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1080.846176992811</v>
      </c>
      <c r="N48" s="272">
        <f>K48*M48</f>
        <v>10808.46176992811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15504.623868422887</v>
      </c>
      <c r="N49" s="272">
        <f>K49*M49</f>
        <v>15504.623868422887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2268.9439495831748</v>
      </c>
      <c r="N50" s="272">
        <f>K50*M50</f>
        <v>2268.9439495831748</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52063.881358035214</v>
      </c>
      <c r="N51" s="272">
        <f>K51*M51</f>
        <v>104127.76271607043</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132709.7923040046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67663.75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937772.5597793255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187554.51195586511</v>
      </c>
      <c r="M83" s="862"/>
      <c r="N83" s="51"/>
    </row>
    <row r="84" spans="1:14">
      <c r="B84" s="89" t="s">
        <v>973</v>
      </c>
      <c r="C84" s="90"/>
      <c r="D84" s="90"/>
      <c r="E84" s="90"/>
      <c r="F84" s="90"/>
      <c r="G84" s="90"/>
      <c r="H84" s="90"/>
      <c r="I84" s="87"/>
      <c r="J84" s="88"/>
      <c r="K84" s="304">
        <v>0.05</v>
      </c>
      <c r="L84" s="861">
        <f>N78*K84</f>
        <v>46888.627988966276</v>
      </c>
      <c r="M84" s="862"/>
      <c r="N84" s="51"/>
    </row>
    <row r="85" spans="1:14" ht="15.75" thickBot="1">
      <c r="B85" s="91" t="s">
        <v>974</v>
      </c>
      <c r="C85" s="92"/>
      <c r="D85" s="92"/>
      <c r="E85" s="92"/>
      <c r="F85" s="92"/>
      <c r="G85" s="92"/>
      <c r="H85" s="92"/>
      <c r="I85" s="93"/>
      <c r="J85" s="94"/>
      <c r="K85" s="305">
        <v>0.05</v>
      </c>
      <c r="L85" s="863">
        <f>N78*K85</f>
        <v>46888.627988966276</v>
      </c>
      <c r="M85" s="864"/>
      <c r="N85" s="51"/>
    </row>
    <row r="86" spans="1:14" ht="15.75" thickBot="1">
      <c r="B86" s="827" t="s">
        <v>953</v>
      </c>
      <c r="C86" s="828"/>
      <c r="D86" s="828"/>
      <c r="E86" s="828"/>
      <c r="F86" s="828"/>
      <c r="G86" s="828"/>
      <c r="H86" s="828"/>
      <c r="I86" s="828"/>
      <c r="J86" s="828"/>
      <c r="K86" s="828"/>
      <c r="L86" s="828"/>
      <c r="M86" s="829"/>
      <c r="N86" s="52">
        <f>L83+L84+L85</f>
        <v>281331.76793379767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1219104.3277131231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178305.88963424484</v>
      </c>
      <c r="L36" s="270"/>
      <c r="M36" s="271">
        <v>0.4375</v>
      </c>
      <c r="N36" s="272">
        <f>K36/M36</f>
        <v>407556.31916398823</v>
      </c>
    </row>
    <row r="37" spans="1:14">
      <c r="A37" s="108" t="s">
        <v>241</v>
      </c>
      <c r="B37" s="840" t="str">
        <f>VLOOKUP(A37,EQUIPOS!A7:D154,3,FALSE)</f>
        <v>Grúa (capacidad 15 ton)</v>
      </c>
      <c r="C37" s="841"/>
      <c r="D37" s="841"/>
      <c r="E37" s="841"/>
      <c r="F37" s="841"/>
      <c r="G37" s="841"/>
      <c r="H37" s="842"/>
      <c r="I37" s="267"/>
      <c r="J37" s="268"/>
      <c r="K37" s="269">
        <f>VLOOKUP(A37,EQUIPOS!A7:D164,4,FALSE)</f>
        <v>188702.02535341567</v>
      </c>
      <c r="L37" s="270"/>
      <c r="M37" s="271">
        <v>0.4375</v>
      </c>
      <c r="N37" s="272">
        <f>K37/M37</f>
        <v>431318.91509352153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3866.5</v>
      </c>
    </row>
    <row r="43" spans="1:14" ht="15.75" thickBot="1">
      <c r="B43" s="827" t="s">
        <v>953</v>
      </c>
      <c r="C43" s="828"/>
      <c r="D43" s="828"/>
      <c r="E43" s="828"/>
      <c r="F43" s="828"/>
      <c r="G43" s="828"/>
      <c r="H43" s="828"/>
      <c r="I43" s="828"/>
      <c r="J43" s="828"/>
      <c r="K43" s="828"/>
      <c r="L43" s="828"/>
      <c r="M43" s="829"/>
      <c r="N43" s="394">
        <f>SUM(N36:N42)</f>
        <v>842741.7342575097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1080.846176992811</v>
      </c>
      <c r="N48" s="272">
        <f>K48*M48</f>
        <v>10808.46176992811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15504.623868422887</v>
      </c>
      <c r="N49" s="272">
        <f>K49*M49</f>
        <v>15504.623868422887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2268.9439495831748</v>
      </c>
      <c r="N50" s="272">
        <f>K50*M50</f>
        <v>2268.9439495831748</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52063.881358035214</v>
      </c>
      <c r="N51" s="272">
        <f>K51*M51</f>
        <v>104127.76271607043</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132709.7923040046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77330</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1052781.5265615142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210556.30531230287</v>
      </c>
      <c r="M83" s="862"/>
      <c r="N83" s="51"/>
    </row>
    <row r="84" spans="1:14">
      <c r="B84" s="89" t="s">
        <v>973</v>
      </c>
      <c r="C84" s="90"/>
      <c r="D84" s="90"/>
      <c r="E84" s="90"/>
      <c r="F84" s="90"/>
      <c r="G84" s="90"/>
      <c r="H84" s="90"/>
      <c r="I84" s="87"/>
      <c r="J84" s="88"/>
      <c r="K84" s="304">
        <v>0.05</v>
      </c>
      <c r="L84" s="861">
        <f>N78*K84</f>
        <v>52639.076328075716</v>
      </c>
      <c r="M84" s="862"/>
      <c r="N84" s="51"/>
    </row>
    <row r="85" spans="1:14" ht="15.75" thickBot="1">
      <c r="B85" s="91" t="s">
        <v>974</v>
      </c>
      <c r="C85" s="92"/>
      <c r="D85" s="92"/>
      <c r="E85" s="92"/>
      <c r="F85" s="92"/>
      <c r="G85" s="92"/>
      <c r="H85" s="92"/>
      <c r="I85" s="93"/>
      <c r="J85" s="94"/>
      <c r="K85" s="305">
        <v>0.05</v>
      </c>
      <c r="L85" s="863">
        <f>N78*K85</f>
        <v>52639.076328075716</v>
      </c>
      <c r="M85" s="864"/>
      <c r="N85" s="51"/>
    </row>
    <row r="86" spans="1:14" ht="15.75" thickBot="1">
      <c r="B86" s="827" t="s">
        <v>953</v>
      </c>
      <c r="C86" s="828"/>
      <c r="D86" s="828"/>
      <c r="E86" s="828"/>
      <c r="F86" s="828"/>
      <c r="G86" s="828"/>
      <c r="H86" s="828"/>
      <c r="I86" s="828"/>
      <c r="J86" s="828"/>
      <c r="K86" s="828"/>
      <c r="L86" s="828"/>
      <c r="M86" s="829"/>
      <c r="N86" s="52">
        <f>L83+L84+L85</f>
        <v>315834.45796845428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1368615.9845299686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178305.88963424484</v>
      </c>
      <c r="L36" s="270"/>
      <c r="M36" s="271">
        <v>0.875</v>
      </c>
      <c r="N36" s="272">
        <f>K36/M36</f>
        <v>203778.15958199411</v>
      </c>
    </row>
    <row r="37" spans="1:14">
      <c r="A37" s="108" t="s">
        <v>241</v>
      </c>
      <c r="B37" s="840" t="str">
        <f>VLOOKUP(A37,EQUIPOS!A7:D154,3,FALSE)</f>
        <v>Grúa (capacidad 15 ton)</v>
      </c>
      <c r="C37" s="841"/>
      <c r="D37" s="841"/>
      <c r="E37" s="841"/>
      <c r="F37" s="841"/>
      <c r="G37" s="841"/>
      <c r="H37" s="842"/>
      <c r="I37" s="267"/>
      <c r="J37" s="268"/>
      <c r="K37" s="269">
        <f>VLOOKUP(A37,EQUIPOS!A7:D164,4,FALSE)</f>
        <v>188702.02535341567</v>
      </c>
      <c r="L37" s="270"/>
      <c r="M37" s="271">
        <v>0.875</v>
      </c>
      <c r="N37" s="272">
        <f>K37/M37</f>
        <v>215659.45754676076</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1546.6000000000001</v>
      </c>
    </row>
    <row r="43" spans="1:14" ht="15.75" thickBot="1">
      <c r="B43" s="827" t="s">
        <v>953</v>
      </c>
      <c r="C43" s="828"/>
      <c r="D43" s="828"/>
      <c r="E43" s="828"/>
      <c r="F43" s="828"/>
      <c r="G43" s="828"/>
      <c r="H43" s="828"/>
      <c r="I43" s="828"/>
      <c r="J43" s="828"/>
      <c r="K43" s="828"/>
      <c r="L43" s="828"/>
      <c r="M43" s="829"/>
      <c r="N43" s="394">
        <f>SUM(N36:N42)</f>
        <v>420984.21712875483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1080.846176992811</v>
      </c>
      <c r="N48" s="272">
        <f>K48*M48</f>
        <v>10808.46176992811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15504.623868422887</v>
      </c>
      <c r="N49" s="272">
        <f>K49*M49</f>
        <v>15504.623868422887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2268.9439495831748</v>
      </c>
      <c r="N50" s="272">
        <f>K50*M50</f>
        <v>2268.9439495831748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28582.029587934172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30932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480498.24671668897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96099.649343337805</v>
      </c>
      <c r="M83" s="862"/>
      <c r="N83" s="51"/>
    </row>
    <row r="84" spans="1:14">
      <c r="B84" s="89" t="s">
        <v>973</v>
      </c>
      <c r="C84" s="90"/>
      <c r="D84" s="90"/>
      <c r="E84" s="90"/>
      <c r="F84" s="90"/>
      <c r="G84" s="90"/>
      <c r="H84" s="90"/>
      <c r="I84" s="87"/>
      <c r="J84" s="88"/>
      <c r="K84" s="304">
        <v>0.05</v>
      </c>
      <c r="L84" s="861">
        <f>N78*K84</f>
        <v>24024.912335834451</v>
      </c>
      <c r="M84" s="862"/>
      <c r="N84" s="51"/>
    </row>
    <row r="85" spans="1:14" ht="15.75" thickBot="1">
      <c r="B85" s="91" t="s">
        <v>974</v>
      </c>
      <c r="C85" s="92"/>
      <c r="D85" s="92"/>
      <c r="E85" s="92"/>
      <c r="F85" s="92"/>
      <c r="G85" s="92"/>
      <c r="H85" s="92"/>
      <c r="I85" s="93"/>
      <c r="J85" s="94"/>
      <c r="K85" s="305">
        <v>0.05</v>
      </c>
      <c r="L85" s="863">
        <f>N78*K85</f>
        <v>24024.912335834451</v>
      </c>
      <c r="M85" s="864"/>
      <c r="N85" s="51"/>
    </row>
    <row r="86" spans="1:14" ht="15.75" thickBot="1">
      <c r="B86" s="827" t="s">
        <v>953</v>
      </c>
      <c r="C86" s="828"/>
      <c r="D86" s="828"/>
      <c r="E86" s="828"/>
      <c r="F86" s="828"/>
      <c r="G86" s="828"/>
      <c r="H86" s="828"/>
      <c r="I86" s="828"/>
      <c r="J86" s="828"/>
      <c r="K86" s="828"/>
      <c r="L86" s="828"/>
      <c r="M86" s="829"/>
      <c r="N86" s="52">
        <f>L83+L84+L85</f>
        <v>144149.47401500671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624647.72073169565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178305.88963424484</v>
      </c>
      <c r="L36" s="270"/>
      <c r="M36" s="271">
        <v>0.75</v>
      </c>
      <c r="N36" s="272">
        <f>K36/M36</f>
        <v>237741.18617899311</v>
      </c>
    </row>
    <row r="37" spans="1:14">
      <c r="A37" s="108" t="s">
        <v>241</v>
      </c>
      <c r="B37" s="840" t="str">
        <f>VLOOKUP(A37,EQUIPOS!A7:D154,3,FALSE)</f>
        <v>Grúa (capacidad 15 ton)</v>
      </c>
      <c r="C37" s="841"/>
      <c r="D37" s="841"/>
      <c r="E37" s="841"/>
      <c r="F37" s="841"/>
      <c r="G37" s="841"/>
      <c r="H37" s="842"/>
      <c r="I37" s="267"/>
      <c r="J37" s="268"/>
      <c r="K37" s="269">
        <f>VLOOKUP(A37,EQUIPOS!A7:D164,4,FALSE)</f>
        <v>188702.02535341567</v>
      </c>
      <c r="L37" s="270"/>
      <c r="M37" s="271">
        <v>0.75</v>
      </c>
      <c r="N37" s="272">
        <f>K37/M37</f>
        <v>251602.70047122089</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1804.3666666666668</v>
      </c>
    </row>
    <row r="43" spans="1:14" ht="15.75" thickBot="1">
      <c r="B43" s="827" t="s">
        <v>953</v>
      </c>
      <c r="C43" s="828"/>
      <c r="D43" s="828"/>
      <c r="E43" s="828"/>
      <c r="F43" s="828"/>
      <c r="G43" s="828"/>
      <c r="H43" s="828"/>
      <c r="I43" s="828"/>
      <c r="J43" s="828"/>
      <c r="K43" s="828"/>
      <c r="L43" s="828"/>
      <c r="M43" s="829"/>
      <c r="N43" s="394">
        <f>SUM(N36:N42)</f>
        <v>491148.25331688061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1080.846176992811</v>
      </c>
      <c r="N48" s="272">
        <f>K48*M48</f>
        <v>10808.46176992811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15504.623868422887</v>
      </c>
      <c r="N49" s="272">
        <f>K49*M49</f>
        <v>15504.623868422887</v>
      </c>
    </row>
    <row r="50" spans="1:14">
      <c r="A50" s="206"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2268.9439495831748</v>
      </c>
      <c r="N50" s="272">
        <f>K50*M50</f>
        <v>2268.9439495831748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28582.029587934172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36087.333333333336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555817.61623814818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111163.52324762964</v>
      </c>
      <c r="M83" s="862"/>
      <c r="N83" s="51"/>
    </row>
    <row r="84" spans="1:14">
      <c r="B84" s="89" t="s">
        <v>973</v>
      </c>
      <c r="C84" s="90"/>
      <c r="D84" s="90"/>
      <c r="E84" s="90"/>
      <c r="F84" s="90"/>
      <c r="G84" s="90"/>
      <c r="H84" s="90"/>
      <c r="I84" s="87"/>
      <c r="J84" s="88"/>
      <c r="K84" s="304">
        <v>0.05</v>
      </c>
      <c r="L84" s="861">
        <f>N78*K84</f>
        <v>27790.880811907409</v>
      </c>
      <c r="M84" s="862"/>
      <c r="N84" s="51"/>
    </row>
    <row r="85" spans="1:14" ht="15.75" thickBot="1">
      <c r="B85" s="91" t="s">
        <v>974</v>
      </c>
      <c r="C85" s="92"/>
      <c r="D85" s="92"/>
      <c r="E85" s="92"/>
      <c r="F85" s="92"/>
      <c r="G85" s="92"/>
      <c r="H85" s="92"/>
      <c r="I85" s="93"/>
      <c r="J85" s="94"/>
      <c r="K85" s="305">
        <v>0.05</v>
      </c>
      <c r="L85" s="863">
        <f>N78*K85</f>
        <v>27790.880811907409</v>
      </c>
      <c r="M85" s="864"/>
      <c r="N85" s="51"/>
    </row>
    <row r="86" spans="1:14" ht="15.75" thickBot="1">
      <c r="B86" s="827" t="s">
        <v>953</v>
      </c>
      <c r="C86" s="828"/>
      <c r="D86" s="828"/>
      <c r="E86" s="828"/>
      <c r="F86" s="828"/>
      <c r="G86" s="828"/>
      <c r="H86" s="828"/>
      <c r="I86" s="828"/>
      <c r="J86" s="828"/>
      <c r="K86" s="828"/>
      <c r="L86" s="828"/>
      <c r="M86" s="829"/>
      <c r="N86" s="52">
        <f>L83+L84+L85</f>
        <v>166745.28487144446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722562.90110959264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178305.88963424484</v>
      </c>
      <c r="L36" s="270"/>
      <c r="M36" s="271">
        <v>0.6875</v>
      </c>
      <c r="N36" s="272">
        <f>K36/M36</f>
        <v>259354.02128617431</v>
      </c>
    </row>
    <row r="37" spans="1:14">
      <c r="A37" s="108" t="s">
        <v>241</v>
      </c>
      <c r="B37" s="840" t="str">
        <f>VLOOKUP(A37,EQUIPOS!A7:D154,3,FALSE)</f>
        <v>Grúa (capacidad 15 ton)</v>
      </c>
      <c r="C37" s="841"/>
      <c r="D37" s="841"/>
      <c r="E37" s="841"/>
      <c r="F37" s="841"/>
      <c r="G37" s="841"/>
      <c r="H37" s="842"/>
      <c r="I37" s="267"/>
      <c r="J37" s="268"/>
      <c r="K37" s="269">
        <f>VLOOKUP(A37,EQUIPOS!A7:D164,4,FALSE)</f>
        <v>188702.02535341567</v>
      </c>
      <c r="L37" s="270"/>
      <c r="M37" s="271">
        <v>0.6875</v>
      </c>
      <c r="N37" s="272">
        <f>K37/M37</f>
        <v>274475.67324133188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1968.4</v>
      </c>
    </row>
    <row r="43" spans="1:14" ht="15.75" thickBot="1">
      <c r="B43" s="827" t="s">
        <v>953</v>
      </c>
      <c r="C43" s="828"/>
      <c r="D43" s="828"/>
      <c r="E43" s="828"/>
      <c r="F43" s="828"/>
      <c r="G43" s="828"/>
      <c r="H43" s="828"/>
      <c r="I43" s="828"/>
      <c r="J43" s="828"/>
      <c r="K43" s="828"/>
      <c r="L43" s="828"/>
      <c r="M43" s="829"/>
      <c r="N43" s="394">
        <f>SUM(N36:N42)</f>
        <v>535798.09452750615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1080.846176992811</v>
      </c>
      <c r="N48" s="272">
        <f>K48*M48</f>
        <v>10808.46176992811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15504.623868422887</v>
      </c>
      <c r="N49" s="272">
        <f>K49*M49</f>
        <v>15504.623868422887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2268.9439495831748</v>
      </c>
      <c r="N50" s="272">
        <f>K50*M50</f>
        <v>2268.9439495831748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28582.029587934172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39368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603748.1241154403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120749.62482308806</v>
      </c>
      <c r="M83" s="862"/>
      <c r="N83" s="51"/>
    </row>
    <row r="84" spans="1:14">
      <c r="B84" s="89" t="s">
        <v>973</v>
      </c>
      <c r="C84" s="90"/>
      <c r="D84" s="90"/>
      <c r="E84" s="90"/>
      <c r="F84" s="90"/>
      <c r="G84" s="90"/>
      <c r="H84" s="90"/>
      <c r="I84" s="87"/>
      <c r="J84" s="88"/>
      <c r="K84" s="304">
        <v>0.05</v>
      </c>
      <c r="L84" s="861">
        <f>N78*K84</f>
        <v>30187.406205772015</v>
      </c>
      <c r="M84" s="862"/>
      <c r="N84" s="51"/>
    </row>
    <row r="85" spans="1:14" ht="15.75" thickBot="1">
      <c r="B85" s="91" t="s">
        <v>974</v>
      </c>
      <c r="C85" s="92"/>
      <c r="D85" s="92"/>
      <c r="E85" s="92"/>
      <c r="F85" s="92"/>
      <c r="G85" s="92"/>
      <c r="H85" s="92"/>
      <c r="I85" s="93"/>
      <c r="J85" s="94"/>
      <c r="K85" s="305">
        <v>0.05</v>
      </c>
      <c r="L85" s="863">
        <f>N78*K85</f>
        <v>30187.406205772015</v>
      </c>
      <c r="M85" s="864"/>
      <c r="N85" s="51"/>
    </row>
    <row r="86" spans="1:14" ht="15.75" thickBot="1">
      <c r="B86" s="827" t="s">
        <v>953</v>
      </c>
      <c r="C86" s="828"/>
      <c r="D86" s="828"/>
      <c r="E86" s="828"/>
      <c r="F86" s="828"/>
      <c r="G86" s="828"/>
      <c r="H86" s="828"/>
      <c r="I86" s="828"/>
      <c r="J86" s="828"/>
      <c r="K86" s="828"/>
      <c r="L86" s="828"/>
      <c r="M86" s="829"/>
      <c r="N86" s="52">
        <f>L83+L84+L85</f>
        <v>181124.43723463209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784872.56135007238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2" t="s">
        <v>241</v>
      </c>
      <c r="B36" s="840" t="str">
        <f>VLOOKUP(A36,EQUIPOS!A6:D154,3,FALSE)</f>
        <v>Grúa (capacidad 15 ton)</v>
      </c>
      <c r="C36" s="841"/>
      <c r="D36" s="841"/>
      <c r="E36" s="841"/>
      <c r="F36" s="841"/>
      <c r="G36" s="841"/>
      <c r="H36" s="842"/>
      <c r="I36" s="267"/>
      <c r="J36" s="268"/>
      <c r="K36" s="269">
        <f>VLOOKUP(A36,EQUIPOS!A6:D163,4,FALSE)</f>
        <v>188702.02535341567</v>
      </c>
      <c r="L36" s="270"/>
      <c r="M36" s="396">
        <v>1.125</v>
      </c>
      <c r="N36" s="272">
        <f>K36/M36</f>
        <v>167735.1336474806</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1202.9111111111113</v>
      </c>
    </row>
    <row r="43" spans="1:14" ht="15.75" thickBot="1">
      <c r="B43" s="827" t="s">
        <v>953</v>
      </c>
      <c r="C43" s="828"/>
      <c r="D43" s="828"/>
      <c r="E43" s="828"/>
      <c r="F43" s="828"/>
      <c r="G43" s="828"/>
      <c r="H43" s="828"/>
      <c r="I43" s="828"/>
      <c r="J43" s="828"/>
      <c r="K43" s="828"/>
      <c r="L43" s="828"/>
      <c r="M43" s="829"/>
      <c r="N43" s="394">
        <f>SUM(N36:N42)</f>
        <v>168938.04475859171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9" t="s">
        <v>428</v>
      </c>
      <c r="B48" s="43" t="str">
        <f>VLOOKUP(A48,MATERIALES!A4:D372,3,FALSE)</f>
        <v>Costal de fibra o fique</v>
      </c>
      <c r="C48" s="281"/>
      <c r="D48" s="281"/>
      <c r="E48" s="281"/>
      <c r="F48" s="281"/>
      <c r="G48" s="281"/>
      <c r="H48" s="281"/>
      <c r="I48" s="268"/>
      <c r="J48" s="224" t="str">
        <f>VLOOKUP(A48,MATERIALES!A4:D372,2,FALSE)</f>
        <v>u</v>
      </c>
      <c r="K48" s="461">
        <v>10</v>
      </c>
      <c r="L48" s="267"/>
      <c r="M48" s="283">
        <f>VLOOKUP(A48,MATERIALES!A5:D372,4,FALSE)</f>
        <v>1080.846176992811</v>
      </c>
      <c r="N48" s="272">
        <f>K48*M48</f>
        <v>10808.46176992811</v>
      </c>
    </row>
    <row r="49" spans="1:14">
      <c r="A49" s="149" t="s">
        <v>589</v>
      </c>
      <c r="B49" s="43" t="str">
        <f>VLOOKUP(A49,MATERIALES!A5:D372,3,FALSE)</f>
        <v>Nutrientes (para remoción de especies vegetales) (dap, triple 15 o similar) (ítem 201.9)</v>
      </c>
      <c r="C49" s="281"/>
      <c r="D49" s="281"/>
      <c r="E49" s="281"/>
      <c r="F49" s="281"/>
      <c r="G49" s="281"/>
      <c r="H49" s="281"/>
      <c r="I49" s="268"/>
      <c r="J49" s="224" t="str">
        <f>VLOOKUP(A49,MATERIALES!A5:D372,2,FALSE)</f>
        <v>kg</v>
      </c>
      <c r="K49" s="461">
        <v>1</v>
      </c>
      <c r="L49" s="267"/>
      <c r="M49" s="283">
        <f>VLOOKUP(A49,MATERIALES!A6:D372,4,FALSE)</f>
        <v>2268.9439495831748</v>
      </c>
      <c r="N49" s="272">
        <f>K49*M49</f>
        <v>2268.9439495831748</v>
      </c>
    </row>
    <row r="50" spans="1:14">
      <c r="A50" s="150" t="s">
        <v>412</v>
      </c>
      <c r="B50" s="43" t="str">
        <f>VLOOKUP(A50,MATERIALES!A6:D372,3,FALSE)</f>
        <v>Cicatrizante (para remoción de especies vegetales)</v>
      </c>
      <c r="C50" s="281"/>
      <c r="D50" s="281"/>
      <c r="E50" s="281"/>
      <c r="F50" s="281"/>
      <c r="G50" s="281"/>
      <c r="H50" s="281"/>
      <c r="I50" s="268"/>
      <c r="J50" s="224" t="str">
        <f>VLOOKUP(A50,MATERIALES!A6:D372,2,FALSE)</f>
        <v>kg</v>
      </c>
      <c r="K50" s="461">
        <v>1</v>
      </c>
      <c r="L50" s="267"/>
      <c r="M50" s="283">
        <f>VLOOKUP(A50,MATERIALES!A6:D372,4,FALSE)</f>
        <v>15504.623868422887</v>
      </c>
      <c r="N50" s="272">
        <f>K50*M50</f>
        <v>15504.623868422887</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28582.029587934172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24058.222222222223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221578.2965687481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44315.659313749624</v>
      </c>
      <c r="M83" s="862"/>
      <c r="N83" s="51"/>
    </row>
    <row r="84" spans="1:14">
      <c r="B84" s="89" t="s">
        <v>973</v>
      </c>
      <c r="C84" s="90"/>
      <c r="D84" s="90"/>
      <c r="E84" s="90"/>
      <c r="F84" s="90"/>
      <c r="G84" s="90"/>
      <c r="H84" s="90"/>
      <c r="I84" s="87"/>
      <c r="J84" s="88"/>
      <c r="K84" s="304">
        <v>0.05</v>
      </c>
      <c r="L84" s="861">
        <f>N78*K84</f>
        <v>11078.914828437406</v>
      </c>
      <c r="M84" s="862"/>
      <c r="N84" s="51"/>
    </row>
    <row r="85" spans="1:14" ht="15.75" thickBot="1">
      <c r="B85" s="91" t="s">
        <v>974</v>
      </c>
      <c r="C85" s="92"/>
      <c r="D85" s="92"/>
      <c r="E85" s="92"/>
      <c r="F85" s="92"/>
      <c r="G85" s="92"/>
      <c r="H85" s="92"/>
      <c r="I85" s="93"/>
      <c r="J85" s="94"/>
      <c r="K85" s="305">
        <v>0.05</v>
      </c>
      <c r="L85" s="863">
        <f>N78*K85</f>
        <v>11078.914828437406</v>
      </c>
      <c r="M85" s="864"/>
      <c r="N85" s="51"/>
    </row>
    <row r="86" spans="1:14" ht="15.75" thickBot="1">
      <c r="B86" s="827" t="s">
        <v>953</v>
      </c>
      <c r="C86" s="828"/>
      <c r="D86" s="828"/>
      <c r="E86" s="828"/>
      <c r="F86" s="828"/>
      <c r="G86" s="828"/>
      <c r="H86" s="828"/>
      <c r="I86" s="828"/>
      <c r="J86" s="828"/>
      <c r="K86" s="828"/>
      <c r="L86" s="828"/>
      <c r="M86" s="829"/>
      <c r="N86" s="52">
        <f>L83+L84+L85</f>
        <v>66473.488970624443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288051.78553937253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5" t="s">
        <v>241</v>
      </c>
      <c r="B36" s="840" t="str">
        <f>VLOOKUP(A36,EQUIPOS!A6:D154,3,FALSE)</f>
        <v>Grúa (capacidad 15 ton)</v>
      </c>
      <c r="C36" s="841"/>
      <c r="D36" s="841"/>
      <c r="E36" s="841"/>
      <c r="F36" s="841"/>
      <c r="G36" s="841"/>
      <c r="H36" s="842"/>
      <c r="I36" s="267"/>
      <c r="J36" s="268"/>
      <c r="K36" s="269">
        <f>VLOOKUP(A36,EQUIPOS!A6:D163,4,FALSE)</f>
        <v>188702.02535341567</v>
      </c>
      <c r="L36" s="270"/>
      <c r="M36" s="462">
        <v>1</v>
      </c>
      <c r="N36" s="272">
        <f>K36/M36</f>
        <v>188702.02535341567</v>
      </c>
    </row>
    <row r="37" spans="1:14">
      <c r="A37" s="155" t="s">
        <v>373</v>
      </c>
      <c r="B37" s="840" t="str">
        <f>VLOOKUP(A37,EQUIPOS!A7:D154,3,FALSE)</f>
        <v>Volqueta 6 m3</v>
      </c>
      <c r="C37" s="841"/>
      <c r="D37" s="841"/>
      <c r="E37" s="841"/>
      <c r="F37" s="841"/>
      <c r="G37" s="841"/>
      <c r="H37" s="842"/>
      <c r="I37" s="267"/>
      <c r="J37" s="268"/>
      <c r="K37" s="269">
        <f>VLOOKUP(A37,EQUIPOS!A7:D164,4,FALSE)</f>
        <v>83299.429808027824</v>
      </c>
      <c r="L37" s="270"/>
      <c r="M37" s="463">
        <v>1</v>
      </c>
      <c r="N37" s="272">
        <f>K37/M37</f>
        <v>83299.429808027824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1353.2750000000001</v>
      </c>
    </row>
    <row r="43" spans="1:14" ht="15.75" thickBot="1">
      <c r="B43" s="827" t="s">
        <v>953</v>
      </c>
      <c r="C43" s="828"/>
      <c r="D43" s="828"/>
      <c r="E43" s="828"/>
      <c r="F43" s="828"/>
      <c r="G43" s="828"/>
      <c r="H43" s="828"/>
      <c r="I43" s="828"/>
      <c r="J43" s="828"/>
      <c r="K43" s="828"/>
      <c r="L43" s="828"/>
      <c r="M43" s="829"/>
      <c r="N43" s="394">
        <f>SUM(N36:N42)</f>
        <v>273354.73016144353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4" t="s">
        <v>428</v>
      </c>
      <c r="B48" s="43" t="str">
        <f>VLOOKUP(A48,MATERIALES!A4:D372,3,FALSE)</f>
        <v>Costal de fibra o fique</v>
      </c>
      <c r="C48" s="281"/>
      <c r="D48" s="281"/>
      <c r="E48" s="281"/>
      <c r="F48" s="281"/>
      <c r="G48" s="281"/>
      <c r="H48" s="281"/>
      <c r="I48" s="268"/>
      <c r="J48" s="224" t="str">
        <f>VLOOKUP(A48,MATERIALES!A4:D379,2,FALSE)</f>
        <v>u</v>
      </c>
      <c r="K48" s="461">
        <v>10</v>
      </c>
      <c r="L48" s="267"/>
      <c r="M48" s="283">
        <f>VLOOKUP(A48,MATERIALES!A5:D372,4,FALSE)</f>
        <v>1080.846176992811</v>
      </c>
      <c r="N48" s="272">
        <f>K48*M48</f>
        <v>10808.46176992811</v>
      </c>
    </row>
    <row r="49" spans="1:14">
      <c r="A49" s="151" t="s">
        <v>589</v>
      </c>
      <c r="B49" s="43" t="str">
        <f>VLOOKUP(A49,MATERIALES!A5:D372,3,FALSE)</f>
        <v>Nutrientes (para remoción de especies vegetales) (dap, triple 15 o similar) (ítem 201.9)</v>
      </c>
      <c r="C49" s="281"/>
      <c r="D49" s="281"/>
      <c r="E49" s="281"/>
      <c r="F49" s="281"/>
      <c r="G49" s="281"/>
      <c r="H49" s="281"/>
      <c r="I49" s="268"/>
      <c r="J49" s="224" t="str">
        <f>VLOOKUP(A49,MATERIALES!A5:D379,2,FALSE)</f>
        <v>kg</v>
      </c>
      <c r="K49" s="461">
        <v>1</v>
      </c>
      <c r="L49" s="267"/>
      <c r="M49" s="283">
        <f>VLOOKUP(A49,MATERIALES!A6:D372,4,FALSE)</f>
        <v>2268.9439495831748</v>
      </c>
      <c r="N49" s="272">
        <f>K49*M49</f>
        <v>2268.9439495831748</v>
      </c>
    </row>
    <row r="50" spans="1:14">
      <c r="A50" s="154" t="s">
        <v>412</v>
      </c>
      <c r="B50" s="43" t="str">
        <f>VLOOKUP(A50,MATERIALES!A6:D372,3,FALSE)</f>
        <v>Cicatrizante (para remoción de especies vegetales)</v>
      </c>
      <c r="C50" s="281"/>
      <c r="D50" s="281"/>
      <c r="E50" s="281"/>
      <c r="F50" s="281"/>
      <c r="G50" s="281"/>
      <c r="H50" s="281"/>
      <c r="I50" s="268"/>
      <c r="J50" s="224" t="str">
        <f>VLOOKUP(A50,MATERIALES!A6:D380,2,FALSE)</f>
        <v>kg</v>
      </c>
      <c r="K50" s="461">
        <v>1</v>
      </c>
      <c r="L50" s="267"/>
      <c r="M50" s="283">
        <f>VLOOKUP(A50,MATERIALES!A6:D372,4,FALSE)</f>
        <v>15504.623868422887</v>
      </c>
      <c r="N50" s="272">
        <f>K50*M50</f>
        <v>15504.623868422887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28582.029587934172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27065.5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329002.25974937773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65800.451949875554</v>
      </c>
      <c r="M83" s="862"/>
      <c r="N83" s="51"/>
    </row>
    <row r="84" spans="1:14">
      <c r="B84" s="89" t="s">
        <v>973</v>
      </c>
      <c r="C84" s="90"/>
      <c r="D84" s="90"/>
      <c r="E84" s="90"/>
      <c r="F84" s="90"/>
      <c r="G84" s="90"/>
      <c r="H84" s="90"/>
      <c r="I84" s="87"/>
      <c r="J84" s="88"/>
      <c r="K84" s="304">
        <v>0.05</v>
      </c>
      <c r="L84" s="861">
        <f>N78*K84</f>
        <v>16450.112987468889</v>
      </c>
      <c r="M84" s="862"/>
      <c r="N84" s="51"/>
    </row>
    <row r="85" spans="1:14" ht="15.75" thickBot="1">
      <c r="B85" s="91" t="s">
        <v>974</v>
      </c>
      <c r="C85" s="92"/>
      <c r="D85" s="92"/>
      <c r="E85" s="92"/>
      <c r="F85" s="92"/>
      <c r="G85" s="92"/>
      <c r="H85" s="92"/>
      <c r="I85" s="93"/>
      <c r="J85" s="94"/>
      <c r="K85" s="305">
        <v>0.05</v>
      </c>
      <c r="L85" s="863">
        <f>N78*K85</f>
        <v>16450.112987468889</v>
      </c>
      <c r="M85" s="864"/>
      <c r="N85" s="51"/>
    </row>
    <row r="86" spans="1:14" ht="15.75" thickBot="1">
      <c r="B86" s="827" t="s">
        <v>953</v>
      </c>
      <c r="C86" s="828"/>
      <c r="D86" s="828"/>
      <c r="E86" s="828"/>
      <c r="F86" s="828"/>
      <c r="G86" s="828"/>
      <c r="H86" s="828"/>
      <c r="I86" s="828"/>
      <c r="J86" s="828"/>
      <c r="K86" s="828"/>
      <c r="L86" s="828"/>
      <c r="M86" s="829"/>
      <c r="N86" s="52">
        <f>L83+L84+L85</f>
        <v>98700.677924813339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427702.93767419108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188702.02535341567</v>
      </c>
      <c r="L36" s="270"/>
      <c r="M36" s="271">
        <v>0.9375</v>
      </c>
      <c r="N36" s="272">
        <f>K36/M36</f>
        <v>201282.16037697671</v>
      </c>
    </row>
    <row r="37" spans="1:14">
      <c r="A37" s="144" t="s">
        <v>373</v>
      </c>
      <c r="B37" s="840" t="str">
        <f>VLOOKUP(A37,EQUIPOS!A7:D154,3,FALSE)</f>
        <v>Volqueta 6 m3</v>
      </c>
      <c r="C37" s="841"/>
      <c r="D37" s="841"/>
      <c r="E37" s="841"/>
      <c r="F37" s="841"/>
      <c r="G37" s="841"/>
      <c r="H37" s="842"/>
      <c r="I37" s="267"/>
      <c r="J37" s="268"/>
      <c r="K37" s="269">
        <f>VLOOKUP(A37,EQUIPOS!A7:D164,4,FALSE)</f>
        <v>83299.429808027824</v>
      </c>
      <c r="L37" s="270"/>
      <c r="M37" s="271">
        <v>0.9375</v>
      </c>
      <c r="N37" s="272">
        <f>K37/M37</f>
        <v>88852.725128563019</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1443.4933333333333</v>
      </c>
    </row>
    <row r="43" spans="1:14" ht="15.75" thickBot="1">
      <c r="B43" s="827" t="s">
        <v>953</v>
      </c>
      <c r="C43" s="828"/>
      <c r="D43" s="828"/>
      <c r="E43" s="828"/>
      <c r="F43" s="828"/>
      <c r="G43" s="828"/>
      <c r="H43" s="828"/>
      <c r="I43" s="828"/>
      <c r="J43" s="828"/>
      <c r="K43" s="828"/>
      <c r="L43" s="828"/>
      <c r="M43" s="829"/>
      <c r="N43" s="394">
        <f>SUM(N36:N42)</f>
        <v>291578.37883887306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VLOOKUP(A48,MATERIALES!A4:D379,2,FALSE)</f>
        <v>u</v>
      </c>
      <c r="K48" s="282">
        <v>10</v>
      </c>
      <c r="L48" s="267"/>
      <c r="M48" s="283">
        <f>VLOOKUP(A48,MATERIALES!A5:D372,4,FALSE)</f>
        <v>1080.846176992811</v>
      </c>
      <c r="N48" s="272">
        <f>K48*M48</f>
        <v>10808.46176992811</v>
      </c>
    </row>
    <row r="49" spans="1:14">
      <c r="A49" t="s">
        <v>412</v>
      </c>
      <c r="B49" s="43" t="str">
        <f>VLOOKUP(A49,MATERIALES!A5:D372,3,FALSE)</f>
        <v>Cicatrizante (para remoción de especies vegetales)</v>
      </c>
      <c r="C49" s="281"/>
      <c r="D49" s="281"/>
      <c r="E49" s="281"/>
      <c r="F49" s="281"/>
      <c r="G49" s="281"/>
      <c r="H49" s="281"/>
      <c r="I49" s="268"/>
      <c r="J49" s="224" t="str">
        <f>VLOOKUP(A49,MATERIALES!A5:D379,2,FALSE)</f>
        <v>kg</v>
      </c>
      <c r="K49" s="282">
        <v>1</v>
      </c>
      <c r="L49" s="267"/>
      <c r="M49" s="283">
        <f>VLOOKUP(A49,MATERIALES!A6:D372,4,FALSE)</f>
        <v>15504.623868422887</v>
      </c>
      <c r="N49" s="272">
        <f>K49*M49</f>
        <v>15504.623868422887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VLOOKUP(A50,MATERIALES!A6:D380,2,FALSE)</f>
        <v>kg</v>
      </c>
      <c r="K50" s="282">
        <v>1</v>
      </c>
      <c r="L50" s="267"/>
      <c r="M50" s="283">
        <f>VLOOKUP(A50,MATERIALES!A6:D372,4,FALSE)</f>
        <v>2268.9439495831748</v>
      </c>
      <c r="N50" s="272">
        <f>K50*M50</f>
        <v>2268.9439495831748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28582.029587934172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28869.866666666665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349030.2750934739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69806.05501869478</v>
      </c>
      <c r="M83" s="862"/>
      <c r="N83" s="51"/>
    </row>
    <row r="84" spans="1:14">
      <c r="B84" s="89" t="s">
        <v>973</v>
      </c>
      <c r="C84" s="90"/>
      <c r="D84" s="90"/>
      <c r="E84" s="90"/>
      <c r="F84" s="90"/>
      <c r="G84" s="90"/>
      <c r="H84" s="90"/>
      <c r="I84" s="87"/>
      <c r="J84" s="88"/>
      <c r="K84" s="304">
        <v>0.05</v>
      </c>
      <c r="L84" s="861">
        <f>N78*K84</f>
        <v>17451.513754673695</v>
      </c>
      <c r="M84" s="862"/>
      <c r="N84" s="51"/>
    </row>
    <row r="85" spans="1:14" ht="15.75" thickBot="1">
      <c r="B85" s="91" t="s">
        <v>974</v>
      </c>
      <c r="C85" s="92"/>
      <c r="D85" s="92"/>
      <c r="E85" s="92"/>
      <c r="F85" s="92"/>
      <c r="G85" s="92"/>
      <c r="H85" s="92"/>
      <c r="I85" s="93"/>
      <c r="J85" s="94"/>
      <c r="K85" s="305">
        <v>0.05</v>
      </c>
      <c r="L85" s="863">
        <f>N78*K85</f>
        <v>17451.513754673695</v>
      </c>
      <c r="M85" s="864"/>
      <c r="N85" s="51"/>
    </row>
    <row r="86" spans="1:14" ht="15.75" thickBot="1">
      <c r="B86" s="827" t="s">
        <v>953</v>
      </c>
      <c r="C86" s="828"/>
      <c r="D86" s="828"/>
      <c r="E86" s="828"/>
      <c r="F86" s="828"/>
      <c r="G86" s="828"/>
      <c r="H86" s="828"/>
      <c r="I86" s="828"/>
      <c r="J86" s="828"/>
      <c r="K86" s="828"/>
      <c r="L86" s="828"/>
      <c r="M86" s="829"/>
      <c r="N86" s="52">
        <f>L83+L84+L85</f>
        <v>104709.08252804217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453739.3576215161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188702.02535341567</v>
      </c>
      <c r="L36" s="270"/>
      <c r="M36" s="271">
        <v>1.5</v>
      </c>
      <c r="N36" s="272">
        <f>K36/M36</f>
        <v>125801.35023561044</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902.18333333333339</v>
      </c>
    </row>
    <row r="43" spans="1:14" ht="15.75" thickBot="1">
      <c r="B43" s="827" t="s">
        <v>953</v>
      </c>
      <c r="C43" s="828"/>
      <c r="D43" s="828"/>
      <c r="E43" s="828"/>
      <c r="F43" s="828"/>
      <c r="G43" s="828"/>
      <c r="H43" s="828"/>
      <c r="I43" s="828"/>
      <c r="J43" s="828"/>
      <c r="K43" s="828"/>
      <c r="L43" s="828"/>
      <c r="M43" s="829"/>
      <c r="N43" s="394">
        <f>SUM(N36:N42)</f>
        <v>126703.53356894378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VLOOKUP(A48,MATERIALES!A4:D379,2,FALSE)</f>
        <v>u</v>
      </c>
      <c r="K48" s="282">
        <v>10</v>
      </c>
      <c r="L48" s="267"/>
      <c r="M48" s="283">
        <f>VLOOKUP(A48,MATERIALES!A5:D372,4,FALSE)</f>
        <v>1080.846176992811</v>
      </c>
      <c r="N48" s="272">
        <f>K48*M48</f>
        <v>10808.46176992811</v>
      </c>
    </row>
    <row r="49" spans="1:14">
      <c r="A49" t="s">
        <v>412</v>
      </c>
      <c r="B49" s="43" t="str">
        <f>VLOOKUP(A49,MATERIALES!A5:D372,3,FALSE)</f>
        <v>Cicatrizante (para remoción de especies vegetales)</v>
      </c>
      <c r="C49" s="281"/>
      <c r="D49" s="281"/>
      <c r="E49" s="281"/>
      <c r="F49" s="281"/>
      <c r="G49" s="281"/>
      <c r="H49" s="281"/>
      <c r="I49" s="268"/>
      <c r="J49" s="224" t="str">
        <f>VLOOKUP(A49,MATERIALES!A5:D379,2,FALSE)</f>
        <v>kg</v>
      </c>
      <c r="K49" s="282">
        <v>1</v>
      </c>
      <c r="L49" s="267"/>
      <c r="M49" s="283">
        <f>VLOOKUP(A49,MATERIALES!A6:D372,4,FALSE)</f>
        <v>15504.623868422887</v>
      </c>
      <c r="N49" s="272">
        <f>K49*M49</f>
        <v>15504.623868422887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VLOOKUP(A50,MATERIALES!A6:D380,2,FALSE)</f>
        <v>kg</v>
      </c>
      <c r="K50" s="282">
        <v>1</v>
      </c>
      <c r="L50" s="267"/>
      <c r="M50" s="283">
        <f>VLOOKUP(A50,MATERIALES!A6:D372,4,FALSE)</f>
        <v>2268.9439495831748</v>
      </c>
      <c r="N50" s="272">
        <f>K50*M50</f>
        <v>2268.9439495831748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28582.029587934172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18043.666666666668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173329.22982354459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34665.845964708918</v>
      </c>
      <c r="M83" s="862"/>
      <c r="N83" s="51"/>
    </row>
    <row r="84" spans="1:14">
      <c r="B84" s="89" t="s">
        <v>973</v>
      </c>
      <c r="C84" s="90"/>
      <c r="D84" s="90"/>
      <c r="E84" s="90"/>
      <c r="F84" s="90"/>
      <c r="G84" s="90"/>
      <c r="H84" s="90"/>
      <c r="I84" s="87"/>
      <c r="J84" s="88"/>
      <c r="K84" s="304">
        <v>0.05</v>
      </c>
      <c r="L84" s="861">
        <f>N78*K84</f>
        <v>8666.4614911772296</v>
      </c>
      <c r="M84" s="862"/>
      <c r="N84" s="51"/>
    </row>
    <row r="85" spans="1:14" ht="15.75" thickBot="1">
      <c r="B85" s="91" t="s">
        <v>974</v>
      </c>
      <c r="C85" s="92"/>
      <c r="D85" s="92"/>
      <c r="E85" s="92"/>
      <c r="F85" s="92"/>
      <c r="G85" s="92"/>
      <c r="H85" s="92"/>
      <c r="I85" s="93"/>
      <c r="J85" s="94"/>
      <c r="K85" s="305">
        <v>0.05</v>
      </c>
      <c r="L85" s="863">
        <f>N78*K85</f>
        <v>8666.4614911772296</v>
      </c>
      <c r="M85" s="864"/>
      <c r="N85" s="51"/>
    </row>
    <row r="86" spans="1:14" ht="15.75" thickBot="1">
      <c r="B86" s="827" t="s">
        <v>953</v>
      </c>
      <c r="C86" s="828"/>
      <c r="D86" s="828"/>
      <c r="E86" s="828"/>
      <c r="F86" s="828"/>
      <c r="G86" s="828"/>
      <c r="H86" s="828"/>
      <c r="I86" s="828"/>
      <c r="J86" s="828"/>
      <c r="K86" s="828"/>
      <c r="L86" s="828"/>
      <c r="M86" s="829"/>
      <c r="N86" s="52">
        <f>L83+L84+L85</f>
        <v>51998.768947063378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225327.99877060798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188702.02535341567</v>
      </c>
      <c r="L36" s="270"/>
      <c r="M36" s="271">
        <v>1.375</v>
      </c>
      <c r="N36" s="272">
        <f>K36/M36</f>
        <v>137237.83662066594</v>
      </c>
    </row>
    <row r="37" spans="1:14">
      <c r="A37" s="144" t="s">
        <v>373</v>
      </c>
      <c r="B37" s="840" t="str">
        <f>VLOOKUP(A37,EQUIPOS!A7:D154,3,FALSE)</f>
        <v>Volqueta 6 m3</v>
      </c>
      <c r="C37" s="841"/>
      <c r="D37" s="841"/>
      <c r="E37" s="841"/>
      <c r="F37" s="841"/>
      <c r="G37" s="841"/>
      <c r="H37" s="842"/>
      <c r="I37" s="267"/>
      <c r="J37" s="268"/>
      <c r="K37" s="269">
        <f>VLOOKUP(A37,EQUIPOS!A7:D164,4,FALSE)</f>
        <v>83299.429808027824</v>
      </c>
      <c r="L37" s="270"/>
      <c r="M37" s="271">
        <v>1.375</v>
      </c>
      <c r="N37" s="272">
        <f>K37/M37</f>
        <v>60581.403496747509</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984.2</v>
      </c>
    </row>
    <row r="43" spans="1:14" ht="15.75" thickBot="1">
      <c r="B43" s="827" t="s">
        <v>953</v>
      </c>
      <c r="C43" s="828"/>
      <c r="D43" s="828"/>
      <c r="E43" s="828"/>
      <c r="F43" s="828"/>
      <c r="G43" s="828"/>
      <c r="H43" s="828"/>
      <c r="I43" s="828"/>
      <c r="J43" s="828"/>
      <c r="K43" s="828"/>
      <c r="L43" s="828"/>
      <c r="M43" s="829"/>
      <c r="N43" s="394">
        <f>SUM(N36:N42)</f>
        <v>198803.44011741347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VLOOKUP(A48,MATERIALES!A4:D379,2,FALSE)</f>
        <v>u</v>
      </c>
      <c r="K48" s="282">
        <v>10</v>
      </c>
      <c r="L48" s="267"/>
      <c r="M48" s="283">
        <f>VLOOKUP(A48,MATERIALES!A5:D372,4,FALSE)</f>
        <v>1080.846176992811</v>
      </c>
      <c r="N48" s="272">
        <f>K48*M48</f>
        <v>10808.46176992811</v>
      </c>
    </row>
    <row r="49" spans="1:14">
      <c r="A49" t="s">
        <v>412</v>
      </c>
      <c r="B49" s="43" t="str">
        <f>VLOOKUP(A49,MATERIALES!A5:D372,3,FALSE)</f>
        <v>Cicatrizante (para remoción de especies vegetales)</v>
      </c>
      <c r="C49" s="281"/>
      <c r="D49" s="281"/>
      <c r="E49" s="281"/>
      <c r="F49" s="281"/>
      <c r="G49" s="281"/>
      <c r="H49" s="281"/>
      <c r="I49" s="268"/>
      <c r="J49" s="224" t="str">
        <f>VLOOKUP(A49,MATERIALES!A5:D379,2,FALSE)</f>
        <v>kg</v>
      </c>
      <c r="K49" s="282">
        <v>1</v>
      </c>
      <c r="L49" s="267"/>
      <c r="M49" s="283">
        <f>VLOOKUP(A49,MATERIALES!A6:D372,4,FALSE)</f>
        <v>15504.623868422887</v>
      </c>
      <c r="N49" s="272">
        <f>K49*M49</f>
        <v>15504.623868422887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VLOOKUP(A50,MATERIALES!A6:D380,2,FALSE)</f>
        <v>kg</v>
      </c>
      <c r="K50" s="282">
        <v>1</v>
      </c>
      <c r="L50" s="267"/>
      <c r="M50" s="283">
        <f>VLOOKUP(A50,MATERIALES!A6:D372,4,FALSE)</f>
        <v>2268.9439495831748</v>
      </c>
      <c r="N50" s="272">
        <f>K50*M50</f>
        <v>2268.9439495831748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28582.029587934172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19684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247069.46970534764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49413.893941069531</v>
      </c>
      <c r="M83" s="862"/>
      <c r="N83" s="51"/>
    </row>
    <row r="84" spans="1:14">
      <c r="B84" s="89" t="s">
        <v>973</v>
      </c>
      <c r="C84" s="90"/>
      <c r="D84" s="90"/>
      <c r="E84" s="90"/>
      <c r="F84" s="90"/>
      <c r="G84" s="90"/>
      <c r="H84" s="90"/>
      <c r="I84" s="87"/>
      <c r="J84" s="88"/>
      <c r="K84" s="304">
        <v>0.05</v>
      </c>
      <c r="L84" s="861">
        <f>N78*K84</f>
        <v>12353.473485267383</v>
      </c>
      <c r="M84" s="862"/>
      <c r="N84" s="51"/>
    </row>
    <row r="85" spans="1:14" ht="15.75" thickBot="1">
      <c r="B85" s="91" t="s">
        <v>974</v>
      </c>
      <c r="C85" s="92"/>
      <c r="D85" s="92"/>
      <c r="E85" s="92"/>
      <c r="F85" s="92"/>
      <c r="G85" s="92"/>
      <c r="H85" s="92"/>
      <c r="I85" s="93"/>
      <c r="J85" s="94"/>
      <c r="K85" s="305">
        <v>0.05</v>
      </c>
      <c r="L85" s="863">
        <f>N78*K85</f>
        <v>12353.473485267383</v>
      </c>
      <c r="M85" s="864"/>
      <c r="N85" s="51"/>
    </row>
    <row r="86" spans="1:14" ht="15.75" thickBot="1">
      <c r="B86" s="827" t="s">
        <v>953</v>
      </c>
      <c r="C86" s="828"/>
      <c r="D86" s="828"/>
      <c r="E86" s="828"/>
      <c r="F86" s="828"/>
      <c r="G86" s="828"/>
      <c r="H86" s="828"/>
      <c r="I86" s="828"/>
      <c r="J86" s="828"/>
      <c r="K86" s="828"/>
      <c r="L86" s="828"/>
      <c r="M86" s="829"/>
      <c r="N86" s="52">
        <f>L83+L84+L85</f>
        <v>74120.840911604304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321190.31061695196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188702.02535341567</v>
      </c>
      <c r="L36" s="270"/>
      <c r="M36" s="271">
        <v>1.3125</v>
      </c>
      <c r="N36" s="272">
        <f>K36/M36</f>
        <v>143772.97169784052</v>
      </c>
    </row>
    <row r="37" spans="1:14">
      <c r="A37" s="144" t="s">
        <v>373</v>
      </c>
      <c r="B37" s="840" t="str">
        <f>VLOOKUP(A37,EQUIPOS!A7:D154,3,FALSE)</f>
        <v>Volqueta 6 m3</v>
      </c>
      <c r="C37" s="841"/>
      <c r="D37" s="841"/>
      <c r="E37" s="841"/>
      <c r="F37" s="841"/>
      <c r="G37" s="841"/>
      <c r="H37" s="842"/>
      <c r="I37" s="267"/>
      <c r="J37" s="268"/>
      <c r="K37" s="269">
        <f>VLOOKUP(A37,EQUIPOS!A7:D164,4,FALSE)</f>
        <v>83299.429808027824</v>
      </c>
      <c r="L37" s="270"/>
      <c r="M37" s="271">
        <v>1.3125</v>
      </c>
      <c r="N37" s="272">
        <f>K37/M37</f>
        <v>63466.232234687865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1031.0666666666666</v>
      </c>
    </row>
    <row r="43" spans="1:14" ht="15.75" thickBot="1">
      <c r="B43" s="827" t="s">
        <v>953</v>
      </c>
      <c r="C43" s="828"/>
      <c r="D43" s="828"/>
      <c r="E43" s="828"/>
      <c r="F43" s="828"/>
      <c r="G43" s="828"/>
      <c r="H43" s="828"/>
      <c r="I43" s="828"/>
      <c r="J43" s="828"/>
      <c r="K43" s="828"/>
      <c r="L43" s="828"/>
      <c r="M43" s="829"/>
      <c r="N43" s="394">
        <f>SUM(N36:N42)</f>
        <v>208270.27059919506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1080.846176992811</v>
      </c>
      <c r="N48" s="272">
        <f>K48*M48</f>
        <v>10808.46176992811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15504.623868422887</v>
      </c>
      <c r="N49" s="272">
        <f>K49*M49</f>
        <v>15504.623868422887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2268.9439495831748</v>
      </c>
      <c r="N50" s="272">
        <f>K50*M50</f>
        <v>2268.9439495831748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28582.029587934172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20621.333333333332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257473.63352046258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51494.726704092522</v>
      </c>
      <c r="M83" s="862"/>
      <c r="N83" s="51"/>
    </row>
    <row r="84" spans="1:14">
      <c r="B84" s="89" t="s">
        <v>973</v>
      </c>
      <c r="C84" s="90"/>
      <c r="D84" s="90"/>
      <c r="E84" s="90"/>
      <c r="F84" s="90"/>
      <c r="G84" s="90"/>
      <c r="H84" s="90"/>
      <c r="I84" s="87"/>
      <c r="J84" s="88"/>
      <c r="K84" s="304">
        <v>0.05</v>
      </c>
      <c r="L84" s="861">
        <f>N78*K84</f>
        <v>12873.68167602313</v>
      </c>
      <c r="M84" s="862"/>
      <c r="N84" s="51"/>
    </row>
    <row r="85" spans="1:14" ht="15.75" thickBot="1">
      <c r="B85" s="91" t="s">
        <v>974</v>
      </c>
      <c r="C85" s="92"/>
      <c r="D85" s="92"/>
      <c r="E85" s="92"/>
      <c r="F85" s="92"/>
      <c r="G85" s="92"/>
      <c r="H85" s="92"/>
      <c r="I85" s="93"/>
      <c r="J85" s="94"/>
      <c r="K85" s="305">
        <v>0.05</v>
      </c>
      <c r="L85" s="863">
        <f>N78*K85</f>
        <v>12873.68167602313</v>
      </c>
      <c r="M85" s="864"/>
      <c r="N85" s="51"/>
    </row>
    <row r="86" spans="1:14" ht="15.75" thickBot="1">
      <c r="B86" s="827" t="s">
        <v>953</v>
      </c>
      <c r="C86" s="828"/>
      <c r="D86" s="828"/>
      <c r="E86" s="828"/>
      <c r="F86" s="828"/>
      <c r="G86" s="828"/>
      <c r="H86" s="828"/>
      <c r="I86" s="828"/>
      <c r="J86" s="828"/>
      <c r="K86" s="828"/>
      <c r="L86" s="828"/>
      <c r="M86" s="829"/>
      <c r="N86" s="52">
        <f>L83+L84+L85</f>
        <v>77242.090056138783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334715.72357660136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7"/>
      <c r="J36" s="268"/>
      <c r="K36" s="269">
        <f>VLOOKUP(A36,EQUIPOS!A6:D163,4,FALSE)</f>
        <v>143531.32520767872</v>
      </c>
      <c r="L36" s="270"/>
      <c r="M36" s="271">
        <v>66</v>
      </c>
      <c r="N36" s="272">
        <f>K36/M36</f>
        <v>2174.7170486011928</v>
      </c>
    </row>
    <row r="37" spans="1:14">
      <c r="A37" s="144"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172578.98975845845</v>
      </c>
      <c r="L37" s="270"/>
      <c r="M37" s="271">
        <v>100</v>
      </c>
      <c r="N37" s="272">
        <f>K37/M37</f>
        <v>1725.7898975845847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3901.5321545191109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VLOOKUP(A48,MATERIALES!A5:D372,4,FALSE)</f>
        <v>4511.8559584873319</v>
      </c>
      <c r="N48" s="272">
        <f>K48*M48</f>
        <v>4511.8559584873319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4511.8559584873319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8515.9089463397777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1703.1817892679555</v>
      </c>
      <c r="M83" s="862"/>
      <c r="N83" s="51"/>
    </row>
    <row r="84" spans="1:14">
      <c r="B84" s="89" t="s">
        <v>973</v>
      </c>
      <c r="C84" s="90"/>
      <c r="D84" s="90"/>
      <c r="E84" s="90"/>
      <c r="F84" s="90"/>
      <c r="G84" s="90"/>
      <c r="H84" s="90"/>
      <c r="I84" s="87"/>
      <c r="J84" s="88"/>
      <c r="K84" s="304">
        <v>0.05</v>
      </c>
      <c r="L84" s="861">
        <f>N78*K84</f>
        <v>425.79544731698888</v>
      </c>
      <c r="M84" s="862"/>
      <c r="N84" s="51"/>
    </row>
    <row r="85" spans="1:14" ht="15.75" thickBot="1">
      <c r="B85" s="91" t="s">
        <v>974</v>
      </c>
      <c r="C85" s="92"/>
      <c r="D85" s="92"/>
      <c r="E85" s="92"/>
      <c r="F85" s="92"/>
      <c r="G85" s="92"/>
      <c r="H85" s="92"/>
      <c r="I85" s="93"/>
      <c r="J85" s="94"/>
      <c r="K85" s="305">
        <v>0.05</v>
      </c>
      <c r="L85" s="863">
        <f>N78*K85</f>
        <v>425.79544731698888</v>
      </c>
      <c r="M85" s="864"/>
      <c r="N85" s="51"/>
    </row>
    <row r="86" spans="1:14" ht="15.75" thickBot="1">
      <c r="B86" s="827" t="s">
        <v>953</v>
      </c>
      <c r="C86" s="828"/>
      <c r="D86" s="828"/>
      <c r="E86" s="828"/>
      <c r="F86" s="828"/>
      <c r="G86" s="828"/>
      <c r="H86" s="828"/>
      <c r="I86" s="828"/>
      <c r="J86" s="828"/>
      <c r="K86" s="828"/>
      <c r="L86" s="828"/>
      <c r="M86" s="829"/>
      <c r="N86" s="52">
        <f>L83+L84+L85</f>
        <v>2554.7726839019333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11070.68163024171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7"/>
      <c r="J36" s="268"/>
      <c r="K36" s="269">
        <f>VLOOKUP(A36,EQUIPOS!A6:D163,4,FALSE)</f>
        <v>143531.32520767872</v>
      </c>
      <c r="L36" s="270"/>
      <c r="M36" s="271">
        <v>66</v>
      </c>
      <c r="N36" s="272">
        <f>K36/M36</f>
        <v>2174.7170486011928</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2175.7422569345263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2278.2630902678598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455.65261805357198</v>
      </c>
      <c r="M83" s="862"/>
      <c r="N83" s="51"/>
    </row>
    <row r="84" spans="1:14">
      <c r="B84" s="89" t="s">
        <v>973</v>
      </c>
      <c r="C84" s="90"/>
      <c r="D84" s="90"/>
      <c r="E84" s="90"/>
      <c r="F84" s="90"/>
      <c r="G84" s="90"/>
      <c r="H84" s="90"/>
      <c r="I84" s="87"/>
      <c r="J84" s="88"/>
      <c r="K84" s="304">
        <v>0.05</v>
      </c>
      <c r="L84" s="861">
        <f>N78*K84</f>
        <v>113.913154513393</v>
      </c>
      <c r="M84" s="862"/>
      <c r="N84" s="51"/>
    </row>
    <row r="85" spans="1:14" ht="15.75" thickBot="1">
      <c r="B85" s="91" t="s">
        <v>974</v>
      </c>
      <c r="C85" s="92"/>
      <c r="D85" s="92"/>
      <c r="E85" s="92"/>
      <c r="F85" s="92"/>
      <c r="G85" s="92"/>
      <c r="H85" s="92"/>
      <c r="I85" s="93"/>
      <c r="J85" s="94"/>
      <c r="K85" s="305">
        <v>0.05</v>
      </c>
      <c r="L85" s="863">
        <f>N78*K85</f>
        <v>113.913154513393</v>
      </c>
      <c r="M85" s="864"/>
      <c r="N85" s="51"/>
    </row>
    <row r="86" spans="1:14" ht="15.75" thickBot="1">
      <c r="B86" s="827" t="s">
        <v>953</v>
      </c>
      <c r="C86" s="828"/>
      <c r="D86" s="828"/>
      <c r="E86" s="828"/>
      <c r="F86" s="828"/>
      <c r="G86" s="828"/>
      <c r="H86" s="828"/>
      <c r="I86" s="828"/>
      <c r="J86" s="828"/>
      <c r="K86" s="828"/>
      <c r="L86" s="828"/>
      <c r="M86" s="829"/>
      <c r="N86" s="52">
        <f>L83+L84+L85</f>
        <v>683.47892708035795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2961.7420173482178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P14" sqref="P14"/>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180</v>
      </c>
      <c r="B36" s="840" t="str">
        <f>VLOOKUP(A36,EQUIPOS!A6:D154,3,FALSE)</f>
        <v>Compresor 120 HP, con martillo.</v>
      </c>
      <c r="C36" s="841"/>
      <c r="D36" s="841"/>
      <c r="E36" s="841"/>
      <c r="F36" s="841"/>
      <c r="G36" s="841"/>
      <c r="H36" s="842"/>
      <c r="I36" s="267"/>
      <c r="J36" s="268"/>
      <c r="K36" s="269">
        <f>VLOOKUP(A36,EQUIPOS!A6:D163,4,FALSE)</f>
        <v>98542.741760805264</v>
      </c>
      <c r="L36" s="270"/>
      <c r="M36" s="271">
        <v>66</v>
      </c>
      <c r="N36" s="272">
        <f>K36/M36</f>
        <v>1493.0718448606858</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172578.98975845845</v>
      </c>
      <c r="L37" s="270"/>
      <c r="M37" s="271">
        <v>100</v>
      </c>
      <c r="N37" s="272">
        <f>K37/M37</f>
        <v>1725.7898975845847</v>
      </c>
    </row>
    <row r="38" spans="1:14">
      <c r="A38" t="s">
        <v>312</v>
      </c>
      <c r="B38" s="840" t="str">
        <f>VLOOKUP(A38,EQUIPOS!A8:D154,3,FALSE)</f>
        <v>Retroexcavadora sobre oruga, potencia 138 HP, balde de 1,5 m3.</v>
      </c>
      <c r="C38" s="841"/>
      <c r="D38" s="841"/>
      <c r="E38" s="841"/>
      <c r="F38" s="841"/>
      <c r="G38" s="841"/>
      <c r="H38" s="842"/>
      <c r="I38" s="267"/>
      <c r="J38" s="268"/>
      <c r="K38" s="269">
        <f>VLOOKUP(A38,EQUIPOS!A8:D165,4,FALSE)</f>
        <v>143531.32520767872</v>
      </c>
      <c r="L38" s="270"/>
      <c r="M38" s="271">
        <v>66</v>
      </c>
      <c r="N38" s="272">
        <f>K38/M38</f>
        <v>2174.7170486011928</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N78*L42</f>
        <v>6.0915622581215141</v>
      </c>
    </row>
    <row r="43" spans="1:14" ht="15.75" thickBot="1">
      <c r="B43" s="827" t="s">
        <v>953</v>
      </c>
      <c r="C43" s="828"/>
      <c r="D43" s="828"/>
      <c r="E43" s="828"/>
      <c r="F43" s="828"/>
      <c r="G43" s="828"/>
      <c r="H43" s="828"/>
      <c r="I43" s="828"/>
      <c r="J43" s="828"/>
      <c r="K43" s="828"/>
      <c r="L43" s="828"/>
      <c r="M43" s="829"/>
      <c r="N43" s="394">
        <f>SUM(N36:N42)</f>
        <v>5399.6703533045848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376</v>
      </c>
      <c r="B48" s="43" t="str">
        <f>VLOOKUP(A48,MATERIALES!A4:D372,3,FALSE)</f>
        <v>Anfo</v>
      </c>
      <c r="C48" s="281"/>
      <c r="D48" s="281"/>
      <c r="E48" s="281"/>
      <c r="F48" s="281"/>
      <c r="G48" s="281"/>
      <c r="H48" s="281"/>
      <c r="I48" s="268"/>
      <c r="J48" s="224" t="str">
        <f>VLOOKUP(A48,MATERIALES!A4:D379,2,FALSE)</f>
        <v>kg</v>
      </c>
      <c r="K48" s="282">
        <v>0.2</v>
      </c>
      <c r="L48" s="267"/>
      <c r="M48" s="283">
        <f>VLOOKUP(A48,MATERIALES!A5:D372,4,FALSE)</f>
        <v>5727.0269493838732</v>
      </c>
      <c r="N48" s="272">
        <f>K48*M48</f>
        <v>1145.4053898767747</v>
      </c>
    </row>
    <row r="49" spans="1:14">
      <c r="A49" t="s">
        <v>424</v>
      </c>
      <c r="B49" s="43" t="str">
        <f>VLOOKUP(A49,MATERIALES!A5:D372,3,FALSE)</f>
        <v>Cordón detonante</v>
      </c>
      <c r="C49" s="281"/>
      <c r="D49" s="281"/>
      <c r="E49" s="281"/>
      <c r="F49" s="281"/>
      <c r="G49" s="281"/>
      <c r="H49" s="281"/>
      <c r="I49" s="268"/>
      <c r="J49" s="224" t="str">
        <f>VLOOKUP(A49,MATERIALES!A5:D379,2,FALSE)</f>
        <v>m</v>
      </c>
      <c r="K49" s="282">
        <v>3</v>
      </c>
      <c r="L49" s="267"/>
      <c r="M49" s="283">
        <f>VLOOKUP(A49,MATERIALES!A6:D372,4,FALSE)</f>
        <v>2449.0849790819766</v>
      </c>
      <c r="N49" s="272">
        <f t="shared" ref="N49:N54" si="0">K49*M49</f>
        <v>7347.2549372459298</v>
      </c>
    </row>
    <row r="50" spans="1:14">
      <c r="A50" s="206" t="s">
        <v>453</v>
      </c>
      <c r="B50" s="43" t="str">
        <f>VLOOKUP(A50,MATERIALES!A6:D372,3,FALSE)</f>
        <v>Explosivos  75% (INDUGEL)</v>
      </c>
      <c r="C50" s="281"/>
      <c r="D50" s="281"/>
      <c r="E50" s="281"/>
      <c r="F50" s="281"/>
      <c r="G50" s="281"/>
      <c r="H50" s="281"/>
      <c r="I50" s="268"/>
      <c r="J50" s="224" t="str">
        <f>VLOOKUP(A50,MATERIALES!A6:D380,2,FALSE)</f>
        <v>lb</v>
      </c>
      <c r="K50" s="282">
        <v>0.3</v>
      </c>
      <c r="L50" s="267"/>
      <c r="M50" s="283">
        <f>VLOOKUP(A50,MATERIALES!A6:D372,4,FALSE)</f>
        <v>11701.877974031995</v>
      </c>
      <c r="N50" s="272">
        <f t="shared" si="0"/>
        <v>3510.5633922095985</v>
      </c>
    </row>
    <row r="51" spans="1:14">
      <c r="A51" t="s">
        <v>458</v>
      </c>
      <c r="B51" s="43" t="str">
        <f>VLOOKUP(A51,MATERIALES!A6:D372,3,FALSE)</f>
        <v>Fulminantes</v>
      </c>
      <c r="C51" s="281"/>
      <c r="D51" s="281"/>
      <c r="E51" s="281"/>
      <c r="F51" s="281"/>
      <c r="G51" s="281"/>
      <c r="H51" s="281"/>
      <c r="I51" s="268"/>
      <c r="J51" s="224" t="str">
        <f>VLOOKUP(A51,MATERIALES!A6:D381,2,FALSE)</f>
        <v>u</v>
      </c>
      <c r="K51" s="282">
        <v>0.2</v>
      </c>
      <c r="L51" s="267"/>
      <c r="M51" s="283">
        <f>VLOOKUP(A51,MATERIALES!A6:D372,4,FALSE)</f>
        <v>1172.4786081829529</v>
      </c>
      <c r="N51" s="272">
        <f t="shared" si="0"/>
        <v>234.49572163659059</v>
      </c>
    </row>
    <row r="52" spans="1:14">
      <c r="A52" t="s">
        <v>552</v>
      </c>
      <c r="B52" s="43" t="str">
        <f>VLOOKUP(A52,MATERIALES!A6:D372,3,FALSE)</f>
        <v>Mecha Lenta</v>
      </c>
      <c r="C52" s="281"/>
      <c r="D52" s="281"/>
      <c r="E52" s="281"/>
      <c r="F52" s="281"/>
      <c r="G52" s="281"/>
      <c r="H52" s="281"/>
      <c r="I52" s="268"/>
      <c r="J52" s="224" t="str">
        <f>VLOOKUP(A52,MATERIALES!A6:D382,2,FALSE)</f>
        <v>m</v>
      </c>
      <c r="K52" s="282">
        <v>0.5</v>
      </c>
      <c r="L52" s="267"/>
      <c r="M52" s="283">
        <f>VLOOKUP(A52,MATERIALES!A7:D372,4,FALSE)</f>
        <v>1048.5665705508293</v>
      </c>
      <c r="N52" s="272">
        <f t="shared" si="0"/>
        <v>524.28328527541464</v>
      </c>
    </row>
    <row r="53" spans="1:14">
      <c r="B53" s="43"/>
      <c r="C53" s="281"/>
      <c r="D53" s="281"/>
      <c r="E53" s="281"/>
      <c r="F53" s="281"/>
      <c r="G53" s="281"/>
      <c r="H53" s="281"/>
      <c r="I53" s="268"/>
      <c r="J53" s="224"/>
      <c r="K53" s="282"/>
      <c r="L53" s="267"/>
      <c r="M53" s="283"/>
      <c r="N53" s="272"/>
    </row>
    <row r="54" spans="1:14">
      <c r="A54" t="s">
        <v>442</v>
      </c>
      <c r="B54" s="43" t="str">
        <f>VLOOKUP(A54,MATERIALES!A8:D372,3,FALSE)</f>
        <v>Derechos de explotación y/o disposición de materiales</v>
      </c>
      <c r="C54" s="281"/>
      <c r="D54" s="281"/>
      <c r="E54" s="281"/>
      <c r="F54" s="281"/>
      <c r="G54" s="281"/>
      <c r="H54" s="281"/>
      <c r="I54" s="268"/>
      <c r="J54" s="224" t="str">
        <f>VLOOKUP(A54,MATERIALES!A8:D384,2,FALSE)</f>
        <v>m3</v>
      </c>
      <c r="K54" s="282">
        <v>1</v>
      </c>
      <c r="L54" s="267"/>
      <c r="M54" s="283">
        <f>VLOOKUP(A54,MATERIALES!A9:D373,4,FALSE)</f>
        <v>4511.8559584873319</v>
      </c>
      <c r="N54" s="272">
        <f t="shared" si="0"/>
        <v>4511.8559584873319</v>
      </c>
    </row>
    <row r="55" spans="1:14" ht="15.75" thickBot="1">
      <c r="B55" s="822"/>
      <c r="C55" s="823"/>
      <c r="D55" s="823"/>
      <c r="E55" s="823"/>
      <c r="F55" s="823"/>
      <c r="G55" s="823"/>
      <c r="H55" s="823"/>
      <c r="I55" s="824"/>
      <c r="J55" s="42"/>
      <c r="K55" s="44"/>
      <c r="L55" s="825"/>
      <c r="M55" s="826"/>
      <c r="N55" s="45"/>
    </row>
    <row r="56" spans="1:14" ht="15.75" thickBot="1">
      <c r="B56" s="827" t="s">
        <v>953</v>
      </c>
      <c r="C56" s="828"/>
      <c r="D56" s="828"/>
      <c r="E56" s="828"/>
      <c r="F56" s="828"/>
      <c r="G56" s="828"/>
      <c r="H56" s="828"/>
      <c r="I56" s="828"/>
      <c r="J56" s="828"/>
      <c r="K56" s="828"/>
      <c r="L56" s="828"/>
      <c r="M56" s="829"/>
      <c r="N56" s="394">
        <f>SUM(N48:N55)</f>
        <v>17273.85868473164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27" t="s">
        <v>953</v>
      </c>
      <c r="C78" s="828"/>
      <c r="D78" s="828"/>
      <c r="E78" s="828"/>
      <c r="F78" s="828"/>
      <c r="G78" s="828"/>
      <c r="H78" s="828"/>
      <c r="I78" s="834"/>
      <c r="J78" s="834"/>
      <c r="K78" s="834"/>
      <c r="L78" s="834"/>
      <c r="M78" s="835"/>
      <c r="N78" s="301">
        <f>SUM(N72:N77)</f>
        <v>304.57811290607572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22978.107150942298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4595.6214301884602</v>
      </c>
      <c r="M85" s="862"/>
      <c r="N85" s="51"/>
    </row>
    <row r="86" spans="1:14">
      <c r="B86" s="89" t="s">
        <v>973</v>
      </c>
      <c r="C86" s="90"/>
      <c r="D86" s="90"/>
      <c r="E86" s="90"/>
      <c r="F86" s="90"/>
      <c r="G86" s="90"/>
      <c r="H86" s="90"/>
      <c r="I86" s="87"/>
      <c r="J86" s="88"/>
      <c r="K86" s="304">
        <v>0.05</v>
      </c>
      <c r="L86" s="861">
        <f>N80*K86</f>
        <v>1148.905357547115</v>
      </c>
      <c r="M86" s="862"/>
      <c r="N86" s="51"/>
    </row>
    <row r="87" spans="1:14" ht="15.75" thickBot="1">
      <c r="B87" s="91" t="s">
        <v>974</v>
      </c>
      <c r="C87" s="92"/>
      <c r="D87" s="92"/>
      <c r="E87" s="92"/>
      <c r="F87" s="92"/>
      <c r="G87" s="92"/>
      <c r="H87" s="92"/>
      <c r="I87" s="93"/>
      <c r="J87" s="94"/>
      <c r="K87" s="305">
        <v>0.05</v>
      </c>
      <c r="L87" s="863">
        <f>N80*K87</f>
        <v>1148.905357547115</v>
      </c>
      <c r="M87" s="864"/>
      <c r="N87" s="51"/>
    </row>
    <row r="88" spans="1:14" ht="15.75" thickBot="1">
      <c r="B88" s="827" t="s">
        <v>953</v>
      </c>
      <c r="C88" s="828"/>
      <c r="D88" s="828"/>
      <c r="E88" s="828"/>
      <c r="F88" s="828"/>
      <c r="G88" s="828"/>
      <c r="H88" s="828"/>
      <c r="I88" s="828"/>
      <c r="J88" s="828"/>
      <c r="K88" s="828"/>
      <c r="L88" s="828"/>
      <c r="M88" s="829"/>
      <c r="N88" s="52">
        <f>L85+L86+L87</f>
        <v>6893.4321452826907</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29871.53929622499</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5" t="s">
        <v>2218</v>
      </c>
      <c r="C107" s="866"/>
      <c r="D107" s="866"/>
      <c r="E107" s="866"/>
      <c r="F107" s="866"/>
      <c r="G107" s="866"/>
      <c r="H107" s="866"/>
      <c r="I107" s="866"/>
      <c r="J107" s="866"/>
      <c r="K107" s="866"/>
      <c r="L107" s="866"/>
      <c r="M107" s="866"/>
      <c r="N107" s="867"/>
    </row>
    <row r="108" spans="2:14" ht="15" customHeight="1">
      <c r="B108" s="865"/>
      <c r="C108" s="866"/>
      <c r="D108" s="866"/>
      <c r="E108" s="866"/>
      <c r="F108" s="866"/>
      <c r="G108" s="866"/>
      <c r="H108" s="866"/>
      <c r="I108" s="866"/>
      <c r="J108" s="866"/>
      <c r="K108" s="866"/>
      <c r="L108" s="866"/>
      <c r="M108" s="866"/>
      <c r="N108" s="867"/>
    </row>
    <row r="109" spans="2:14" ht="30" customHeight="1">
      <c r="B109" s="868" t="s">
        <v>2219</v>
      </c>
      <c r="C109" s="869"/>
      <c r="D109" s="869"/>
      <c r="E109" s="869"/>
      <c r="F109" s="869"/>
      <c r="G109" s="869"/>
      <c r="H109" s="869"/>
      <c r="I109" s="869"/>
      <c r="J109" s="869"/>
      <c r="K109" s="869"/>
      <c r="L109" s="869"/>
      <c r="M109" s="869"/>
      <c r="N109" s="870"/>
    </row>
    <row r="110" spans="2:14">
      <c r="B110" s="868"/>
      <c r="C110" s="869"/>
      <c r="D110" s="869"/>
      <c r="E110" s="869"/>
      <c r="F110" s="869"/>
      <c r="G110" s="869"/>
      <c r="H110" s="869"/>
      <c r="I110" s="869"/>
      <c r="J110" s="869"/>
      <c r="K110" s="869"/>
      <c r="L110" s="869"/>
      <c r="M110" s="869"/>
      <c r="N110" s="87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4"/>
      <c r="K120" s="804"/>
      <c r="L120" s="804"/>
      <c r="M120" s="804"/>
      <c r="N120" s="805"/>
    </row>
    <row r="121" spans="2:14" ht="15.75" thickBot="1">
      <c r="B121" s="261" t="s">
        <v>2221</v>
      </c>
      <c r="C121" s="393"/>
      <c r="D121" s="393"/>
      <c r="E121" s="57"/>
      <c r="F121" s="57"/>
      <c r="G121" s="57"/>
      <c r="H121" s="57"/>
      <c r="I121" s="57"/>
      <c r="J121" s="806"/>
      <c r="K121" s="806"/>
      <c r="L121" s="806"/>
      <c r="M121" s="806"/>
      <c r="N121"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143531.32520767872</v>
      </c>
      <c r="L36" s="270"/>
      <c r="M36" s="271">
        <v>66</v>
      </c>
      <c r="N36" s="272">
        <f>K36/M36</f>
        <v>2174.7170486011928</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172578.98975845845</v>
      </c>
      <c r="L37" s="270"/>
      <c r="M37" s="271">
        <v>100</v>
      </c>
      <c r="N37" s="272">
        <f>K37/M37</f>
        <v>1725.7898975845847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3901.5321545191109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VLOOKUP(A48,MATERIALES!A4:D388,4,FALSE)</f>
        <v>4511.8559584873319</v>
      </c>
      <c r="N48" s="272">
        <f>K48*M48</f>
        <v>4511.8559584873319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4511.8559584873319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8515.9089463397777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1703.1817892679555</v>
      </c>
      <c r="M83" s="862"/>
      <c r="N83" s="51"/>
    </row>
    <row r="84" spans="1:14">
      <c r="B84" s="89" t="s">
        <v>973</v>
      </c>
      <c r="C84" s="90"/>
      <c r="D84" s="90"/>
      <c r="E84" s="90"/>
      <c r="F84" s="90"/>
      <c r="G84" s="90"/>
      <c r="H84" s="90"/>
      <c r="I84" s="87"/>
      <c r="J84" s="88"/>
      <c r="K84" s="304">
        <v>0.05</v>
      </c>
      <c r="L84" s="861">
        <f>N78*K84</f>
        <v>425.79544731698888</v>
      </c>
      <c r="M84" s="862"/>
      <c r="N84" s="51"/>
    </row>
    <row r="85" spans="1:14" ht="15.75" thickBot="1">
      <c r="B85" s="91" t="s">
        <v>974</v>
      </c>
      <c r="C85" s="92"/>
      <c r="D85" s="92"/>
      <c r="E85" s="92"/>
      <c r="F85" s="92"/>
      <c r="G85" s="92"/>
      <c r="H85" s="92"/>
      <c r="I85" s="93"/>
      <c r="J85" s="94"/>
      <c r="K85" s="305">
        <v>0.05</v>
      </c>
      <c r="L85" s="863">
        <f>N78*K85</f>
        <v>425.79544731698888</v>
      </c>
      <c r="M85" s="864"/>
      <c r="N85" s="51"/>
    </row>
    <row r="86" spans="1:14" ht="15.75" thickBot="1">
      <c r="B86" s="827" t="s">
        <v>953</v>
      </c>
      <c r="C86" s="828"/>
      <c r="D86" s="828"/>
      <c r="E86" s="828"/>
      <c r="F86" s="828"/>
      <c r="G86" s="828"/>
      <c r="H86" s="828"/>
      <c r="I86" s="828"/>
      <c r="J86" s="828"/>
      <c r="K86" s="828"/>
      <c r="L86" s="828"/>
      <c r="M86" s="829"/>
      <c r="N86" s="52">
        <f>L83+L84+L85</f>
        <v>2554.7726839019333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11070.68163024171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54" sqref="O54"/>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143531.32520767872</v>
      </c>
      <c r="L36" s="270"/>
      <c r="M36" s="271">
        <v>66</v>
      </c>
      <c r="N36" s="272">
        <f>K36/M36</f>
        <v>2174.7170486011928</v>
      </c>
    </row>
    <row r="37" spans="1:14">
      <c r="A37" s="108" t="s">
        <v>180</v>
      </c>
      <c r="B37" s="840" t="str">
        <f>VLOOKUP(A37,EQUIPOS!A7:D154,3,FALSE)</f>
        <v>Compresor 120 HP, con martillo.</v>
      </c>
      <c r="C37" s="841"/>
      <c r="D37" s="841"/>
      <c r="E37" s="841"/>
      <c r="F37" s="841"/>
      <c r="G37" s="841"/>
      <c r="H37" s="842"/>
      <c r="I37" s="267"/>
      <c r="J37" s="268"/>
      <c r="K37" s="269">
        <f>VLOOKUP(A37,EQUIPOS!A7:D164,4,FALSE)</f>
        <v>98542.741760805264</v>
      </c>
      <c r="L37" s="270"/>
      <c r="M37" s="271">
        <v>66</v>
      </c>
      <c r="N37" s="272">
        <f>K37/M37</f>
        <v>1493.0718448606858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N79*L42</f>
        <v>6.0915622581215141</v>
      </c>
    </row>
    <row r="43" spans="1:14" ht="15.75" thickBot="1">
      <c r="B43" s="827" t="s">
        <v>953</v>
      </c>
      <c r="C43" s="828"/>
      <c r="D43" s="828"/>
      <c r="E43" s="828"/>
      <c r="F43" s="828"/>
      <c r="G43" s="828"/>
      <c r="H43" s="828"/>
      <c r="I43" s="828"/>
      <c r="J43" s="828"/>
      <c r="K43" s="828"/>
      <c r="L43" s="828"/>
      <c r="M43" s="829"/>
      <c r="N43" s="394">
        <f>SUM(N36:N42)</f>
        <v>3673.8804557200001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376</v>
      </c>
      <c r="B48" s="43" t="str">
        <f>VLOOKUP(A48,MATERIALES!A4:D372,3,FALSE)</f>
        <v>Anfo</v>
      </c>
      <c r="C48" s="281"/>
      <c r="D48" s="281"/>
      <c r="E48" s="281"/>
      <c r="F48" s="281"/>
      <c r="G48" s="281"/>
      <c r="H48" s="281"/>
      <c r="I48" s="268"/>
      <c r="J48" s="224" t="str">
        <f>VLOOKUP(A48,MATERIALES!A4:D372,2,FALSE)</f>
        <v>kg</v>
      </c>
      <c r="K48" s="282">
        <v>0.2</v>
      </c>
      <c r="L48" s="267"/>
      <c r="M48" s="283">
        <f>VLOOKUP(A48,MATERIALES!A4:D388,4,FALSE)</f>
        <v>5727.0269493838732</v>
      </c>
      <c r="N48" s="272">
        <f t="shared" ref="N48:N53" si="0">K48*M48</f>
        <v>1145.4053898767747</v>
      </c>
    </row>
    <row r="49" spans="1:14">
      <c r="A49" t="s">
        <v>424</v>
      </c>
      <c r="B49" s="43" t="str">
        <f>VLOOKUP(A49,MATERIALES!A5:D372,3,FALSE)</f>
        <v>Cordón detonante</v>
      </c>
      <c r="C49" s="281"/>
      <c r="D49" s="281"/>
      <c r="E49" s="281"/>
      <c r="F49" s="281"/>
      <c r="G49" s="281"/>
      <c r="H49" s="281"/>
      <c r="I49" s="268"/>
      <c r="J49" s="224" t="str">
        <f>VLOOKUP(A49,MATERIALES!A5:D372,2,FALSE)</f>
        <v>m</v>
      </c>
      <c r="K49" s="282">
        <v>3</v>
      </c>
      <c r="L49" s="267"/>
      <c r="M49" s="283">
        <f>VLOOKUP(A49,MATERIALES!A5:D389,4,FALSE)</f>
        <v>2449.0849790819766</v>
      </c>
      <c r="N49" s="272">
        <f t="shared" si="0"/>
        <v>7347.2549372459298</v>
      </c>
    </row>
    <row r="50" spans="1:14">
      <c r="A50" s="108" t="s">
        <v>453</v>
      </c>
      <c r="B50" s="43" t="str">
        <f>VLOOKUP(A50,MATERIALES!A6:D372,3,FALSE)</f>
        <v>Explosivos  75% (INDUGEL)</v>
      </c>
      <c r="C50" s="281"/>
      <c r="D50" s="281"/>
      <c r="E50" s="281"/>
      <c r="F50" s="281"/>
      <c r="G50" s="281"/>
      <c r="H50" s="281"/>
      <c r="I50" s="268"/>
      <c r="J50" s="224" t="str">
        <f>VLOOKUP(A50,MATERIALES!A6:D372,2,FALSE)</f>
        <v>lb</v>
      </c>
      <c r="K50" s="282">
        <v>0.3</v>
      </c>
      <c r="L50" s="267"/>
      <c r="M50" s="283">
        <f>VLOOKUP(A50,MATERIALES!A6:D390,4,FALSE)</f>
        <v>11701.877974031995</v>
      </c>
      <c r="N50" s="272">
        <f t="shared" si="0"/>
        <v>3510.5633922095985</v>
      </c>
    </row>
    <row r="51" spans="1:14">
      <c r="A51" s="108" t="s">
        <v>458</v>
      </c>
      <c r="B51" s="43" t="str">
        <f>VLOOKUP(A51,MATERIALES!A6:D372,3,FALSE)</f>
        <v>Fulminantes</v>
      </c>
      <c r="C51" s="281"/>
      <c r="D51" s="281"/>
      <c r="E51" s="281"/>
      <c r="F51" s="281"/>
      <c r="G51" s="281"/>
      <c r="H51" s="281"/>
      <c r="I51" s="268"/>
      <c r="J51" s="224" t="str">
        <f>VLOOKUP(A51,MATERIALES!A6:D372,2,FALSE)</f>
        <v>u</v>
      </c>
      <c r="K51" s="282">
        <v>0.2</v>
      </c>
      <c r="L51" s="267"/>
      <c r="M51" s="283">
        <f>VLOOKUP(A51,MATERIALES!A6:D391,4,FALSE)</f>
        <v>1172.4786081829529</v>
      </c>
      <c r="N51" s="272">
        <f t="shared" si="0"/>
        <v>234.49572163659059</v>
      </c>
    </row>
    <row r="52" spans="1:14">
      <c r="A52" t="s">
        <v>552</v>
      </c>
      <c r="B52" s="43" t="str">
        <f>VLOOKUP(A52,MATERIALES!A6:D373,3,FALSE)</f>
        <v>Mecha Lenta</v>
      </c>
      <c r="C52" s="281"/>
      <c r="D52" s="281"/>
      <c r="E52" s="281"/>
      <c r="F52" s="281"/>
      <c r="G52" s="281"/>
      <c r="H52" s="281"/>
      <c r="I52" s="268"/>
      <c r="J52" s="224" t="str">
        <f>VLOOKUP(A52,MATERIALES!A6:D373,2,FALSE)</f>
        <v>m</v>
      </c>
      <c r="K52" s="282">
        <v>0.5</v>
      </c>
      <c r="L52" s="267"/>
      <c r="M52" s="283">
        <f>VLOOKUP(A52,MATERIALES!A6:D392,4,FALSE)</f>
        <v>1048.5665705508293</v>
      </c>
      <c r="N52" s="272">
        <f t="shared" si="0"/>
        <v>524.28328527541464</v>
      </c>
    </row>
    <row r="53" spans="1:14">
      <c r="B53" s="43"/>
      <c r="C53" s="281"/>
      <c r="D53" s="281"/>
      <c r="E53" s="281"/>
      <c r="F53" s="281"/>
      <c r="G53" s="281"/>
      <c r="H53" s="281"/>
      <c r="I53" s="268"/>
      <c r="J53" s="224"/>
      <c r="K53" s="282"/>
      <c r="L53" s="267"/>
      <c r="M53" s="283"/>
      <c r="N53" s="272"/>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4">
        <f>SUM(N48:N54)</f>
        <v>12762.002726244309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952"/>
      <c r="C65" s="953"/>
      <c r="D65" s="953"/>
      <c r="E65" s="953"/>
      <c r="F65" s="953"/>
      <c r="G65" s="954"/>
      <c r="H65" s="311"/>
      <c r="I65" s="279"/>
      <c r="J65" s="286"/>
      <c r="K65" s="279"/>
      <c r="L65" s="831"/>
      <c r="M65" s="832"/>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1">
        <f>SUM(N73:N78)</f>
        <v>304.57811290607572</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N43+N55+N68+N79</f>
        <v>16740.461294870383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4"/>
      <c r="J85" s="334"/>
      <c r="K85" s="302" t="s">
        <v>970</v>
      </c>
      <c r="L85" s="857" t="s">
        <v>971</v>
      </c>
      <c r="M85" s="858"/>
      <c r="N85" s="303"/>
    </row>
    <row r="86" spans="1:14">
      <c r="B86" s="859" t="s">
        <v>972</v>
      </c>
      <c r="C86" s="860"/>
      <c r="D86" s="860"/>
      <c r="E86" s="860"/>
      <c r="F86" s="860"/>
      <c r="G86" s="860"/>
      <c r="H86" s="860"/>
      <c r="I86" s="87"/>
      <c r="J86" s="88"/>
      <c r="K86" s="304">
        <v>0.2</v>
      </c>
      <c r="L86" s="861">
        <f>N81*K86</f>
        <v>3348.0922589740767</v>
      </c>
      <c r="M86" s="862"/>
      <c r="N86" s="51"/>
    </row>
    <row r="87" spans="1:14">
      <c r="B87" s="89" t="s">
        <v>973</v>
      </c>
      <c r="C87" s="90"/>
      <c r="D87" s="90"/>
      <c r="E87" s="90"/>
      <c r="F87" s="90"/>
      <c r="G87" s="90"/>
      <c r="H87" s="90"/>
      <c r="I87" s="87"/>
      <c r="J87" s="88"/>
      <c r="K87" s="304">
        <v>0.05</v>
      </c>
      <c r="L87" s="861">
        <f>N81*K87</f>
        <v>837.02306474351917</v>
      </c>
      <c r="M87" s="862"/>
      <c r="N87" s="51"/>
    </row>
    <row r="88" spans="1:14" ht="15.75" thickBot="1">
      <c r="B88" s="91" t="s">
        <v>974</v>
      </c>
      <c r="C88" s="92"/>
      <c r="D88" s="92"/>
      <c r="E88" s="92"/>
      <c r="F88" s="92"/>
      <c r="G88" s="92"/>
      <c r="H88" s="92"/>
      <c r="I88" s="93"/>
      <c r="J88" s="94"/>
      <c r="K88" s="305">
        <v>0.05</v>
      </c>
      <c r="L88" s="863">
        <f>N81*K88</f>
        <v>837.02306474351917</v>
      </c>
      <c r="M88" s="864"/>
      <c r="N88" s="51"/>
    </row>
    <row r="89" spans="1:14" ht="15.75" thickBot="1">
      <c r="B89" s="827" t="s">
        <v>953</v>
      </c>
      <c r="C89" s="828"/>
      <c r="D89" s="828"/>
      <c r="E89" s="828"/>
      <c r="F89" s="828"/>
      <c r="G89" s="828"/>
      <c r="H89" s="828"/>
      <c r="I89" s="828"/>
      <c r="J89" s="828"/>
      <c r="K89" s="828"/>
      <c r="L89" s="828"/>
      <c r="M89" s="829"/>
      <c r="N89" s="52">
        <f>L86+L87+L88</f>
        <v>5022.138388461115</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21762.5996833315</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5" t="s">
        <v>2218</v>
      </c>
      <c r="C108" s="866"/>
      <c r="D108" s="866"/>
      <c r="E108" s="866"/>
      <c r="F108" s="866"/>
      <c r="G108" s="866"/>
      <c r="H108" s="866"/>
      <c r="I108" s="866"/>
      <c r="J108" s="866"/>
      <c r="K108" s="866"/>
      <c r="L108" s="866"/>
      <c r="M108" s="866"/>
      <c r="N108" s="867"/>
    </row>
    <row r="109" spans="2:14" ht="15" customHeight="1">
      <c r="B109" s="865"/>
      <c r="C109" s="866"/>
      <c r="D109" s="866"/>
      <c r="E109" s="866"/>
      <c r="F109" s="866"/>
      <c r="G109" s="866"/>
      <c r="H109" s="866"/>
      <c r="I109" s="866"/>
      <c r="J109" s="866"/>
      <c r="K109" s="866"/>
      <c r="L109" s="866"/>
      <c r="M109" s="866"/>
      <c r="N109" s="867"/>
    </row>
    <row r="110" spans="2:14" ht="32.25" customHeight="1">
      <c r="B110" s="868" t="s">
        <v>2219</v>
      </c>
      <c r="C110" s="869"/>
      <c r="D110" s="869"/>
      <c r="E110" s="869"/>
      <c r="F110" s="869"/>
      <c r="G110" s="869"/>
      <c r="H110" s="869"/>
      <c r="I110" s="869"/>
      <c r="J110" s="869"/>
      <c r="K110" s="869"/>
      <c r="L110" s="869"/>
      <c r="M110" s="869"/>
      <c r="N110" s="870"/>
    </row>
    <row r="111" spans="2:14">
      <c r="B111" s="868"/>
      <c r="C111" s="869"/>
      <c r="D111" s="869"/>
      <c r="E111" s="869"/>
      <c r="F111" s="869"/>
      <c r="G111" s="869"/>
      <c r="H111" s="869"/>
      <c r="I111" s="869"/>
      <c r="J111" s="869"/>
      <c r="K111" s="869"/>
      <c r="L111" s="869"/>
      <c r="M111" s="869"/>
      <c r="N111" s="87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4"/>
      <c r="K121" s="804"/>
      <c r="L121" s="804"/>
      <c r="M121" s="804"/>
      <c r="N121" s="805"/>
    </row>
    <row r="122" spans="2:14" ht="15.75" thickBot="1">
      <c r="B122" s="261" t="s">
        <v>2221</v>
      </c>
      <c r="C122" s="393"/>
      <c r="D122" s="393"/>
      <c r="E122" s="57"/>
      <c r="F122" s="57"/>
      <c r="G122" s="57"/>
      <c r="H122" s="57"/>
      <c r="I122" s="57"/>
      <c r="J122" s="806"/>
      <c r="K122" s="806"/>
      <c r="L122" s="806"/>
      <c r="M122" s="806"/>
      <c r="N122" s="80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143531.32520767872</v>
      </c>
      <c r="L36" s="270"/>
      <c r="M36" s="271">
        <v>66</v>
      </c>
      <c r="N36" s="272">
        <f>K36/M36</f>
        <v>2174.7170486011928</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1.0252083333333333</v>
      </c>
    </row>
    <row r="43" spans="1:14" ht="15.75" thickBot="1">
      <c r="B43" s="827" t="s">
        <v>953</v>
      </c>
      <c r="C43" s="828"/>
      <c r="D43" s="828"/>
      <c r="E43" s="828"/>
      <c r="F43" s="828"/>
      <c r="G43" s="828"/>
      <c r="H43" s="828"/>
      <c r="I43" s="828"/>
      <c r="J43" s="828"/>
      <c r="K43" s="828"/>
      <c r="L43" s="828"/>
      <c r="M43" s="829"/>
      <c r="N43" s="394">
        <f>SUM(N36:N42)</f>
        <v>2175.7422569345263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102.52083333333333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2278.2630902678598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455.65261805357198</v>
      </c>
      <c r="M83" s="862"/>
      <c r="N83" s="51"/>
    </row>
    <row r="84" spans="1:14">
      <c r="B84" s="89" t="s">
        <v>973</v>
      </c>
      <c r="C84" s="90"/>
      <c r="D84" s="90"/>
      <c r="E84" s="90"/>
      <c r="F84" s="90"/>
      <c r="G84" s="90"/>
      <c r="H84" s="90"/>
      <c r="I84" s="87"/>
      <c r="J84" s="88"/>
      <c r="K84" s="304">
        <v>0.05</v>
      </c>
      <c r="L84" s="861">
        <f>N78*K84</f>
        <v>113.913154513393</v>
      </c>
      <c r="M84" s="862"/>
      <c r="N84" s="51"/>
    </row>
    <row r="85" spans="1:14" ht="15.75" thickBot="1">
      <c r="B85" s="91" t="s">
        <v>974</v>
      </c>
      <c r="C85" s="92"/>
      <c r="D85" s="92"/>
      <c r="E85" s="92"/>
      <c r="F85" s="92"/>
      <c r="G85" s="92"/>
      <c r="H85" s="92"/>
      <c r="I85" s="93"/>
      <c r="J85" s="94"/>
      <c r="K85" s="305">
        <v>0.05</v>
      </c>
      <c r="L85" s="863">
        <f>N78*K85</f>
        <v>113.913154513393</v>
      </c>
      <c r="M85" s="864"/>
      <c r="N85" s="51"/>
    </row>
    <row r="86" spans="1:14" ht="15.75" thickBot="1">
      <c r="B86" s="827" t="s">
        <v>953</v>
      </c>
      <c r="C86" s="828"/>
      <c r="D86" s="828"/>
      <c r="E86" s="828"/>
      <c r="F86" s="828"/>
      <c r="G86" s="828"/>
      <c r="H86" s="828"/>
      <c r="I86" s="828"/>
      <c r="J86" s="828"/>
      <c r="K86" s="828"/>
      <c r="L86" s="828"/>
      <c r="M86" s="829"/>
      <c r="N86" s="52">
        <f>L83+L84+L85</f>
        <v>683.47892708035795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2961.7420173482178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148</v>
      </c>
      <c r="B36" s="840" t="str">
        <f>VLOOKUP(A36,EQUIPOS!A6:D154,3,FALSE)</f>
        <v>Cargador : Potencia en el volante 110 hp, Clasificación de RPM del motor 2300.</v>
      </c>
      <c r="C36" s="841"/>
      <c r="D36" s="841"/>
      <c r="E36" s="841"/>
      <c r="F36" s="841"/>
      <c r="G36" s="841"/>
      <c r="H36" s="842"/>
      <c r="I36" s="267"/>
      <c r="J36" s="268"/>
      <c r="K36" s="269">
        <f>VLOOKUP(A36,EQUIPOS!A6:D163,4,FALSE)</f>
        <v>152116.54890260086</v>
      </c>
      <c r="L36" s="270"/>
      <c r="M36" s="271">
        <v>66</v>
      </c>
      <c r="N36" s="272">
        <f>K36/M36</f>
        <v>2304.7961954939524</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172578.98975845845</v>
      </c>
      <c r="L37" s="270"/>
      <c r="M37" s="271">
        <v>100</v>
      </c>
      <c r="N37" s="272">
        <f>K37/M37</f>
        <v>1725.7898975845847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2.0504166666666666</v>
      </c>
    </row>
    <row r="43" spans="1:14" ht="15.75" thickBot="1">
      <c r="B43" s="827" t="s">
        <v>953</v>
      </c>
      <c r="C43" s="828"/>
      <c r="D43" s="828"/>
      <c r="E43" s="828"/>
      <c r="F43" s="828"/>
      <c r="G43" s="828"/>
      <c r="H43" s="828"/>
      <c r="I43" s="828"/>
      <c r="J43" s="828"/>
      <c r="K43" s="828"/>
      <c r="L43" s="828"/>
      <c r="M43" s="829"/>
      <c r="N43" s="394">
        <f>SUM(N36:N42)</f>
        <v>4032.6365097452035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444</v>
      </c>
      <c r="B48" s="43" t="str">
        <f>VLOOKUP(A48,MATERIALES!A4:D372,3,FALSE)</f>
        <v>Disposición de material de derrumbe</v>
      </c>
      <c r="C48" s="281"/>
      <c r="D48" s="281"/>
      <c r="E48" s="281"/>
      <c r="F48" s="281"/>
      <c r="G48" s="281"/>
      <c r="H48" s="281"/>
      <c r="I48" s="268"/>
      <c r="J48" s="224" t="str">
        <f>VLOOKUP(A48,MATERIALES!A4:D372,2,FALSE)</f>
        <v>m3</v>
      </c>
      <c r="K48" s="282">
        <v>1</v>
      </c>
      <c r="L48" s="267"/>
      <c r="M48" s="283">
        <f>VLOOKUP(A48,MATERIALES!A4:D388,4,FALSE)</f>
        <v>3891.254492699552</v>
      </c>
      <c r="N48" s="272">
        <f>K48*M48</f>
        <v>3891.254492699552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3891.254492699552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205.04166666666666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8128.9326691114229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1625.7865338222846</v>
      </c>
      <c r="M83" s="862"/>
      <c r="N83" s="51"/>
    </row>
    <row r="84" spans="1:14">
      <c r="B84" s="89" t="s">
        <v>973</v>
      </c>
      <c r="C84" s="90"/>
      <c r="D84" s="90"/>
      <c r="E84" s="90"/>
      <c r="F84" s="90"/>
      <c r="G84" s="90"/>
      <c r="H84" s="90"/>
      <c r="I84" s="87"/>
      <c r="J84" s="88"/>
      <c r="K84" s="304">
        <v>0.05</v>
      </c>
      <c r="L84" s="861">
        <f>N78*K84</f>
        <v>406.44663345557115</v>
      </c>
      <c r="M84" s="862"/>
      <c r="N84" s="51"/>
    </row>
    <row r="85" spans="1:14" ht="15.75" thickBot="1">
      <c r="B85" s="91" t="s">
        <v>974</v>
      </c>
      <c r="C85" s="92"/>
      <c r="D85" s="92"/>
      <c r="E85" s="92"/>
      <c r="F85" s="92"/>
      <c r="G85" s="92"/>
      <c r="H85" s="92"/>
      <c r="I85" s="93"/>
      <c r="J85" s="94"/>
      <c r="K85" s="305">
        <v>0.05</v>
      </c>
      <c r="L85" s="863">
        <f>N78*K85</f>
        <v>406.44663345557115</v>
      </c>
      <c r="M85" s="864"/>
      <c r="N85" s="51"/>
    </row>
    <row r="86" spans="1:14" ht="15.75" thickBot="1">
      <c r="B86" s="827" t="s">
        <v>953</v>
      </c>
      <c r="C86" s="828"/>
      <c r="D86" s="828"/>
      <c r="E86" s="828"/>
      <c r="F86" s="828"/>
      <c r="G86" s="828"/>
      <c r="H86" s="828"/>
      <c r="I86" s="828"/>
      <c r="J86" s="828"/>
      <c r="K86" s="828"/>
      <c r="L86" s="828"/>
      <c r="M86" s="829"/>
      <c r="N86" s="52">
        <f>L83+L84+L85</f>
        <v>2438.6798007334269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10567.612469844849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172578.98975845845</v>
      </c>
      <c r="L36" s="464"/>
      <c r="M36" s="283">
        <v>50</v>
      </c>
      <c r="N36" s="272">
        <f>K36/M36</f>
        <v>3451.5797951691693</v>
      </c>
    </row>
    <row r="37" spans="1:14">
      <c r="A37" s="108" t="s">
        <v>152</v>
      </c>
      <c r="B37" s="840" t="str">
        <f>VLOOKUP(A37,EQUIPOS!A7:D154,3,FALSE)</f>
        <v xml:space="preserve">Carrotanque de agua(1000 Galones) </v>
      </c>
      <c r="C37" s="841"/>
      <c r="D37" s="841"/>
      <c r="E37" s="841"/>
      <c r="F37" s="841"/>
      <c r="G37" s="841"/>
      <c r="H37" s="842"/>
      <c r="I37" s="267"/>
      <c r="J37" s="268"/>
      <c r="K37" s="269">
        <f>VLOOKUP(A37,EQUIPOS!A7:D164,4,FALSE)</f>
        <v>81868.217450956974</v>
      </c>
      <c r="L37" s="464"/>
      <c r="M37" s="283">
        <v>50</v>
      </c>
      <c r="N37" s="272">
        <f>K37/M37</f>
        <v>1637.3643490191396</v>
      </c>
    </row>
    <row r="38" spans="1:14">
      <c r="A38" s="205" t="s">
        <v>269</v>
      </c>
      <c r="B38" s="840" t="str">
        <f>VLOOKUP(A38,EQUIPOS!A8:D154,3,FALSE)</f>
        <v>Motoniveladora  potencia 215 HP, ancho de cuchilla 4,27 m, peso 18 ton.</v>
      </c>
      <c r="C38" s="841"/>
      <c r="D38" s="841"/>
      <c r="E38" s="841"/>
      <c r="F38" s="841"/>
      <c r="G38" s="841"/>
      <c r="H38" s="842"/>
      <c r="I38" s="267"/>
      <c r="J38" s="268"/>
      <c r="K38" s="269">
        <f>VLOOKUP(A38,EQUIPOS!A8:D165,4,FALSE)</f>
        <v>164241.87021139529</v>
      </c>
      <c r="L38" s="464"/>
      <c r="M38" s="283">
        <v>50</v>
      </c>
      <c r="N38" s="272">
        <f>K38/M38</f>
        <v>3284.8374042279056</v>
      </c>
    </row>
    <row r="39" spans="1:14">
      <c r="A39" s="205" t="s">
        <v>365</v>
      </c>
      <c r="B39" s="840" t="str">
        <f>VLOOKUP(A39,EQUIPOS!A9:D154,3,FALSE)</f>
        <v xml:space="preserve">Vibrocompatador, potencia 153 HP, peso 10 Ton. </v>
      </c>
      <c r="C39" s="841"/>
      <c r="D39" s="841"/>
      <c r="E39" s="841"/>
      <c r="F39" s="841"/>
      <c r="G39" s="841"/>
      <c r="H39" s="842"/>
      <c r="I39" s="843"/>
      <c r="J39" s="824"/>
      <c r="K39" s="269">
        <f>VLOOKUP(A39,EQUIPOS!A9:D166,4,FALSE)</f>
        <v>92270.137633507751</v>
      </c>
      <c r="L39" s="955">
        <v>50</v>
      </c>
      <c r="M39" s="956"/>
      <c r="N39" s="272">
        <f>K39/L39</f>
        <v>1845.402752670155</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10219.18430108637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402.04310903601993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10621.22741012239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2124.245482024478</v>
      </c>
      <c r="M83" s="862"/>
      <c r="N83" s="51"/>
    </row>
    <row r="84" spans="1:14">
      <c r="B84" s="89" t="s">
        <v>973</v>
      </c>
      <c r="C84" s="90"/>
      <c r="D84" s="90"/>
      <c r="E84" s="90"/>
      <c r="F84" s="90"/>
      <c r="G84" s="90"/>
      <c r="H84" s="90"/>
      <c r="I84" s="87"/>
      <c r="J84" s="88"/>
      <c r="K84" s="304">
        <v>0.05</v>
      </c>
      <c r="L84" s="861">
        <f>N78*K84</f>
        <v>531.06137050611949</v>
      </c>
      <c r="M84" s="862"/>
      <c r="N84" s="51"/>
    </row>
    <row r="85" spans="1:14" ht="15.75" thickBot="1">
      <c r="B85" s="91" t="s">
        <v>974</v>
      </c>
      <c r="C85" s="92"/>
      <c r="D85" s="92"/>
      <c r="E85" s="92"/>
      <c r="F85" s="92"/>
      <c r="G85" s="92"/>
      <c r="H85" s="92"/>
      <c r="I85" s="93"/>
      <c r="J85" s="94"/>
      <c r="K85" s="305">
        <v>0.05</v>
      </c>
      <c r="L85" s="863">
        <f>N78*K85</f>
        <v>531.06137050611949</v>
      </c>
      <c r="M85" s="864"/>
      <c r="N85" s="51"/>
    </row>
    <row r="86" spans="1:14" ht="15.75" thickBot="1">
      <c r="B86" s="827" t="s">
        <v>953</v>
      </c>
      <c r="C86" s="828"/>
      <c r="D86" s="828"/>
      <c r="E86" s="828"/>
      <c r="F86" s="828"/>
      <c r="G86" s="828"/>
      <c r="H86" s="828"/>
      <c r="I86" s="828"/>
      <c r="J86" s="828"/>
      <c r="K86" s="828"/>
      <c r="L86" s="828"/>
      <c r="M86" s="829"/>
      <c r="N86" s="52">
        <f>L83+L84+L85</f>
        <v>3186.3682230367172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13807.595633159108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172578.98975845845</v>
      </c>
      <c r="L36" s="270"/>
      <c r="M36" s="271">
        <v>40</v>
      </c>
      <c r="N36" s="272">
        <f>K36/M36</f>
        <v>4314.4747439614612</v>
      </c>
    </row>
    <row r="37" spans="1:14">
      <c r="A37" s="113" t="s">
        <v>365</v>
      </c>
      <c r="B37" s="840" t="str">
        <f>VLOOKUP(A37,EQUIPOS!A7:D154,3,FALSE)</f>
        <v xml:space="preserve">Vibrocompatador, potencia 153 HP, peso 10 Ton. </v>
      </c>
      <c r="C37" s="841"/>
      <c r="D37" s="841"/>
      <c r="E37" s="841"/>
      <c r="F37" s="841"/>
      <c r="G37" s="841"/>
      <c r="H37" s="842"/>
      <c r="I37" s="267"/>
      <c r="J37" s="268"/>
      <c r="K37" s="269">
        <f>VLOOKUP(A37,EQUIPOS!A7:D164,4,FALSE)</f>
        <v>92270.137633507751</v>
      </c>
      <c r="L37" s="270"/>
      <c r="M37" s="271">
        <v>40</v>
      </c>
      <c r="N37" s="272">
        <f>K37/M37</f>
        <v>2306.7534408376937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6621.2281847991544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502.55388629502494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7123.7820710941796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1424.756414218836</v>
      </c>
      <c r="M83" s="862"/>
      <c r="N83" s="51"/>
    </row>
    <row r="84" spans="1:14">
      <c r="B84" s="89" t="s">
        <v>973</v>
      </c>
      <c r="C84" s="90"/>
      <c r="D84" s="90"/>
      <c r="E84" s="90"/>
      <c r="F84" s="90"/>
      <c r="G84" s="90"/>
      <c r="H84" s="90"/>
      <c r="I84" s="87"/>
      <c r="J84" s="88"/>
      <c r="K84" s="304">
        <v>0.05</v>
      </c>
      <c r="L84" s="861">
        <f>N78*K84</f>
        <v>356.18910355470899</v>
      </c>
      <c r="M84" s="862"/>
      <c r="N84" s="51"/>
    </row>
    <row r="85" spans="1:14" ht="15.75" thickBot="1">
      <c r="B85" s="91" t="s">
        <v>974</v>
      </c>
      <c r="C85" s="92"/>
      <c r="D85" s="92"/>
      <c r="E85" s="92"/>
      <c r="F85" s="92"/>
      <c r="G85" s="92"/>
      <c r="H85" s="92"/>
      <c r="I85" s="93"/>
      <c r="J85" s="94"/>
      <c r="K85" s="305">
        <v>0.05</v>
      </c>
      <c r="L85" s="863">
        <f>N78*K85</f>
        <v>356.18910355470899</v>
      </c>
      <c r="M85" s="864"/>
      <c r="N85" s="51"/>
    </row>
    <row r="86" spans="1:14" ht="15.75" thickBot="1">
      <c r="B86" s="827" t="s">
        <v>953</v>
      </c>
      <c r="C86" s="828"/>
      <c r="D86" s="828"/>
      <c r="E86" s="828"/>
      <c r="F86" s="828"/>
      <c r="G86" s="828"/>
      <c r="H86" s="828"/>
      <c r="I86" s="828"/>
      <c r="J86" s="828"/>
      <c r="K86" s="828"/>
      <c r="L86" s="828"/>
      <c r="M86" s="829"/>
      <c r="N86" s="52">
        <f>L83+L84+L85</f>
        <v>2137.1346213282541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9260.9166924224337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172578.98975845845</v>
      </c>
      <c r="L36" s="270"/>
      <c r="M36" s="271">
        <v>40</v>
      </c>
      <c r="N36" s="272">
        <f>K36/M36</f>
        <v>4314.4747439614612</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4314.4747439614612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502.55388629502494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4817.0286302564864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963.40572605129728</v>
      </c>
      <c r="M83" s="862"/>
      <c r="N83" s="51"/>
    </row>
    <row r="84" spans="1:14">
      <c r="B84" s="89" t="s">
        <v>973</v>
      </c>
      <c r="C84" s="90"/>
      <c r="D84" s="90"/>
      <c r="E84" s="90"/>
      <c r="F84" s="90"/>
      <c r="G84" s="90"/>
      <c r="H84" s="90"/>
      <c r="I84" s="87"/>
      <c r="J84" s="88"/>
      <c r="K84" s="304">
        <v>0.05</v>
      </c>
      <c r="L84" s="861">
        <f>N78*K84</f>
        <v>240.85143151282432</v>
      </c>
      <c r="M84" s="862"/>
      <c r="N84" s="51"/>
    </row>
    <row r="85" spans="1:14" ht="15.75" thickBot="1">
      <c r="B85" s="91" t="s">
        <v>974</v>
      </c>
      <c r="C85" s="92"/>
      <c r="D85" s="92"/>
      <c r="E85" s="92"/>
      <c r="F85" s="92"/>
      <c r="G85" s="92"/>
      <c r="H85" s="92"/>
      <c r="I85" s="93"/>
      <c r="J85" s="94"/>
      <c r="K85" s="305">
        <v>0.05</v>
      </c>
      <c r="L85" s="863">
        <f>N78*K85</f>
        <v>240.85143151282432</v>
      </c>
      <c r="M85" s="864"/>
      <c r="N85" s="51"/>
    </row>
    <row r="86" spans="1:14" ht="15.75" thickBot="1">
      <c r="B86" s="827" t="s">
        <v>953</v>
      </c>
      <c r="C86" s="828"/>
      <c r="D86" s="828"/>
      <c r="E86" s="828"/>
      <c r="F86" s="828"/>
      <c r="G86" s="828"/>
      <c r="H86" s="828"/>
      <c r="I86" s="828"/>
      <c r="J86" s="828"/>
      <c r="K86" s="828"/>
      <c r="L86" s="828"/>
      <c r="M86" s="829"/>
      <c r="N86" s="52">
        <f>L83+L84+L85</f>
        <v>1445.1085890769459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6262.1372193334319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2.1494824361440799</v>
      </c>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883</v>
      </c>
      <c r="B48" s="43" t="str">
        <f>VLOOKUP(A48,MATERIALES!A14:D377,3,FALSE)</f>
        <v>Geotextil Nt-2500 O Similar (Proveedores, Pavco, Geomatrix, Tensar, Omnes U Otros)</v>
      </c>
      <c r="C48" s="281"/>
      <c r="D48" s="281"/>
      <c r="E48" s="281"/>
      <c r="F48" s="281"/>
      <c r="G48" s="281"/>
      <c r="H48" s="281"/>
      <c r="I48" s="268"/>
      <c r="J48" s="224" t="s">
        <v>233</v>
      </c>
      <c r="K48" s="282">
        <v>1.3</v>
      </c>
      <c r="L48" s="267"/>
      <c r="M48" s="283">
        <f>VLOOKUP(A48,MATERIALES!A6:D373,4,FALSE)</f>
        <v>5153.2829768183256</v>
      </c>
      <c r="N48" s="272">
        <f>K48*M48</f>
        <v>6699.2678698638238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6699.2678698638238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47"/>
      <c r="D59" s="47"/>
      <c r="E59" s="47"/>
      <c r="F59" s="47"/>
      <c r="G59" s="47"/>
      <c r="H59" s="288"/>
      <c r="I59" s="279"/>
      <c r="J59" s="279"/>
      <c r="K59" s="279"/>
      <c r="L59" s="831"/>
      <c r="M59" s="832"/>
      <c r="N59" s="291"/>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6916.3655959143762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1383.2731191828752</v>
      </c>
      <c r="M83" s="862"/>
      <c r="N83" s="51"/>
    </row>
    <row r="84" spans="1:14">
      <c r="B84" s="89" t="s">
        <v>973</v>
      </c>
      <c r="C84" s="90"/>
      <c r="D84" s="90"/>
      <c r="E84" s="90"/>
      <c r="F84" s="90"/>
      <c r="G84" s="90"/>
      <c r="H84" s="90"/>
      <c r="I84" s="87"/>
      <c r="J84" s="88"/>
      <c r="K84" s="304">
        <v>0.05</v>
      </c>
      <c r="L84" s="861">
        <f>N78*K84</f>
        <v>345.81827979571881</v>
      </c>
      <c r="M84" s="862"/>
      <c r="N84" s="51"/>
    </row>
    <row r="85" spans="1:14" ht="15.75" thickBot="1">
      <c r="B85" s="91" t="s">
        <v>974</v>
      </c>
      <c r="C85" s="92"/>
      <c r="D85" s="92"/>
      <c r="E85" s="92"/>
      <c r="F85" s="92"/>
      <c r="G85" s="92"/>
      <c r="H85" s="92"/>
      <c r="I85" s="93"/>
      <c r="J85" s="94"/>
      <c r="K85" s="305">
        <v>0.05</v>
      </c>
      <c r="L85" s="863">
        <f>N78*K85</f>
        <v>345.81827979571881</v>
      </c>
      <c r="M85" s="864"/>
      <c r="N85" s="51"/>
    </row>
    <row r="86" spans="1:14" ht="15.75" thickBot="1">
      <c r="B86" s="827" t="s">
        <v>953</v>
      </c>
      <c r="C86" s="828"/>
      <c r="D86" s="828"/>
      <c r="E86" s="828"/>
      <c r="F86" s="828"/>
      <c r="G86" s="828"/>
      <c r="H86" s="828"/>
      <c r="I86" s="828"/>
      <c r="J86" s="828"/>
      <c r="K86" s="828"/>
      <c r="L86" s="828"/>
      <c r="M86" s="829"/>
      <c r="N86" s="52">
        <f>L83+L84+L85</f>
        <v>2074.9096787743129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8991.275274688689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2.1494824361440799</v>
      </c>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470</v>
      </c>
      <c r="B48" s="43" t="str">
        <f>VLOOKUP(A48,MATERIALES!A4:D372,3,FALSE)</f>
        <v>Geomalla Tipo Asphalt</v>
      </c>
      <c r="C48" s="281"/>
      <c r="D48" s="281"/>
      <c r="E48" s="281"/>
      <c r="F48" s="281"/>
      <c r="G48" s="281"/>
      <c r="H48" s="281"/>
      <c r="I48" s="268"/>
      <c r="J48" s="224" t="str">
        <f>VLOOKUP(A48,MATERIALES!A4:D372,2,FALSE)</f>
        <v>m2</v>
      </c>
      <c r="K48" s="282">
        <v>1.2</v>
      </c>
      <c r="L48" s="267"/>
      <c r="M48" s="283">
        <f>VLOOKUP(A48,MATERIALES!A4:D388,4,FALSE)</f>
        <v>10666.848012634255</v>
      </c>
      <c r="N48" s="272">
        <f>K48*M48</f>
        <v>12800.217615161106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12800.217615161106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47"/>
      <c r="D59" s="47"/>
      <c r="E59" s="47"/>
      <c r="F59" s="47"/>
      <c r="G59" s="47"/>
      <c r="H59" s="288"/>
      <c r="I59" s="279"/>
      <c r="J59" s="279"/>
      <c r="K59" s="279"/>
      <c r="L59" s="831"/>
      <c r="M59" s="832"/>
      <c r="N59" s="291"/>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13017.315341211657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2603.4630682423317</v>
      </c>
      <c r="M83" s="862"/>
      <c r="N83" s="51"/>
    </row>
    <row r="84" spans="1:14">
      <c r="B84" s="89" t="s">
        <v>973</v>
      </c>
      <c r="C84" s="90"/>
      <c r="D84" s="90"/>
      <c r="E84" s="90"/>
      <c r="F84" s="90"/>
      <c r="G84" s="90"/>
      <c r="H84" s="90"/>
      <c r="I84" s="87"/>
      <c r="J84" s="88"/>
      <c r="K84" s="304">
        <v>0.05</v>
      </c>
      <c r="L84" s="861">
        <f>N78*K84</f>
        <v>650.86576706058293</v>
      </c>
      <c r="M84" s="862"/>
      <c r="N84" s="51"/>
    </row>
    <row r="85" spans="1:14" ht="15.75" thickBot="1">
      <c r="B85" s="91" t="s">
        <v>974</v>
      </c>
      <c r="C85" s="92"/>
      <c r="D85" s="92"/>
      <c r="E85" s="92"/>
      <c r="F85" s="92"/>
      <c r="G85" s="92"/>
      <c r="H85" s="92"/>
      <c r="I85" s="93"/>
      <c r="J85" s="94"/>
      <c r="K85" s="305">
        <v>0.05</v>
      </c>
      <c r="L85" s="863">
        <f>N78*K85</f>
        <v>650.86576706058293</v>
      </c>
      <c r="M85" s="864"/>
      <c r="N85" s="51"/>
    </row>
    <row r="86" spans="1:14" ht="15.75" thickBot="1">
      <c r="B86" s="827" t="s">
        <v>953</v>
      </c>
      <c r="C86" s="828"/>
      <c r="D86" s="828"/>
      <c r="E86" s="828"/>
      <c r="F86" s="828"/>
      <c r="G86" s="828"/>
      <c r="H86" s="828"/>
      <c r="I86" s="828"/>
      <c r="J86" s="828"/>
      <c r="K86" s="828"/>
      <c r="L86" s="828"/>
      <c r="M86" s="829"/>
      <c r="N86" s="52">
        <f>L83+L84+L85</f>
        <v>3905.1946023634978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16922.509943575154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172578.98975845845</v>
      </c>
      <c r="L36" s="270"/>
      <c r="M36" s="271">
        <v>45</v>
      </c>
      <c r="N36" s="272">
        <f>K36/M36</f>
        <v>3835.0886612990766</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81868.217450956974</v>
      </c>
      <c r="L37" s="270"/>
      <c r="M37" s="271">
        <v>45</v>
      </c>
      <c r="N37" s="272">
        <f>K37/M37</f>
        <v>1819.2937211323772</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164241.87021139529</v>
      </c>
      <c r="L38" s="270"/>
      <c r="M38" s="271">
        <v>45</v>
      </c>
      <c r="N38" s="272">
        <f>K38/M38</f>
        <v>3649.8193380310063</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92270.137633507751</v>
      </c>
      <c r="L39" s="844">
        <v>45</v>
      </c>
      <c r="M39" s="845"/>
      <c r="N39" s="272">
        <f>K39/L39</f>
        <v>2050.4475029668388</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4">
        <f>SUM(N36:N42)</f>
        <v>11366.590792518989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550</v>
      </c>
      <c r="B48" s="43" t="str">
        <f>VLOOKUP(A48,MATERIALES!A4:D372,3,FALSE)</f>
        <v>Material seleccionado para Relleno</v>
      </c>
      <c r="C48" s="281"/>
      <c r="D48" s="281"/>
      <c r="E48" s="281"/>
      <c r="F48" s="281"/>
      <c r="G48" s="281"/>
      <c r="H48" s="281"/>
      <c r="I48" s="268"/>
      <c r="J48" s="224" t="str">
        <f>VLOOKUP(A48,MATERIALES!A4:D372,2,FALSE)</f>
        <v>m3</v>
      </c>
      <c r="K48" s="282">
        <v>1.25</v>
      </c>
      <c r="L48" s="267"/>
      <c r="M48" s="400">
        <f>VLOOKUP(A48,MATERIALES!A4:D388,4,FALSE)</f>
        <v>22304.166773782286</v>
      </c>
      <c r="N48" s="272">
        <f>K48*M48</f>
        <v>27880.208467227858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27880.208467227858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31">
        <f>VLOOKUP(A59,TRANSPORTE!A5:D122,4,FALSE)</f>
        <v>1026.2677070042455</v>
      </c>
      <c r="M59" s="832"/>
      <c r="N59" s="291">
        <f>K59*L59</f>
        <v>1282.8346337553069</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1282.8346337553069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41126.71234798662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8225.3424695973245</v>
      </c>
      <c r="M83" s="862"/>
      <c r="N83" s="51"/>
    </row>
    <row r="84" spans="1:14">
      <c r="B84" s="89" t="s">
        <v>973</v>
      </c>
      <c r="C84" s="90"/>
      <c r="D84" s="90"/>
      <c r="E84" s="90"/>
      <c r="F84" s="90"/>
      <c r="G84" s="90"/>
      <c r="H84" s="90"/>
      <c r="I84" s="87"/>
      <c r="J84" s="88"/>
      <c r="K84" s="304">
        <v>0.05</v>
      </c>
      <c r="L84" s="861">
        <f>N78*K84</f>
        <v>2056.3356173993311</v>
      </c>
      <c r="M84" s="862"/>
      <c r="N84" s="51"/>
    </row>
    <row r="85" spans="1:14" ht="15.75" thickBot="1">
      <c r="B85" s="91" t="s">
        <v>974</v>
      </c>
      <c r="C85" s="92"/>
      <c r="D85" s="92"/>
      <c r="E85" s="92"/>
      <c r="F85" s="92"/>
      <c r="G85" s="92"/>
      <c r="H85" s="92"/>
      <c r="I85" s="93"/>
      <c r="J85" s="94"/>
      <c r="K85" s="305">
        <v>0.05</v>
      </c>
      <c r="L85" s="863">
        <f>N78*K85</f>
        <v>2056.3356173993311</v>
      </c>
      <c r="M85" s="864"/>
      <c r="N85" s="51"/>
    </row>
    <row r="86" spans="1:14" ht="15.75" thickBot="1">
      <c r="B86" s="827" t="s">
        <v>953</v>
      </c>
      <c r="C86" s="828"/>
      <c r="D86" s="828"/>
      <c r="E86" s="828"/>
      <c r="F86" s="828"/>
      <c r="G86" s="828"/>
      <c r="H86" s="828"/>
      <c r="I86" s="828"/>
      <c r="J86" s="828"/>
      <c r="K86" s="828"/>
      <c r="L86" s="828"/>
      <c r="M86" s="829"/>
      <c r="N86" s="52">
        <f>L83+L84+L85</f>
        <v>12338.013704395986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ROUND((N78+N86),0)</f>
        <v>53465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172578.98975845845</v>
      </c>
      <c r="L36" s="270"/>
      <c r="M36" s="271">
        <v>45</v>
      </c>
      <c r="N36" s="272">
        <f>K36/M36</f>
        <v>3835.0886612990766</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81868.217450956974</v>
      </c>
      <c r="L37" s="270"/>
      <c r="M37" s="271">
        <v>45</v>
      </c>
      <c r="N37" s="272">
        <f>K37/M37</f>
        <v>1819.2937211323772</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164241.87021139529</v>
      </c>
      <c r="L38" s="270"/>
      <c r="M38" s="271">
        <v>45</v>
      </c>
      <c r="N38" s="272">
        <f>K38/M38</f>
        <v>3649.8193380310063</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92270.137633507751</v>
      </c>
      <c r="L39" s="844">
        <v>45</v>
      </c>
      <c r="M39" s="845"/>
      <c r="N39" s="272">
        <f>K39/L39</f>
        <v>2050.4475029668388</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4">
        <f>SUM(N36:N42)</f>
        <v>11366.590792518989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1.25</v>
      </c>
      <c r="L48" s="267"/>
      <c r="M48" s="400">
        <f>VLOOKUP(A48,MATERIALES!A4:D388,4,FALSE)</f>
        <v>27007.617815667185</v>
      </c>
      <c r="N48" s="272">
        <f>K48*M48</f>
        <v>33759.522269583984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33759.522269583984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1">
        <f>VLOOKUP(A59,TRANSPORTE!A5:D122,4,FALSE)</f>
        <v>1026.2677070042455</v>
      </c>
      <c r="M59" s="832"/>
      <c r="N59" s="291">
        <f>K59*L59</f>
        <v>1282.8346337553069</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1282.8346337553069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47006.026150342746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9401.20523006855</v>
      </c>
      <c r="M83" s="862"/>
      <c r="N83" s="51"/>
    </row>
    <row r="84" spans="1:14">
      <c r="B84" s="89" t="s">
        <v>973</v>
      </c>
      <c r="C84" s="90"/>
      <c r="D84" s="90"/>
      <c r="E84" s="90"/>
      <c r="F84" s="90"/>
      <c r="G84" s="90"/>
      <c r="H84" s="90"/>
      <c r="I84" s="87"/>
      <c r="J84" s="88"/>
      <c r="K84" s="304">
        <v>0.05</v>
      </c>
      <c r="L84" s="861">
        <f>N78*K84</f>
        <v>2350.3013075171375</v>
      </c>
      <c r="M84" s="862"/>
      <c r="N84" s="51"/>
    </row>
    <row r="85" spans="1:14" ht="15.75" thickBot="1">
      <c r="B85" s="91" t="s">
        <v>974</v>
      </c>
      <c r="C85" s="92"/>
      <c r="D85" s="92"/>
      <c r="E85" s="92"/>
      <c r="F85" s="92"/>
      <c r="G85" s="92"/>
      <c r="H85" s="92"/>
      <c r="I85" s="93"/>
      <c r="J85" s="94"/>
      <c r="K85" s="305">
        <v>0.05</v>
      </c>
      <c r="L85" s="863">
        <f>N78*K85</f>
        <v>2350.3013075171375</v>
      </c>
      <c r="M85" s="864"/>
      <c r="N85" s="51"/>
    </row>
    <row r="86" spans="1:14" ht="15.75" thickBot="1">
      <c r="B86" s="827" t="s">
        <v>953</v>
      </c>
      <c r="C86" s="828"/>
      <c r="D86" s="828"/>
      <c r="E86" s="828"/>
      <c r="F86" s="828"/>
      <c r="G86" s="828"/>
      <c r="H86" s="828"/>
      <c r="I86" s="828"/>
      <c r="J86" s="828"/>
      <c r="K86" s="828"/>
      <c r="L86" s="828"/>
      <c r="M86" s="829"/>
      <c r="N86" s="52">
        <f>L83+L84+L85</f>
        <v>14101.807845102823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61107.833995445573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172578.98975845845</v>
      </c>
      <c r="L36" s="270"/>
      <c r="M36" s="271">
        <v>45</v>
      </c>
      <c r="N36" s="272">
        <f>K36/M36</f>
        <v>3835.0886612990766</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81868.217450956974</v>
      </c>
      <c r="L37" s="270"/>
      <c r="M37" s="271">
        <v>45</v>
      </c>
      <c r="N37" s="272">
        <f>K37/M37</f>
        <v>1819.2937211323772</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164241.87021139529</v>
      </c>
      <c r="L38" s="270"/>
      <c r="M38" s="271">
        <v>45</v>
      </c>
      <c r="N38" s="272">
        <f>K38/M38</f>
        <v>3649.8193380310063</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92270.137633507751</v>
      </c>
      <c r="L39" s="844">
        <v>45</v>
      </c>
      <c r="M39" s="845"/>
      <c r="N39" s="272">
        <f>K39/L39</f>
        <v>2050.4475029668388</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11.941569089689333</v>
      </c>
    </row>
    <row r="43" spans="1:14" ht="15.75" thickBot="1">
      <c r="B43" s="827" t="s">
        <v>953</v>
      </c>
      <c r="C43" s="828"/>
      <c r="D43" s="828"/>
      <c r="E43" s="828"/>
      <c r="F43" s="828"/>
      <c r="G43" s="828"/>
      <c r="H43" s="828"/>
      <c r="I43" s="828"/>
      <c r="J43" s="828"/>
      <c r="K43" s="828"/>
      <c r="L43" s="828"/>
      <c r="M43" s="829"/>
      <c r="N43" s="394">
        <f>SUM(N36:N42)</f>
        <v>11366.590792518989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521</v>
      </c>
      <c r="B48" s="43" t="str">
        <f>VLOOKUP(A48,MATERIALES!A4:D372,3,FALSE)</f>
        <v xml:space="preserve">Material de Base </v>
      </c>
      <c r="C48" s="281"/>
      <c r="D48" s="281"/>
      <c r="E48" s="281"/>
      <c r="F48" s="281"/>
      <c r="G48" s="281"/>
      <c r="H48" s="281"/>
      <c r="I48" s="268"/>
      <c r="J48" s="224" t="str">
        <f>VLOOKUP(A48,MATERIALES!A4:D372,2,FALSE)</f>
        <v>m3</v>
      </c>
      <c r="K48" s="282">
        <v>1.25</v>
      </c>
      <c r="L48" s="267"/>
      <c r="M48" s="400">
        <f>VLOOKUP(A48,MATERIALES!A4:D388,4,FALSE)</f>
        <v>40271.412230440241</v>
      </c>
      <c r="N48" s="272">
        <f>K48*M48</f>
        <v>50339.265288050301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50339.265288050301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1">
        <f>VLOOKUP(A59,TRANSPORTE!A5:D122,4,FALSE)</f>
        <v>1026.2677070042455</v>
      </c>
      <c r="M59" s="832"/>
      <c r="N59" s="291">
        <f>K59*L59</f>
        <v>1282.8346337553069</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1282.8346337553069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63585.769168809064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12717.153833761813</v>
      </c>
      <c r="M83" s="862"/>
      <c r="N83" s="51"/>
    </row>
    <row r="84" spans="1:14">
      <c r="B84" s="89" t="s">
        <v>973</v>
      </c>
      <c r="C84" s="90"/>
      <c r="D84" s="90"/>
      <c r="E84" s="90"/>
      <c r="F84" s="90"/>
      <c r="G84" s="90"/>
      <c r="H84" s="90"/>
      <c r="I84" s="87"/>
      <c r="J84" s="88"/>
      <c r="K84" s="304">
        <v>0.05</v>
      </c>
      <c r="L84" s="861">
        <f>N78*K84</f>
        <v>3179.2884584404533</v>
      </c>
      <c r="M84" s="862"/>
      <c r="N84" s="51"/>
    </row>
    <row r="85" spans="1:14" ht="15.75" thickBot="1">
      <c r="B85" s="91" t="s">
        <v>974</v>
      </c>
      <c r="C85" s="92"/>
      <c r="D85" s="92"/>
      <c r="E85" s="92"/>
      <c r="F85" s="92"/>
      <c r="G85" s="92"/>
      <c r="H85" s="92"/>
      <c r="I85" s="93"/>
      <c r="J85" s="94"/>
      <c r="K85" s="305">
        <v>0.05</v>
      </c>
      <c r="L85" s="863">
        <f>N78*K85</f>
        <v>3179.2884584404533</v>
      </c>
      <c r="M85" s="864"/>
      <c r="N85" s="51"/>
    </row>
    <row r="86" spans="1:14" ht="15.75" thickBot="1">
      <c r="B86" s="827" t="s">
        <v>953</v>
      </c>
      <c r="C86" s="828"/>
      <c r="D86" s="828"/>
      <c r="E86" s="828"/>
      <c r="F86" s="828"/>
      <c r="G86" s="828"/>
      <c r="H86" s="828"/>
      <c r="I86" s="828"/>
      <c r="J86" s="828"/>
      <c r="K86" s="828"/>
      <c r="L86" s="828"/>
      <c r="M86" s="829"/>
      <c r="N86" s="52">
        <f>L83+L84+L85</f>
        <v>19075.730750642721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82661.499919451788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172578.98975845845</v>
      </c>
      <c r="L36" s="270"/>
      <c r="M36" s="271">
        <v>400</v>
      </c>
      <c r="N36" s="272">
        <f>K36/M36</f>
        <v>431.44747439614616</v>
      </c>
    </row>
    <row r="37" spans="1:14">
      <c r="A37" s="113" t="s">
        <v>152</v>
      </c>
      <c r="B37" s="840" t="str">
        <f>VLOOKUP(A37,EQUIPOS!A7:D154,3,FALSE)</f>
        <v xml:space="preserve">Carrotanque de agua(1000 Galones) </v>
      </c>
      <c r="C37" s="841"/>
      <c r="D37" s="841"/>
      <c r="E37" s="841"/>
      <c r="F37" s="841"/>
      <c r="G37" s="841"/>
      <c r="H37" s="842"/>
      <c r="I37" s="267"/>
      <c r="J37" s="268"/>
      <c r="K37" s="269">
        <f>VLOOKUP(A37,EQUIPOS!A7:D164,4,FALSE)</f>
        <v>81868.217450956974</v>
      </c>
      <c r="L37" s="270"/>
      <c r="M37" s="271">
        <v>200</v>
      </c>
      <c r="N37" s="272">
        <f>K37/M37</f>
        <v>409.3410872547849</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164241.87021139529</v>
      </c>
      <c r="L38" s="270"/>
      <c r="M38" s="271">
        <v>200</v>
      </c>
      <c r="N38" s="272">
        <f>K38/M38</f>
        <v>821.2093510569764</v>
      </c>
    </row>
    <row r="39" spans="1:14">
      <c r="A39" t="s">
        <v>365</v>
      </c>
      <c r="B39" s="840" t="str">
        <f>VLOOKUP(A39,EQUIPOS!A9:D155,3,FALSE)</f>
        <v xml:space="preserve">Vibrocompatador, potencia 153 HP, peso 10 Ton. </v>
      </c>
      <c r="C39" s="841"/>
      <c r="D39" s="841"/>
      <c r="E39" s="841"/>
      <c r="F39" s="841"/>
      <c r="G39" s="841"/>
      <c r="H39" s="842"/>
      <c r="I39" s="843"/>
      <c r="J39" s="824"/>
      <c r="K39" s="269">
        <f>VLOOKUP(A39,EQUIPOS!A9:D166,4,FALSE)</f>
        <v>92270.137633507751</v>
      </c>
      <c r="L39" s="844">
        <v>200</v>
      </c>
      <c r="M39" s="845"/>
      <c r="N39" s="272">
        <f>K39/L39</f>
        <v>461.35068816753875</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2.6868530451800998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2126.0354539206264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134.34265225900498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2260.3781061796312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452.07562123592629</v>
      </c>
      <c r="M83" s="862"/>
      <c r="N83" s="51"/>
    </row>
    <row r="84" spans="1:14">
      <c r="B84" s="89" t="s">
        <v>973</v>
      </c>
      <c r="C84" s="90"/>
      <c r="D84" s="90"/>
      <c r="E84" s="90"/>
      <c r="F84" s="90"/>
      <c r="G84" s="90"/>
      <c r="H84" s="90"/>
      <c r="I84" s="87"/>
      <c r="J84" s="88"/>
      <c r="K84" s="304">
        <v>0.05</v>
      </c>
      <c r="L84" s="861">
        <f>N78*K84</f>
        <v>113.01890530898157</v>
      </c>
      <c r="M84" s="862"/>
      <c r="N84" s="51"/>
    </row>
    <row r="85" spans="1:14" ht="15.75" thickBot="1">
      <c r="B85" s="91" t="s">
        <v>974</v>
      </c>
      <c r="C85" s="92"/>
      <c r="D85" s="92"/>
      <c r="E85" s="92"/>
      <c r="F85" s="92"/>
      <c r="G85" s="92"/>
      <c r="H85" s="92"/>
      <c r="I85" s="93"/>
      <c r="J85" s="94"/>
      <c r="K85" s="305">
        <v>0.05</v>
      </c>
      <c r="L85" s="863">
        <f>N78*K85</f>
        <v>113.01890530898157</v>
      </c>
      <c r="M85" s="864"/>
      <c r="N85" s="51"/>
    </row>
    <row r="86" spans="1:14" ht="15.75" thickBot="1">
      <c r="B86" s="827" t="s">
        <v>953</v>
      </c>
      <c r="C86" s="828"/>
      <c r="D86" s="828"/>
      <c r="E86" s="828"/>
      <c r="F86" s="828"/>
      <c r="G86" s="828"/>
      <c r="H86" s="828"/>
      <c r="I86" s="828"/>
      <c r="J86" s="828"/>
      <c r="K86" s="828"/>
      <c r="L86" s="828"/>
      <c r="M86" s="829"/>
      <c r="N86" s="52">
        <f>L83+L84+L85</f>
        <v>678.11343185388955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2938.4915380335206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876</v>
      </c>
      <c r="B48" s="43" t="str">
        <f>VLOOKUP(A48,MATERIALES!A4:D372,3,FALSE)</f>
        <v>Geotextil T-2400 O Similar (Proveedores Lafayet, Pavco, Geomatrix, Tensar, Omnes U Otros)</v>
      </c>
      <c r="C48" s="281"/>
      <c r="D48" s="281"/>
      <c r="E48" s="281"/>
      <c r="F48" s="281"/>
      <c r="G48" s="281"/>
      <c r="H48" s="281"/>
      <c r="I48" s="268"/>
      <c r="J48" s="224" t="str">
        <f>VLOOKUP(A48,MATERIALES!A4:D372,2,FALSE)</f>
        <v>m2</v>
      </c>
      <c r="K48" s="282">
        <v>1.2</v>
      </c>
      <c r="L48" s="267"/>
      <c r="M48" s="402">
        <f>VLOOKUP(A48,MATERIALES!A4:D388,4,FALSE)</f>
        <v>5153.2829768183256</v>
      </c>
      <c r="N48" s="272">
        <f>K48*M48</f>
        <v>6183.9395721819901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6183.9395721819901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6401.0372982325425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1280.2074596465086</v>
      </c>
      <c r="M83" s="862"/>
      <c r="N83" s="51"/>
    </row>
    <row r="84" spans="1:14">
      <c r="B84" s="89" t="s">
        <v>973</v>
      </c>
      <c r="C84" s="90"/>
      <c r="D84" s="90"/>
      <c r="E84" s="90"/>
      <c r="F84" s="90"/>
      <c r="G84" s="90"/>
      <c r="H84" s="90"/>
      <c r="I84" s="87"/>
      <c r="J84" s="88"/>
      <c r="K84" s="304">
        <v>0.05</v>
      </c>
      <c r="L84" s="861">
        <f>N78*K84</f>
        <v>320.05186491162715</v>
      </c>
      <c r="M84" s="862"/>
      <c r="N84" s="51"/>
    </row>
    <row r="85" spans="1:14" ht="15.75" thickBot="1">
      <c r="B85" s="91" t="s">
        <v>974</v>
      </c>
      <c r="C85" s="92"/>
      <c r="D85" s="92"/>
      <c r="E85" s="92"/>
      <c r="F85" s="92"/>
      <c r="G85" s="92"/>
      <c r="H85" s="92"/>
      <c r="I85" s="93"/>
      <c r="J85" s="94"/>
      <c r="K85" s="305">
        <v>0.05</v>
      </c>
      <c r="L85" s="863">
        <f>N78*K85</f>
        <v>320.05186491162715</v>
      </c>
      <c r="M85" s="864"/>
      <c r="N85" s="51"/>
    </row>
    <row r="86" spans="1:14" ht="15.75" thickBot="1">
      <c r="B86" s="827" t="s">
        <v>953</v>
      </c>
      <c r="C86" s="828"/>
      <c r="D86" s="828"/>
      <c r="E86" s="828"/>
      <c r="F86" s="828"/>
      <c r="G86" s="828"/>
      <c r="H86" s="828"/>
      <c r="I86" s="828"/>
      <c r="J86" s="828"/>
      <c r="K86" s="828"/>
      <c r="L86" s="828"/>
      <c r="M86" s="829"/>
      <c r="N86" s="52">
        <f>L83+L84+L85</f>
        <v>1920.3111894697627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8321.3484877023056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889</v>
      </c>
      <c r="B48" s="43" t="str">
        <f>VLOOKUP(A48,MATERIALES!A4:D372,3,FALSE)</f>
        <v>Geotextil T-2100 O Similar (Proveedores Pavco, Lafayet, Geomatrix, Tensar, Omnes U Otros)</v>
      </c>
      <c r="C48" s="281"/>
      <c r="D48" s="281"/>
      <c r="E48" s="281"/>
      <c r="F48" s="281"/>
      <c r="G48" s="281"/>
      <c r="H48" s="281"/>
      <c r="I48" s="268"/>
      <c r="J48" s="224" t="str">
        <f>VLOOKUP(A48,MATERIALES!A4:D372,2,FALSE)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1160.4915452101106</v>
      </c>
      <c r="M83" s="862"/>
      <c r="N83" s="51"/>
    </row>
    <row r="84" spans="1:14">
      <c r="B84" s="89" t="s">
        <v>973</v>
      </c>
      <c r="C84" s="90"/>
      <c r="D84" s="90"/>
      <c r="E84" s="90"/>
      <c r="F84" s="90"/>
      <c r="G84" s="90"/>
      <c r="H84" s="90"/>
      <c r="I84" s="87"/>
      <c r="J84" s="88"/>
      <c r="K84" s="304">
        <v>0.05</v>
      </c>
      <c r="L84" s="861">
        <f>N78*K84</f>
        <v>290.12288630252766</v>
      </c>
      <c r="M84" s="862"/>
      <c r="N84" s="51"/>
    </row>
    <row r="85" spans="1:14" ht="15.75" thickBot="1">
      <c r="B85" s="91" t="s">
        <v>974</v>
      </c>
      <c r="C85" s="92"/>
      <c r="D85" s="92"/>
      <c r="E85" s="92"/>
      <c r="F85" s="92"/>
      <c r="G85" s="92"/>
      <c r="H85" s="92"/>
      <c r="I85" s="93"/>
      <c r="J85" s="94"/>
      <c r="K85" s="305">
        <v>0.05</v>
      </c>
      <c r="L85" s="863">
        <f>N78*K85</f>
        <v>290.12288630252766</v>
      </c>
      <c r="M85" s="864"/>
      <c r="N85" s="51"/>
    </row>
    <row r="86" spans="1:14" ht="15.75" thickBot="1">
      <c r="B86" s="827" t="s">
        <v>953</v>
      </c>
      <c r="C86" s="828"/>
      <c r="D86" s="828"/>
      <c r="E86" s="828"/>
      <c r="F86" s="828"/>
      <c r="G86" s="828"/>
      <c r="H86" s="828"/>
      <c r="I86" s="828"/>
      <c r="J86" s="828"/>
      <c r="K86" s="828"/>
      <c r="L86" s="828"/>
      <c r="M86" s="829"/>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466</v>
      </c>
      <c r="B48" s="43" t="str">
        <f>VLOOKUP(A48,MATERIALES!A4:D372,3,FALSE)</f>
        <v>Geomalla Biaxial Para Refuerzo Pbx-11</v>
      </c>
      <c r="C48" s="281"/>
      <c r="D48" s="281"/>
      <c r="E48" s="281"/>
      <c r="F48" s="281"/>
      <c r="G48" s="281"/>
      <c r="H48" s="281"/>
      <c r="I48" s="268"/>
      <c r="J48" s="224" t="str">
        <f>VLOOKUP(A48,MATERIALES!A4:D372,2,FALSE)</f>
        <v>m2</v>
      </c>
      <c r="K48" s="282">
        <v>1.2</v>
      </c>
      <c r="L48" s="267"/>
      <c r="M48" s="402">
        <f>VLOOKUP(A48,MATERIALES!A4:D388,4,FALSE)</f>
        <v>7242.0858969026986</v>
      </c>
      <c r="N48" s="272">
        <f>K48*M48</f>
        <v>8690.5030762832375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8690.5030762832375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8907.600802333789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1781.5201604667579</v>
      </c>
      <c r="M83" s="862"/>
      <c r="N83" s="51"/>
    </row>
    <row r="84" spans="1:14">
      <c r="B84" s="89" t="s">
        <v>973</v>
      </c>
      <c r="C84" s="90"/>
      <c r="D84" s="90"/>
      <c r="E84" s="90"/>
      <c r="F84" s="90"/>
      <c r="G84" s="90"/>
      <c r="H84" s="90"/>
      <c r="I84" s="87"/>
      <c r="J84" s="88"/>
      <c r="K84" s="304">
        <v>0.05</v>
      </c>
      <c r="L84" s="861">
        <f>N78*K84</f>
        <v>445.38004011668949</v>
      </c>
      <c r="M84" s="862"/>
      <c r="N84" s="51"/>
    </row>
    <row r="85" spans="1:14" ht="15.75" thickBot="1">
      <c r="B85" s="91" t="s">
        <v>974</v>
      </c>
      <c r="C85" s="92"/>
      <c r="D85" s="92"/>
      <c r="E85" s="92"/>
      <c r="F85" s="92"/>
      <c r="G85" s="92"/>
      <c r="H85" s="92"/>
      <c r="I85" s="93"/>
      <c r="J85" s="94"/>
      <c r="K85" s="305">
        <v>0.05</v>
      </c>
      <c r="L85" s="863">
        <f>N78*K85</f>
        <v>445.38004011668949</v>
      </c>
      <c r="M85" s="864"/>
      <c r="N85" s="51"/>
    </row>
    <row r="86" spans="1:14" ht="15.75" thickBot="1">
      <c r="B86" s="827" t="s">
        <v>953</v>
      </c>
      <c r="C86" s="828"/>
      <c r="D86" s="828"/>
      <c r="E86" s="828"/>
      <c r="F86" s="828"/>
      <c r="G86" s="828"/>
      <c r="H86" s="828"/>
      <c r="I86" s="828"/>
      <c r="J86" s="828"/>
      <c r="K86" s="828"/>
      <c r="L86" s="828"/>
      <c r="M86" s="829"/>
      <c r="N86" s="52">
        <f>L83+L84+L85</f>
        <v>2672.2802407001368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11579.881043033925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2.1494824361440799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907</v>
      </c>
      <c r="B48" s="43" t="str">
        <f>VLOOKUP(A48,MATERIALES!A4:D372,3,FALSE)</f>
        <v>Geomalla Forgrid UX100</v>
      </c>
      <c r="C48" s="281"/>
      <c r="D48" s="281"/>
      <c r="E48" s="281"/>
      <c r="F48" s="281"/>
      <c r="G48" s="281"/>
      <c r="H48" s="281"/>
      <c r="I48" s="268"/>
      <c r="J48" s="224" t="str">
        <f>VLOOKUP(A48,MATERIALES!A4:D372,2,FALSE)</f>
        <v>M2</v>
      </c>
      <c r="K48" s="282">
        <v>1.3</v>
      </c>
      <c r="L48" s="267"/>
      <c r="M48" s="402">
        <f>VLOOKUP(A48,MATERIALES!A4:D388,4,FALSE)</f>
        <v>9626.6116631007117</v>
      </c>
      <c r="N48" s="272">
        <f>K48*M48</f>
        <v>12514.595162030926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12514.595162030926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214.948243614408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12731.692888081478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2546.3385776162959</v>
      </c>
      <c r="M83" s="862"/>
      <c r="N83" s="51"/>
    </row>
    <row r="84" spans="1:14">
      <c r="B84" s="89" t="s">
        <v>973</v>
      </c>
      <c r="C84" s="90"/>
      <c r="D84" s="90"/>
      <c r="E84" s="90"/>
      <c r="F84" s="90"/>
      <c r="G84" s="90"/>
      <c r="H84" s="90"/>
      <c r="I84" s="87"/>
      <c r="J84" s="88"/>
      <c r="K84" s="304">
        <v>0.05</v>
      </c>
      <c r="L84" s="861">
        <f>N78*K84</f>
        <v>636.58464440407397</v>
      </c>
      <c r="M84" s="862"/>
      <c r="N84" s="51"/>
    </row>
    <row r="85" spans="1:14" ht="15.75" thickBot="1">
      <c r="B85" s="91" t="s">
        <v>974</v>
      </c>
      <c r="C85" s="92"/>
      <c r="D85" s="92"/>
      <c r="E85" s="92"/>
      <c r="F85" s="92"/>
      <c r="G85" s="92"/>
      <c r="H85" s="92"/>
      <c r="I85" s="93"/>
      <c r="J85" s="94"/>
      <c r="K85" s="305">
        <v>0.05</v>
      </c>
      <c r="L85" s="863">
        <f>N78*K85</f>
        <v>636.58464440407397</v>
      </c>
      <c r="M85" s="864"/>
      <c r="N85" s="51"/>
    </row>
    <row r="86" spans="1:14" ht="15.75" thickBot="1">
      <c r="B86" s="827" t="s">
        <v>953</v>
      </c>
      <c r="C86" s="828"/>
      <c r="D86" s="828"/>
      <c r="E86" s="828"/>
      <c r="F86" s="828"/>
      <c r="G86" s="828"/>
      <c r="H86" s="828"/>
      <c r="I86" s="828"/>
      <c r="J86" s="828"/>
      <c r="K86" s="828"/>
      <c r="L86" s="828"/>
      <c r="M86" s="829"/>
      <c r="N86" s="52">
        <f>L83+L84+L85</f>
        <v>3819.5078664244438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16551.20075450592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303</v>
      </c>
      <c r="B36" s="840" t="str">
        <f>VLOOKUP(A36,EQUIPOS!A6:D154,3,FALSE)</f>
        <v>Retrocargador, pala de 1,1 m3 de capacidad, profundidad de excavación de 4.400 mm y una altura de 5.680 mm</v>
      </c>
      <c r="C36" s="841"/>
      <c r="D36" s="841"/>
      <c r="E36" s="841"/>
      <c r="F36" s="841"/>
      <c r="G36" s="841"/>
      <c r="H36" s="842"/>
      <c r="I36" s="267"/>
      <c r="J36" s="268"/>
      <c r="K36" s="269">
        <f>VLOOKUP(A36,EQUIPOS!A6:D163,4,FALSE)</f>
        <v>139540.21922843295</v>
      </c>
      <c r="L36" s="270"/>
      <c r="M36" s="271">
        <v>250</v>
      </c>
      <c r="N36" s="272">
        <f>K36/M36</f>
        <v>558.16087691373184</v>
      </c>
    </row>
    <row r="37" spans="1:14">
      <c r="A37" s="113" t="s">
        <v>373</v>
      </c>
      <c r="B37" s="840" t="str">
        <f>VLOOKUP(A37,EQUIPOS!A7:D154,3,FALSE)</f>
        <v>Volqueta 6 m3</v>
      </c>
      <c r="C37" s="841"/>
      <c r="D37" s="841"/>
      <c r="E37" s="841"/>
      <c r="F37" s="841"/>
      <c r="G37" s="841"/>
      <c r="H37" s="842"/>
      <c r="I37" s="267"/>
      <c r="J37" s="268"/>
      <c r="K37" s="269">
        <f>VLOOKUP(A37,EQUIPOS!A7:D164,4,FALSE)</f>
        <v>83299.429808027824</v>
      </c>
      <c r="L37" s="270"/>
      <c r="M37" s="271">
        <v>250</v>
      </c>
      <c r="N37" s="272">
        <f>K37/M37</f>
        <v>333.1977192321113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5.3737060903602005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896.7323022362034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107.474121807204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1004.2064240434074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200.84128480868151</v>
      </c>
      <c r="M83" s="862"/>
      <c r="N83" s="51"/>
    </row>
    <row r="84" spans="1:14">
      <c r="B84" s="89" t="s">
        <v>973</v>
      </c>
      <c r="C84" s="90"/>
      <c r="D84" s="90"/>
      <c r="E84" s="90"/>
      <c r="F84" s="90"/>
      <c r="G84" s="90"/>
      <c r="H84" s="90"/>
      <c r="I84" s="87"/>
      <c r="J84" s="88"/>
      <c r="K84" s="304">
        <v>0.05</v>
      </c>
      <c r="L84" s="861">
        <f>N78*K84</f>
        <v>50.210321202170377</v>
      </c>
      <c r="M84" s="862"/>
      <c r="N84" s="51"/>
    </row>
    <row r="85" spans="1:14" ht="15.75" thickBot="1">
      <c r="B85" s="91" t="s">
        <v>974</v>
      </c>
      <c r="C85" s="92"/>
      <c r="D85" s="92"/>
      <c r="E85" s="92"/>
      <c r="F85" s="92"/>
      <c r="G85" s="92"/>
      <c r="H85" s="92"/>
      <c r="I85" s="93"/>
      <c r="J85" s="94"/>
      <c r="K85" s="305">
        <v>0.05</v>
      </c>
      <c r="L85" s="863">
        <f>N78*K85</f>
        <v>50.210321202170377</v>
      </c>
      <c r="M85" s="864"/>
      <c r="N85" s="51"/>
    </row>
    <row r="86" spans="1:14" ht="15.75" thickBot="1">
      <c r="B86" s="827" t="s">
        <v>953</v>
      </c>
      <c r="C86" s="828"/>
      <c r="D86" s="828"/>
      <c r="E86" s="828"/>
      <c r="F86" s="828"/>
      <c r="G86" s="828"/>
      <c r="H86" s="828"/>
      <c r="I86" s="828"/>
      <c r="J86" s="828"/>
      <c r="K86" s="828"/>
      <c r="L86" s="828"/>
      <c r="M86" s="829"/>
      <c r="N86" s="52">
        <f>L83+L84+L85</f>
        <v>301.26192721302226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1305.4683512564297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25" zoomScale="78" zoomScaleNormal="78" workbookViewId="0">
      <selection activeCell="K38" sqref="K3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35</v>
      </c>
      <c r="N36" s="272">
        <f>K36/M36</f>
        <v>2339.0919271701991</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35</v>
      </c>
      <c r="N37" s="272">
        <f>K37/M37</f>
        <v>4692.6248631827229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35</v>
      </c>
      <c r="N38" s="272">
        <f>K38/M38</f>
        <v>2636.2896466716502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9683.3598829970306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VLOOKUP(A48,MATERIALES!A4:D388,4,FALSE)</f>
        <v>62.476657629642254</v>
      </c>
      <c r="N48" s="272">
        <f>K48*M48</f>
        <v>1561.9164407410562</v>
      </c>
    </row>
    <row r="49" spans="1:14">
      <c r="A49" t="s">
        <v>804</v>
      </c>
      <c r="B49" s="43" t="str">
        <f>VLOOKUP(A49,MATERIALES!A5:D372,3,FALSE)</f>
        <v>Cemento gris</v>
      </c>
      <c r="C49" s="281"/>
      <c r="D49" s="281"/>
      <c r="E49" s="281"/>
      <c r="F49" s="281"/>
      <c r="G49" s="281"/>
      <c r="H49" s="281"/>
      <c r="I49" s="268"/>
      <c r="J49" s="224" t="str">
        <f>VLOOKUP(A49,MATERIALES!A5:D372,2,FALSE)</f>
        <v>kg</v>
      </c>
      <c r="K49" s="282">
        <v>80</v>
      </c>
      <c r="L49" s="267"/>
      <c r="M49" s="402">
        <f>VLOOKUP(A49,MATERIALES!A5:D389,4,FALSE)</f>
        <v>462.67435900173956</v>
      </c>
      <c r="N49" s="272">
        <f>K49*M49</f>
        <v>37013.948720139168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38575.865160880225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49026.897342500139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9805.3794685000285</v>
      </c>
      <c r="M83" s="862"/>
      <c r="N83" s="51"/>
    </row>
    <row r="84" spans="1:14">
      <c r="B84" s="89" t="s">
        <v>973</v>
      </c>
      <c r="C84" s="90"/>
      <c r="D84" s="90"/>
      <c r="E84" s="90"/>
      <c r="F84" s="90"/>
      <c r="G84" s="90"/>
      <c r="H84" s="90"/>
      <c r="I84" s="87"/>
      <c r="J84" s="88"/>
      <c r="K84" s="304">
        <v>0.05</v>
      </c>
      <c r="L84" s="861">
        <f>N78*K84</f>
        <v>2451.3448671250071</v>
      </c>
      <c r="M84" s="862"/>
      <c r="N84" s="51"/>
    </row>
    <row r="85" spans="1:14" ht="15.75" thickBot="1">
      <c r="B85" s="91" t="s">
        <v>974</v>
      </c>
      <c r="C85" s="92"/>
      <c r="D85" s="92"/>
      <c r="E85" s="92"/>
      <c r="F85" s="92"/>
      <c r="G85" s="92"/>
      <c r="H85" s="92"/>
      <c r="I85" s="93"/>
      <c r="J85" s="94"/>
      <c r="K85" s="305">
        <v>0.05</v>
      </c>
      <c r="L85" s="863">
        <f>N78*K85</f>
        <v>2451.3448671250071</v>
      </c>
      <c r="M85" s="864"/>
      <c r="N85" s="51"/>
    </row>
    <row r="86" spans="1:14" ht="15.75" thickBot="1">
      <c r="B86" s="827" t="s">
        <v>953</v>
      </c>
      <c r="C86" s="828"/>
      <c r="D86" s="828"/>
      <c r="E86" s="828"/>
      <c r="F86" s="828"/>
      <c r="G86" s="828"/>
      <c r="H86" s="828"/>
      <c r="I86" s="828"/>
      <c r="J86" s="828"/>
      <c r="K86" s="828"/>
      <c r="L86" s="828"/>
      <c r="M86" s="829"/>
      <c r="N86" s="52">
        <f>L83+L84+L85</f>
        <v>14708.069202750044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63734.966545250179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35</v>
      </c>
      <c r="N36" s="272">
        <f>K36/M36</f>
        <v>2339.0919271701991</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35</v>
      </c>
      <c r="N37" s="272">
        <f>K37/M37</f>
        <v>4692.6248631827229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35</v>
      </c>
      <c r="N38" s="272">
        <f>K38/M38</f>
        <v>2636.2896466716502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9683.3598829970306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VLOOKUP(A48,MATERIALES!A4:D388,4,FALSE)</f>
        <v>62.476657629642254</v>
      </c>
      <c r="N48" s="272">
        <f>K48*M48</f>
        <v>1561.9164407410562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1561.9164407410562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12012.948622360971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2402.5897244721941</v>
      </c>
      <c r="M83" s="862"/>
      <c r="N83" s="51"/>
    </row>
    <row r="84" spans="1:14">
      <c r="B84" s="89" t="s">
        <v>973</v>
      </c>
      <c r="C84" s="90"/>
      <c r="D84" s="90"/>
      <c r="E84" s="90"/>
      <c r="F84" s="90"/>
      <c r="G84" s="90"/>
      <c r="H84" s="90"/>
      <c r="I84" s="87"/>
      <c r="J84" s="88"/>
      <c r="K84" s="304">
        <v>0.05</v>
      </c>
      <c r="L84" s="861">
        <f>N78*K84</f>
        <v>600.64743111804853</v>
      </c>
      <c r="M84" s="862"/>
      <c r="N84" s="51"/>
    </row>
    <row r="85" spans="1:14" ht="15.75" thickBot="1">
      <c r="B85" s="91" t="s">
        <v>974</v>
      </c>
      <c r="C85" s="92"/>
      <c r="D85" s="92"/>
      <c r="E85" s="92"/>
      <c r="F85" s="92"/>
      <c r="G85" s="92"/>
      <c r="H85" s="92"/>
      <c r="I85" s="93"/>
      <c r="J85" s="94"/>
      <c r="K85" s="305">
        <v>0.05</v>
      </c>
      <c r="L85" s="863">
        <f>N78*K85</f>
        <v>600.64743111804853</v>
      </c>
      <c r="M85" s="864"/>
      <c r="N85" s="51"/>
    </row>
    <row r="86" spans="1:14" ht="15.75" thickBot="1">
      <c r="B86" s="827" t="s">
        <v>953</v>
      </c>
      <c r="C86" s="828"/>
      <c r="D86" s="828"/>
      <c r="E86" s="828"/>
      <c r="F86" s="828"/>
      <c r="G86" s="828"/>
      <c r="H86" s="828"/>
      <c r="I86" s="828"/>
      <c r="J86" s="828"/>
      <c r="K86" s="828"/>
      <c r="L86" s="828"/>
      <c r="M86" s="829"/>
      <c r="N86" s="52">
        <f>L83+L84+L85</f>
        <v>3603.8845867082914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15616.833209069262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VLOOKUP(A48,MATERIALES!A4:D388,4,FALSE)</f>
        <v>462.67435900173956</v>
      </c>
      <c r="N48" s="272">
        <f>K48*M48</f>
        <v>462.67435900173956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462.67435900173956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f>SUM(N70:N75)</f>
        <v>0</v>
      </c>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462.67435900173956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92.534871800347915</v>
      </c>
      <c r="M83" s="862"/>
      <c r="N83" s="51"/>
    </row>
    <row r="84" spans="1:14">
      <c r="B84" s="89" t="s">
        <v>973</v>
      </c>
      <c r="C84" s="90"/>
      <c r="D84" s="90"/>
      <c r="E84" s="90"/>
      <c r="F84" s="90"/>
      <c r="G84" s="90"/>
      <c r="H84" s="90"/>
      <c r="I84" s="87"/>
      <c r="J84" s="88"/>
      <c r="K84" s="304">
        <v>0.05</v>
      </c>
      <c r="L84" s="861">
        <f>N78*K84</f>
        <v>23.133717950086979</v>
      </c>
      <c r="M84" s="862"/>
      <c r="N84" s="51"/>
    </row>
    <row r="85" spans="1:14" ht="15.75" thickBot="1">
      <c r="B85" s="91" t="s">
        <v>974</v>
      </c>
      <c r="C85" s="92"/>
      <c r="D85" s="92"/>
      <c r="E85" s="92"/>
      <c r="F85" s="92"/>
      <c r="G85" s="92"/>
      <c r="H85" s="92"/>
      <c r="I85" s="93"/>
      <c r="J85" s="94"/>
      <c r="K85" s="305">
        <v>0.05</v>
      </c>
      <c r="L85" s="863">
        <f>N78*K85</f>
        <v>23.133717950086979</v>
      </c>
      <c r="M85" s="864"/>
      <c r="N85" s="51"/>
    </row>
    <row r="86" spans="1:14" ht="15.75" thickBot="1">
      <c r="B86" s="827" t="s">
        <v>953</v>
      </c>
      <c r="C86" s="828"/>
      <c r="D86" s="828"/>
      <c r="E86" s="828"/>
      <c r="F86" s="828"/>
      <c r="G86" s="828"/>
      <c r="H86" s="828"/>
      <c r="I86" s="828"/>
      <c r="J86" s="828"/>
      <c r="K86" s="828"/>
      <c r="L86" s="828"/>
      <c r="M86" s="829"/>
      <c r="N86" s="52">
        <f>L83+L84+L85</f>
        <v>138.80230770052188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601.47666670226147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35</v>
      </c>
      <c r="N36" s="272">
        <f>K36/M36</f>
        <v>2339.0919271701991</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35</v>
      </c>
      <c r="N37" s="272">
        <f>K37/M37</f>
        <v>4692.6248631827229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35</v>
      </c>
      <c r="N38" s="272">
        <f>K38/M38</f>
        <v>2636.2896466716502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9683.3598829970306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402</v>
      </c>
      <c r="B48" s="43" t="str">
        <f>VLOOKUP(A48,MATERIALES!A4:D372,3,FALSE)</f>
        <v>Cal</v>
      </c>
      <c r="C48" s="281"/>
      <c r="D48" s="281"/>
      <c r="E48" s="281"/>
      <c r="F48" s="281"/>
      <c r="G48" s="281"/>
      <c r="H48" s="281"/>
      <c r="I48" s="268"/>
      <c r="J48" s="224" t="str">
        <f>VLOOKUP(A48,MATERIALES!A4:D372,2,FALSE)</f>
        <v>kg</v>
      </c>
      <c r="K48" s="282">
        <v>80</v>
      </c>
      <c r="L48" s="267"/>
      <c r="M48" s="402">
        <f>VLOOKUP(A48,MATERIALES!A4:D388,4,FALSE)</f>
        <v>1010.0392983458831</v>
      </c>
      <c r="N48" s="272">
        <f>K48*M48</f>
        <v>80803.143867670646</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VLOOKUP(A49,MATERIALES!A5:D389,4,FALSE)</f>
        <v>62.476657629642254</v>
      </c>
      <c r="N49" s="272">
        <f>K49*M49</f>
        <v>1561.9164407410562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82365.060308411703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767.67229862288559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92816.092490031617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18563.218498006325</v>
      </c>
      <c r="M83" s="862"/>
      <c r="N83" s="51"/>
    </row>
    <row r="84" spans="1:14">
      <c r="B84" s="89" t="s">
        <v>973</v>
      </c>
      <c r="C84" s="90"/>
      <c r="D84" s="90"/>
      <c r="E84" s="90"/>
      <c r="F84" s="90"/>
      <c r="G84" s="90"/>
      <c r="H84" s="90"/>
      <c r="I84" s="87"/>
      <c r="J84" s="88"/>
      <c r="K84" s="304">
        <v>0.05</v>
      </c>
      <c r="L84" s="861">
        <f>N78*K84</f>
        <v>4640.8046245015812</v>
      </c>
      <c r="M84" s="862"/>
      <c r="N84" s="51"/>
    </row>
    <row r="85" spans="1:14" ht="15.75" thickBot="1">
      <c r="B85" s="91" t="s">
        <v>974</v>
      </c>
      <c r="C85" s="92"/>
      <c r="D85" s="92"/>
      <c r="E85" s="92"/>
      <c r="F85" s="92"/>
      <c r="G85" s="92"/>
      <c r="H85" s="92"/>
      <c r="I85" s="93"/>
      <c r="J85" s="94"/>
      <c r="K85" s="305">
        <v>0.05</v>
      </c>
      <c r="L85" s="863">
        <f>N78*K85</f>
        <v>4640.8046245015812</v>
      </c>
      <c r="M85" s="864"/>
      <c r="N85" s="51"/>
    </row>
    <row r="86" spans="1:14" ht="15.75" thickBot="1">
      <c r="B86" s="827" t="s">
        <v>953</v>
      </c>
      <c r="C86" s="828"/>
      <c r="D86" s="828"/>
      <c r="E86" s="828"/>
      <c r="F86" s="828"/>
      <c r="G86" s="828"/>
      <c r="H86" s="828"/>
      <c r="I86" s="828"/>
      <c r="J86" s="828"/>
      <c r="K86" s="828"/>
      <c r="L86" s="828"/>
      <c r="M86" s="829"/>
      <c r="N86" s="52">
        <f>L83+L84+L85</f>
        <v>27844.827747009484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120660.92023704111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35</v>
      </c>
      <c r="N36" s="272">
        <f>K36/M36</f>
        <v>2339.0919271701991</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35</v>
      </c>
      <c r="N37" s="272">
        <f>K37/M37</f>
        <v>4692.6248631827229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35</v>
      </c>
      <c r="N38" s="272">
        <f>K38/M38</f>
        <v>2636.2896466716502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N75*M41</f>
        <v>15.353445972457711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9683.3598829970306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VLOOKUP(A48,MATERIALES!A5:D389,4,FALSE)</f>
        <v>62.476657629642254</v>
      </c>
      <c r="N48" s="272">
        <f>K48*M48</f>
        <v>1561.9164407410562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1561.9164407410562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767.67229862288559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12012.948622360971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2402.5897244721941</v>
      </c>
      <c r="M82" s="862"/>
      <c r="N82" s="51"/>
    </row>
    <row r="83" spans="1:14">
      <c r="B83" s="89" t="s">
        <v>973</v>
      </c>
      <c r="C83" s="90"/>
      <c r="D83" s="90"/>
      <c r="E83" s="90"/>
      <c r="F83" s="90"/>
      <c r="G83" s="90"/>
      <c r="H83" s="90"/>
      <c r="I83" s="87"/>
      <c r="J83" s="88"/>
      <c r="K83" s="304">
        <v>0.05</v>
      </c>
      <c r="L83" s="861">
        <f>N77*K83</f>
        <v>600.64743111804853</v>
      </c>
      <c r="M83" s="862"/>
      <c r="N83" s="51"/>
    </row>
    <row r="84" spans="1:14" ht="15.75" thickBot="1">
      <c r="B84" s="91" t="s">
        <v>974</v>
      </c>
      <c r="C84" s="92"/>
      <c r="D84" s="92"/>
      <c r="E84" s="92"/>
      <c r="F84" s="92"/>
      <c r="G84" s="92"/>
      <c r="H84" s="92"/>
      <c r="I84" s="93"/>
      <c r="J84" s="94"/>
      <c r="K84" s="305">
        <v>0.05</v>
      </c>
      <c r="L84" s="863">
        <f>N77*K84</f>
        <v>600.64743111804853</v>
      </c>
      <c r="M84" s="864"/>
      <c r="N84" s="51"/>
    </row>
    <row r="85" spans="1:14" ht="15.75" thickBot="1">
      <c r="B85" s="827" t="s">
        <v>953</v>
      </c>
      <c r="C85" s="828"/>
      <c r="D85" s="828"/>
      <c r="E85" s="828"/>
      <c r="F85" s="828"/>
      <c r="G85" s="828"/>
      <c r="H85" s="828"/>
      <c r="I85" s="828"/>
      <c r="J85" s="828"/>
      <c r="K85" s="828"/>
      <c r="L85" s="828"/>
      <c r="M85" s="829"/>
      <c r="N85" s="52">
        <f>L82+L83+L84</f>
        <v>3603.8845867082914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15616.833209069262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402</v>
      </c>
      <c r="B48" s="43" t="str">
        <f>VLOOKUP(A48,MATERIALES!A4:D372,3,FALSE)</f>
        <v>Cal</v>
      </c>
      <c r="C48" s="281"/>
      <c r="D48" s="281"/>
      <c r="E48" s="281"/>
      <c r="F48" s="281"/>
      <c r="G48" s="281"/>
      <c r="H48" s="281"/>
      <c r="I48" s="268"/>
      <c r="J48" s="224" t="str">
        <f>VLOOKUP(A48,MATERIALES!A4:D372,2,FALSE)</f>
        <v>kg</v>
      </c>
      <c r="K48" s="282">
        <v>1</v>
      </c>
      <c r="L48" s="267"/>
      <c r="M48" s="402">
        <f>VLOOKUP(A48,MATERIALES!A4:D388,4,FALSE)</f>
        <v>1010.0392983458831</v>
      </c>
      <c r="N48" s="272">
        <f>K48*M48</f>
        <v>1010.0392983458831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1010.0392983458831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1010.0392983458831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202.00785966917664</v>
      </c>
      <c r="M83" s="862"/>
      <c r="N83" s="51"/>
    </row>
    <row r="84" spans="1:14">
      <c r="B84" s="89" t="s">
        <v>973</v>
      </c>
      <c r="C84" s="90"/>
      <c r="D84" s="90"/>
      <c r="E84" s="90"/>
      <c r="F84" s="90"/>
      <c r="G84" s="90"/>
      <c r="H84" s="90"/>
      <c r="I84" s="87"/>
      <c r="J84" s="88"/>
      <c r="K84" s="304">
        <v>0.05</v>
      </c>
      <c r="L84" s="861">
        <f>N78*K84</f>
        <v>50.50196491729416</v>
      </c>
      <c r="M84" s="862"/>
      <c r="N84" s="51"/>
    </row>
    <row r="85" spans="1:14" ht="15.75" thickBot="1">
      <c r="B85" s="91" t="s">
        <v>974</v>
      </c>
      <c r="C85" s="92"/>
      <c r="D85" s="92"/>
      <c r="E85" s="92"/>
      <c r="F85" s="92"/>
      <c r="G85" s="92"/>
      <c r="H85" s="92"/>
      <c r="I85" s="93"/>
      <c r="J85" s="94"/>
      <c r="K85" s="305">
        <v>0.05</v>
      </c>
      <c r="L85" s="863">
        <f>N78*K85</f>
        <v>50.50196491729416</v>
      </c>
      <c r="M85" s="864"/>
      <c r="N85" s="51"/>
    </row>
    <row r="86" spans="1:14" ht="15.75" thickBot="1">
      <c r="B86" s="827" t="s">
        <v>953</v>
      </c>
      <c r="C86" s="828"/>
      <c r="D86" s="828"/>
      <c r="E86" s="828"/>
      <c r="F86" s="828"/>
      <c r="G86" s="828"/>
      <c r="H86" s="828"/>
      <c r="I86" s="828"/>
      <c r="J86" s="828"/>
      <c r="K86" s="828"/>
      <c r="L86" s="828"/>
      <c r="M86" s="829"/>
      <c r="N86" s="52">
        <f>L83+L84+L85</f>
        <v>303.01178950376499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1313.0510878496482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600</v>
      </c>
      <c r="N36" s="272">
        <f>K36/M36</f>
        <v>136.44702908492829</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600</v>
      </c>
      <c r="N37" s="272">
        <f>K37/M37</f>
        <v>273.73645035232551</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600</v>
      </c>
      <c r="N38" s="272">
        <f>K38/M38</f>
        <v>153.78356272251293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0.44780884086334993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564.41485100063005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3</v>
      </c>
      <c r="L48" s="267"/>
      <c r="M48" s="402">
        <f>VLOOKUP(A48,MATERIALES!A5:D389,4,FALSE)</f>
        <v>62.476657629642254</v>
      </c>
      <c r="N48" s="272">
        <f>K48*M48</f>
        <v>187.42997288892676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187.42997288892676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44.780884086334993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796.62570797589183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159.32514159517837</v>
      </c>
      <c r="M82" s="862"/>
      <c r="N82" s="51"/>
    </row>
    <row r="83" spans="1:14">
      <c r="B83" s="89" t="s">
        <v>973</v>
      </c>
      <c r="C83" s="90"/>
      <c r="D83" s="90"/>
      <c r="E83" s="90"/>
      <c r="F83" s="90"/>
      <c r="G83" s="90"/>
      <c r="H83" s="90"/>
      <c r="I83" s="87"/>
      <c r="J83" s="88"/>
      <c r="K83" s="304">
        <v>0.05</v>
      </c>
      <c r="L83" s="861">
        <f>N77*K83</f>
        <v>39.831285398794591</v>
      </c>
      <c r="M83" s="862"/>
      <c r="N83" s="51"/>
    </row>
    <row r="84" spans="1:14" ht="15.75" thickBot="1">
      <c r="B84" s="91" t="s">
        <v>974</v>
      </c>
      <c r="C84" s="92"/>
      <c r="D84" s="92"/>
      <c r="E84" s="92"/>
      <c r="F84" s="92"/>
      <c r="G84" s="92"/>
      <c r="H84" s="92"/>
      <c r="I84" s="93"/>
      <c r="J84" s="94"/>
      <c r="K84" s="305">
        <v>0.05</v>
      </c>
      <c r="L84" s="863">
        <f>N77*K84</f>
        <v>39.831285398794591</v>
      </c>
      <c r="M84" s="864"/>
      <c r="N84" s="51"/>
    </row>
    <row r="85" spans="1:14" ht="15.75" thickBot="1">
      <c r="B85" s="827" t="s">
        <v>953</v>
      </c>
      <c r="C85" s="828"/>
      <c r="D85" s="828"/>
      <c r="E85" s="828"/>
      <c r="F85" s="828"/>
      <c r="G85" s="828"/>
      <c r="H85" s="828"/>
      <c r="I85" s="828"/>
      <c r="J85" s="828"/>
      <c r="K85" s="828"/>
      <c r="L85" s="828"/>
      <c r="M85" s="829"/>
      <c r="N85" s="52">
        <f>L82+L83+L84</f>
        <v>238.98771239276755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1035.6134203686593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45</v>
      </c>
      <c r="N37" s="272">
        <f>K37/M37</f>
        <v>3649.8193380310063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N75*M41</f>
        <v>11.941569089689333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7531.5021312199115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VLOOKUP(A48,MATERIALES!A5:D389,4,FALSE)</f>
        <v>62.476657629642254</v>
      </c>
      <c r="N48" s="272">
        <f>K48*M48</f>
        <v>1561.9164407410562</v>
      </c>
    </row>
    <row r="49" spans="1:14">
      <c r="A49" s="108" t="s">
        <v>519</v>
      </c>
      <c r="B49" s="43" t="str">
        <f>VLOOKUP(A49,MATERIALES!A6:D372,3,FALSE)</f>
        <v xml:space="preserve">Material  de afirmado de la Zona </v>
      </c>
      <c r="C49" s="281"/>
      <c r="D49" s="281"/>
      <c r="E49" s="281"/>
      <c r="F49" s="281"/>
      <c r="G49" s="281"/>
      <c r="H49" s="281"/>
      <c r="I49" s="268"/>
      <c r="J49" s="224" t="str">
        <f>VLOOKUP(A49,MATERIALES!A5:D372,2,FALSE)</f>
        <v>m3</v>
      </c>
      <c r="K49" s="282">
        <v>1.25</v>
      </c>
      <c r="L49" s="267"/>
      <c r="M49" s="402">
        <f>VLOOKUP(A49,MATERIALES!A6:D390,4,FALSE)</f>
        <v>22641.540724982355</v>
      </c>
      <c r="N49" s="272">
        <f>K49*M49</f>
        <v>28301.925906227945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29863.842346969002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31">
        <f>VLOOKUP(A58,TRANSPORTE!A5:D117,4,FALSE)</f>
        <v>1026.2677070042455</v>
      </c>
      <c r="M58" s="832"/>
      <c r="N58" s="287">
        <f>K58*L58</f>
        <v>1282.8346337553069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1282.8346337553069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597.07845448446665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39275.257566428685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7855.0515132857372</v>
      </c>
      <c r="M82" s="862"/>
      <c r="N82" s="51"/>
    </row>
    <row r="83" spans="1:14">
      <c r="B83" s="89" t="s">
        <v>973</v>
      </c>
      <c r="C83" s="90"/>
      <c r="D83" s="90"/>
      <c r="E83" s="90"/>
      <c r="F83" s="90"/>
      <c r="G83" s="90"/>
      <c r="H83" s="90"/>
      <c r="I83" s="87"/>
      <c r="J83" s="88"/>
      <c r="K83" s="304">
        <v>0.05</v>
      </c>
      <c r="L83" s="861">
        <f>N77*K83</f>
        <v>1963.7628783214343</v>
      </c>
      <c r="M83" s="862"/>
      <c r="N83" s="51"/>
    </row>
    <row r="84" spans="1:14" ht="15.75" thickBot="1">
      <c r="B84" s="91" t="s">
        <v>974</v>
      </c>
      <c r="C84" s="92"/>
      <c r="D84" s="92"/>
      <c r="E84" s="92"/>
      <c r="F84" s="92"/>
      <c r="G84" s="92"/>
      <c r="H84" s="92"/>
      <c r="I84" s="93"/>
      <c r="J84" s="94"/>
      <c r="K84" s="305">
        <v>0.05</v>
      </c>
      <c r="L84" s="863">
        <f>N77*K84</f>
        <v>1963.7628783214343</v>
      </c>
      <c r="M84" s="864"/>
      <c r="N84" s="51"/>
    </row>
    <row r="85" spans="1:14" ht="15.75" thickBot="1">
      <c r="B85" s="827" t="s">
        <v>953</v>
      </c>
      <c r="C85" s="828"/>
      <c r="D85" s="828"/>
      <c r="E85" s="828"/>
      <c r="F85" s="828"/>
      <c r="G85" s="828"/>
      <c r="H85" s="828"/>
      <c r="I85" s="828"/>
      <c r="J85" s="828"/>
      <c r="K85" s="828"/>
      <c r="L85" s="828"/>
      <c r="M85" s="829"/>
      <c r="N85" s="52">
        <f>L82+L83+L84</f>
        <v>11782.577269928606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51057.834836357288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29.25"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434</v>
      </c>
      <c r="B48" s="43" t="str">
        <f>VLOOKUP(A48,MATERIALES!A4:D372,3,FALSE)</f>
        <v>Cloruro De Calcio En Hojuelas (Flakes)</v>
      </c>
      <c r="C48" s="281"/>
      <c r="D48" s="281"/>
      <c r="E48" s="281"/>
      <c r="F48" s="281"/>
      <c r="G48" s="281"/>
      <c r="H48" s="281"/>
      <c r="I48" s="268"/>
      <c r="J48" s="224" t="str">
        <f>VLOOKUP(A48,MATERIALES!A4:D372,2,FALSE)</f>
        <v>kg</v>
      </c>
      <c r="K48" s="282">
        <v>1</v>
      </c>
      <c r="L48" s="267"/>
      <c r="M48" s="402">
        <f>VLOOKUP(A48,MATERIALES!A4:D388,4,FALSE)</f>
        <v>5161.6131978356107</v>
      </c>
      <c r="N48" s="272">
        <f>K48*M48</f>
        <v>5161.6131978356107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5161.6131978356107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5161.6131978356107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1032.3226395671222</v>
      </c>
      <c r="M83" s="862"/>
      <c r="N83" s="51"/>
    </row>
    <row r="84" spans="1:14">
      <c r="B84" s="89" t="s">
        <v>973</v>
      </c>
      <c r="C84" s="90"/>
      <c r="D84" s="90"/>
      <c r="E84" s="90"/>
      <c r="F84" s="90"/>
      <c r="G84" s="90"/>
      <c r="H84" s="90"/>
      <c r="I84" s="87"/>
      <c r="J84" s="88"/>
      <c r="K84" s="304">
        <v>0.05</v>
      </c>
      <c r="L84" s="861">
        <f>N78*K84</f>
        <v>258.08065989178056</v>
      </c>
      <c r="M84" s="862"/>
      <c r="N84" s="51"/>
    </row>
    <row r="85" spans="1:14" ht="15.75" thickBot="1">
      <c r="B85" s="91" t="s">
        <v>974</v>
      </c>
      <c r="C85" s="92"/>
      <c r="D85" s="92"/>
      <c r="E85" s="92"/>
      <c r="F85" s="92"/>
      <c r="G85" s="92"/>
      <c r="H85" s="92"/>
      <c r="I85" s="93"/>
      <c r="J85" s="94"/>
      <c r="K85" s="305">
        <v>0.05</v>
      </c>
      <c r="L85" s="863">
        <f>N78*K85</f>
        <v>258.08065989178056</v>
      </c>
      <c r="M85" s="864"/>
      <c r="N85" s="51"/>
    </row>
    <row r="86" spans="1:14" ht="15.75" thickBot="1">
      <c r="B86" s="827" t="s">
        <v>953</v>
      </c>
      <c r="C86" s="828"/>
      <c r="D86" s="828"/>
      <c r="E86" s="828"/>
      <c r="F86" s="828"/>
      <c r="G86" s="828"/>
      <c r="H86" s="828"/>
      <c r="I86" s="828"/>
      <c r="J86" s="828"/>
      <c r="K86" s="828"/>
      <c r="L86" s="828"/>
      <c r="M86" s="829"/>
      <c r="N86" s="52">
        <f>L83+L84+L85</f>
        <v>1548.4839593506836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6710.0971571862938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436</v>
      </c>
      <c r="B48" s="43" t="str">
        <f>VLOOKUP(A48,MATERIALES!A4:D372,3,FALSE)</f>
        <v>Cloruro De Calcio En Esferas (Pellets)</v>
      </c>
      <c r="C48" s="281"/>
      <c r="D48" s="281"/>
      <c r="E48" s="281"/>
      <c r="F48" s="281"/>
      <c r="G48" s="281"/>
      <c r="H48" s="281"/>
      <c r="I48" s="268"/>
      <c r="J48" s="224" t="str">
        <f>VLOOKUP(A48,MATERIALES!A4:D372,2,FALSE)</f>
        <v>kg</v>
      </c>
      <c r="K48" s="282">
        <v>1</v>
      </c>
      <c r="L48" s="267"/>
      <c r="M48" s="402">
        <f>VLOOKUP(A48,MATERIALES!A4:D388,4,FALSE)</f>
        <v>5011.6692195244696</v>
      </c>
      <c r="N48" s="272">
        <f>K48*M48</f>
        <v>5011.6692195244696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5011.6692195244696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5011.6692195244696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1002.3338439048939</v>
      </c>
      <c r="M83" s="862"/>
      <c r="N83" s="51"/>
    </row>
    <row r="84" spans="1:14">
      <c r="B84" s="89" t="s">
        <v>973</v>
      </c>
      <c r="C84" s="90"/>
      <c r="D84" s="90"/>
      <c r="E84" s="90"/>
      <c r="F84" s="90"/>
      <c r="G84" s="90"/>
      <c r="H84" s="90"/>
      <c r="I84" s="87"/>
      <c r="J84" s="88"/>
      <c r="K84" s="304">
        <v>0.05</v>
      </c>
      <c r="L84" s="861">
        <f>N78*K84</f>
        <v>250.58346097622348</v>
      </c>
      <c r="M84" s="862"/>
      <c r="N84" s="51"/>
    </row>
    <row r="85" spans="1:14" ht="15.75" thickBot="1">
      <c r="B85" s="91" t="s">
        <v>974</v>
      </c>
      <c r="C85" s="92"/>
      <c r="D85" s="92"/>
      <c r="E85" s="92"/>
      <c r="F85" s="92"/>
      <c r="G85" s="92"/>
      <c r="H85" s="92"/>
      <c r="I85" s="93"/>
      <c r="J85" s="94"/>
      <c r="K85" s="305">
        <v>0.05</v>
      </c>
      <c r="L85" s="863">
        <f>N78*K85</f>
        <v>250.58346097622348</v>
      </c>
      <c r="M85" s="864"/>
      <c r="N85" s="51"/>
    </row>
    <row r="86" spans="1:14" ht="15.75" thickBot="1">
      <c r="B86" s="827" t="s">
        <v>953</v>
      </c>
      <c r="C86" s="828"/>
      <c r="D86" s="828"/>
      <c r="E86" s="828"/>
      <c r="F86" s="828"/>
      <c r="G86" s="828"/>
      <c r="H86" s="828"/>
      <c r="I86" s="828"/>
      <c r="J86" s="828"/>
      <c r="K86" s="828"/>
      <c r="L86" s="828"/>
      <c r="M86" s="829"/>
      <c r="N86" s="52">
        <f>L83+L84+L85</f>
        <v>1503.5007658573409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6515.16998538181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1</v>
      </c>
      <c r="L48" s="267"/>
      <c r="M48" s="402">
        <f>VLOOKUP(A48,MATERIALES!A5:D389,4,FALSE)</f>
        <v>62.476657629642254</v>
      </c>
      <c r="N48" s="272">
        <f>K48*M48</f>
        <v>62.476657629642254</v>
      </c>
    </row>
    <row r="49" spans="1:14">
      <c r="A49" s="108" t="s">
        <v>436</v>
      </c>
      <c r="B49" s="43" t="str">
        <f>VLOOKUP(A49,MATERIALES!A6:D372,3,FALSE)</f>
        <v>Cloruro De Calcio En Esferas (Pellets)</v>
      </c>
      <c r="C49" s="281"/>
      <c r="D49" s="281"/>
      <c r="E49" s="281"/>
      <c r="F49" s="281"/>
      <c r="G49" s="281"/>
      <c r="H49" s="281"/>
      <c r="I49" s="268"/>
      <c r="J49" s="224" t="str">
        <f>VLOOKUP(A49,MATERIALES!A5:D372,2,FALSE)</f>
        <v>kg</v>
      </c>
      <c r="K49" s="282">
        <v>0.36</v>
      </c>
      <c r="L49" s="267"/>
      <c r="M49" s="402">
        <f>VLOOKUP(A49,MATERIALES!A6:D390,4,FALSE)</f>
        <v>5011.6692195244696</v>
      </c>
      <c r="N49" s="272">
        <f>K49*M49</f>
        <v>1804.200919028809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1866.6775766584512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3" t="s">
        <v>963</v>
      </c>
      <c r="C68" s="854"/>
      <c r="D68" s="854"/>
      <c r="E68" s="854"/>
      <c r="F68" s="854"/>
      <c r="G68" s="854"/>
      <c r="H68" s="854"/>
      <c r="I68" s="73" t="s">
        <v>964</v>
      </c>
      <c r="J68" s="75" t="s">
        <v>1410</v>
      </c>
      <c r="K68" s="74" t="s">
        <v>966</v>
      </c>
      <c r="L68" s="855" t="s">
        <v>950</v>
      </c>
      <c r="M68" s="856"/>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4"/>
      <c r="C74" s="815"/>
      <c r="D74" s="815"/>
      <c r="E74" s="815"/>
      <c r="F74" s="815"/>
      <c r="G74" s="815"/>
      <c r="H74" s="815"/>
      <c r="I74" s="126"/>
      <c r="J74" s="126"/>
      <c r="K74" s="126"/>
      <c r="L74" s="915"/>
      <c r="M74" s="915"/>
      <c r="N74" s="45"/>
    </row>
    <row r="75" spans="2:15" ht="15.75" thickBot="1">
      <c r="B75" s="827" t="s">
        <v>953</v>
      </c>
      <c r="C75" s="828"/>
      <c r="D75" s="828"/>
      <c r="E75" s="828"/>
      <c r="F75" s="828"/>
      <c r="G75" s="828"/>
      <c r="H75" s="828"/>
      <c r="I75" s="834"/>
      <c r="J75" s="834"/>
      <c r="K75" s="834"/>
      <c r="L75" s="834"/>
      <c r="M75" s="835"/>
      <c r="N75" s="301"/>
    </row>
    <row r="76" spans="2:15" ht="15.75" thickBot="1">
      <c r="B76" s="33"/>
      <c r="C76" s="34"/>
      <c r="D76" s="34"/>
      <c r="E76" s="34"/>
      <c r="F76" s="34"/>
      <c r="G76" s="34"/>
      <c r="H76" s="34"/>
      <c r="I76" s="34"/>
      <c r="J76" s="34"/>
      <c r="K76" s="34"/>
      <c r="L76" s="34"/>
      <c r="M76" s="34"/>
      <c r="N76" s="35"/>
    </row>
    <row r="77" spans="2:15" ht="15.75" thickBot="1">
      <c r="B77" s="827" t="s">
        <v>967</v>
      </c>
      <c r="C77" s="828"/>
      <c r="D77" s="828"/>
      <c r="E77" s="828"/>
      <c r="F77" s="828"/>
      <c r="G77" s="828"/>
      <c r="H77" s="828"/>
      <c r="I77" s="828"/>
      <c r="J77" s="828"/>
      <c r="K77" s="828"/>
      <c r="L77" s="828"/>
      <c r="M77" s="829"/>
      <c r="N77" s="99">
        <f>N43+N53+N64+N75</f>
        <v>1866.6775766584512</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373.33551533169026</v>
      </c>
      <c r="M82" s="862"/>
      <c r="N82" s="51"/>
    </row>
    <row r="83" spans="1:14">
      <c r="B83" s="89" t="s">
        <v>973</v>
      </c>
      <c r="C83" s="90"/>
      <c r="D83" s="90"/>
      <c r="E83" s="90"/>
      <c r="F83" s="90"/>
      <c r="G83" s="90"/>
      <c r="H83" s="90"/>
      <c r="I83" s="87"/>
      <c r="J83" s="88"/>
      <c r="K83" s="304">
        <v>0.05</v>
      </c>
      <c r="L83" s="861">
        <f>N77*K83</f>
        <v>93.333878832922565</v>
      </c>
      <c r="M83" s="862"/>
      <c r="N83" s="51"/>
    </row>
    <row r="84" spans="1:14" ht="15.75" thickBot="1">
      <c r="B84" s="91" t="s">
        <v>974</v>
      </c>
      <c r="C84" s="92"/>
      <c r="D84" s="92"/>
      <c r="E84" s="92"/>
      <c r="F84" s="92"/>
      <c r="G84" s="92"/>
      <c r="H84" s="92"/>
      <c r="I84" s="93"/>
      <c r="J84" s="94"/>
      <c r="K84" s="305">
        <v>0.05</v>
      </c>
      <c r="L84" s="863">
        <f>N77*K84</f>
        <v>93.333878832922565</v>
      </c>
      <c r="M84" s="864"/>
      <c r="N84" s="51"/>
    </row>
    <row r="85" spans="1:14" ht="15.75" thickBot="1">
      <c r="B85" s="827" t="s">
        <v>953</v>
      </c>
      <c r="C85" s="828"/>
      <c r="D85" s="828"/>
      <c r="E85" s="828"/>
      <c r="F85" s="828"/>
      <c r="G85" s="828"/>
      <c r="H85" s="828"/>
      <c r="I85" s="828"/>
      <c r="J85" s="828"/>
      <c r="K85" s="828"/>
      <c r="L85" s="828"/>
      <c r="M85" s="829"/>
      <c r="N85" s="52">
        <f>L82+L83+L84</f>
        <v>560.00327299753542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2426.6808496559865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45</v>
      </c>
      <c r="N37" s="272">
        <f>K37/M37</f>
        <v>3649.8193380310063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7525.5313466750667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519</v>
      </c>
      <c r="B48" s="43" t="str">
        <f>VLOOKUP(A48,MATERIALES!A4:D372,3,FALSE)</f>
        <v xml:space="preserve">Material  de afirmado de la Zona </v>
      </c>
      <c r="C48" s="281"/>
      <c r="D48" s="281"/>
      <c r="E48" s="281"/>
      <c r="F48" s="281"/>
      <c r="G48" s="281"/>
      <c r="H48" s="281"/>
      <c r="I48" s="268"/>
      <c r="J48" s="224" t="str">
        <f>VLOOKUP(A48,MATERIALES!A4:D372,2,FALSE)</f>
        <v>m3</v>
      </c>
      <c r="K48" s="282">
        <v>1.25</v>
      </c>
      <c r="L48" s="267"/>
      <c r="M48" s="402">
        <f>VLOOKUP(A48,MATERIALES!A4:D388,4,FALSE)</f>
        <v>22641.540724982355</v>
      </c>
      <c r="N48" s="272">
        <f>K48*M48</f>
        <v>28301.925906227945</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VLOOKUP(A49,MATERIALES!A5:D389,4,FALSE)</f>
        <v>62.476657629642254</v>
      </c>
      <c r="N49" s="272">
        <f>K49*M49</f>
        <v>1561.9164407410562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29863.842346969002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31">
        <f>VLOOKUP(A59,TRANSPORTE!A5:D122,4,FALSE)</f>
        <v>1026.2677070042455</v>
      </c>
      <c r="M59" s="832"/>
      <c r="N59" s="287">
        <f>K59*L59</f>
        <v>1282.8346337553069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1282.8346337553069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39269.286781883842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7853.8573563767686</v>
      </c>
      <c r="M83" s="862"/>
      <c r="N83" s="51"/>
    </row>
    <row r="84" spans="1:14">
      <c r="B84" s="89" t="s">
        <v>973</v>
      </c>
      <c r="C84" s="90"/>
      <c r="D84" s="90"/>
      <c r="E84" s="90"/>
      <c r="F84" s="90"/>
      <c r="G84" s="90"/>
      <c r="H84" s="90"/>
      <c r="I84" s="87"/>
      <c r="J84" s="88"/>
      <c r="K84" s="304">
        <v>0.05</v>
      </c>
      <c r="L84" s="861">
        <f>N78*K84</f>
        <v>1963.4643390941922</v>
      </c>
      <c r="M84" s="862"/>
      <c r="N84" s="51"/>
    </row>
    <row r="85" spans="1:14" ht="15.75" thickBot="1">
      <c r="B85" s="91" t="s">
        <v>974</v>
      </c>
      <c r="C85" s="92"/>
      <c r="D85" s="92"/>
      <c r="E85" s="92"/>
      <c r="F85" s="92"/>
      <c r="G85" s="92"/>
      <c r="H85" s="92"/>
      <c r="I85" s="93"/>
      <c r="J85" s="94"/>
      <c r="K85" s="305">
        <v>0.05</v>
      </c>
      <c r="L85" s="863">
        <f>N78*K85</f>
        <v>1963.4643390941922</v>
      </c>
      <c r="M85" s="864"/>
      <c r="N85" s="51"/>
    </row>
    <row r="86" spans="1:14" ht="15.75" thickBot="1">
      <c r="B86" s="827" t="s">
        <v>953</v>
      </c>
      <c r="C86" s="828"/>
      <c r="D86" s="828"/>
      <c r="E86" s="828"/>
      <c r="F86" s="828"/>
      <c r="G86" s="828"/>
      <c r="H86" s="828"/>
      <c r="I86" s="828"/>
      <c r="J86" s="828"/>
      <c r="K86" s="828"/>
      <c r="L86" s="828"/>
      <c r="M86" s="829"/>
      <c r="N86" s="52">
        <f>L83+L84+L85</f>
        <v>11780.786034565153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51050.072816448999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45</v>
      </c>
      <c r="N37" s="272">
        <f>K37/M37</f>
        <v>3649.8193380310063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7525.5313466750667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VLOOKUP(A48,MATERIALES!A4:D388,4,FALSE)</f>
        <v>27007.617815667185</v>
      </c>
      <c r="N48" s="272">
        <f>K48*M48</f>
        <v>35109.903160367343</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36609.342943478754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46066.100763743802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9213.2201527487614</v>
      </c>
      <c r="M83" s="862"/>
      <c r="N83" s="51"/>
    </row>
    <row r="84" spans="1:14">
      <c r="B84" s="89" t="s">
        <v>973</v>
      </c>
      <c r="C84" s="90"/>
      <c r="D84" s="90"/>
      <c r="E84" s="90"/>
      <c r="F84" s="90"/>
      <c r="G84" s="90"/>
      <c r="H84" s="90"/>
      <c r="I84" s="87"/>
      <c r="J84" s="88"/>
      <c r="K84" s="304">
        <v>0.05</v>
      </c>
      <c r="L84" s="861">
        <f>N78*K84</f>
        <v>2303.3050381871903</v>
      </c>
      <c r="M84" s="862"/>
      <c r="N84" s="51"/>
    </row>
    <row r="85" spans="1:14" ht="15.75" thickBot="1">
      <c r="B85" s="91" t="s">
        <v>974</v>
      </c>
      <c r="C85" s="92"/>
      <c r="D85" s="92"/>
      <c r="E85" s="92"/>
      <c r="F85" s="92"/>
      <c r="G85" s="92"/>
      <c r="H85" s="92"/>
      <c r="I85" s="93"/>
      <c r="J85" s="94"/>
      <c r="K85" s="305">
        <v>0.05</v>
      </c>
      <c r="L85" s="863">
        <f>N78*K85</f>
        <v>2303.3050381871903</v>
      </c>
      <c r="M85" s="864"/>
      <c r="N85" s="51"/>
    </row>
    <row r="86" spans="1:14" ht="15.75" thickBot="1">
      <c r="B86" s="827" t="s">
        <v>953</v>
      </c>
      <c r="C86" s="828"/>
      <c r="D86" s="828"/>
      <c r="E86" s="828"/>
      <c r="F86" s="828"/>
      <c r="G86" s="828"/>
      <c r="H86" s="828"/>
      <c r="I86" s="828"/>
      <c r="J86" s="828"/>
      <c r="K86" s="828"/>
      <c r="L86" s="828"/>
      <c r="M86" s="829"/>
      <c r="N86" s="52">
        <f>L83+L84+L85</f>
        <v>13819.830229123143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59885.930992866946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45</v>
      </c>
      <c r="N37" s="272">
        <f>K37/M37</f>
        <v>3649.8193380310063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7525.5313466750667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VLOOKUP(A48,MATERIALES!A4:D388,4,FALSE)</f>
        <v>27007.617815667185</v>
      </c>
      <c r="N48" s="272">
        <f>K48*M48</f>
        <v>35109.903160367343</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36609.342943478754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46066.100763743802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9213.2201527487614</v>
      </c>
      <c r="M83" s="862"/>
      <c r="N83" s="51"/>
    </row>
    <row r="84" spans="1:14">
      <c r="B84" s="89" t="s">
        <v>973</v>
      </c>
      <c r="C84" s="90"/>
      <c r="D84" s="90"/>
      <c r="E84" s="90"/>
      <c r="F84" s="90"/>
      <c r="G84" s="90"/>
      <c r="H84" s="90"/>
      <c r="I84" s="87"/>
      <c r="J84" s="88"/>
      <c r="K84" s="304">
        <v>0.05</v>
      </c>
      <c r="L84" s="861">
        <f>N78*K84</f>
        <v>2303.3050381871903</v>
      </c>
      <c r="M84" s="862"/>
      <c r="N84" s="51"/>
    </row>
    <row r="85" spans="1:14" ht="15.75" thickBot="1">
      <c r="B85" s="91" t="s">
        <v>974</v>
      </c>
      <c r="C85" s="92"/>
      <c r="D85" s="92"/>
      <c r="E85" s="92"/>
      <c r="F85" s="92"/>
      <c r="G85" s="92"/>
      <c r="H85" s="92"/>
      <c r="I85" s="93"/>
      <c r="J85" s="94"/>
      <c r="K85" s="305">
        <v>0.05</v>
      </c>
      <c r="L85" s="863">
        <f>N78*K85</f>
        <v>2303.3050381871903</v>
      </c>
      <c r="M85" s="864"/>
      <c r="N85" s="51"/>
    </row>
    <row r="86" spans="1:14" ht="15.75" thickBot="1">
      <c r="B86" s="827" t="s">
        <v>953</v>
      </c>
      <c r="C86" s="828"/>
      <c r="D86" s="828"/>
      <c r="E86" s="828"/>
      <c r="F86" s="828"/>
      <c r="G86" s="828"/>
      <c r="H86" s="828"/>
      <c r="I86" s="828"/>
      <c r="J86" s="828"/>
      <c r="K86" s="828"/>
      <c r="L86" s="828"/>
      <c r="M86" s="829"/>
      <c r="N86" s="52">
        <f>L83+L84+L85</f>
        <v>13819.830229123143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59885.930992866946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45</v>
      </c>
      <c r="N37" s="272">
        <f>K37/M37</f>
        <v>3649.8193380310063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7525.5313466750667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VLOOKUP(A48,MATERIALES!A4:D388,4,FALSE)</f>
        <v>27007.617815667185</v>
      </c>
      <c r="N48" s="272">
        <f>K48*M48</f>
        <v>35109.903160367343</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36609.342943478754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46066.100763743802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9213.2201527487614</v>
      </c>
      <c r="M83" s="862"/>
      <c r="N83" s="51"/>
    </row>
    <row r="84" spans="1:14">
      <c r="B84" s="89" t="s">
        <v>973</v>
      </c>
      <c r="C84" s="90"/>
      <c r="D84" s="90"/>
      <c r="E84" s="90"/>
      <c r="F84" s="90"/>
      <c r="G84" s="90"/>
      <c r="H84" s="90"/>
      <c r="I84" s="87"/>
      <c r="J84" s="88"/>
      <c r="K84" s="304">
        <v>0.05</v>
      </c>
      <c r="L84" s="861">
        <f>N78*K84</f>
        <v>2303.3050381871903</v>
      </c>
      <c r="M84" s="862"/>
      <c r="N84" s="51"/>
    </row>
    <row r="85" spans="1:14" ht="15.75" thickBot="1">
      <c r="B85" s="91" t="s">
        <v>974</v>
      </c>
      <c r="C85" s="92"/>
      <c r="D85" s="92"/>
      <c r="E85" s="92"/>
      <c r="F85" s="92"/>
      <c r="G85" s="92"/>
      <c r="H85" s="92"/>
      <c r="I85" s="93"/>
      <c r="J85" s="94"/>
      <c r="K85" s="305">
        <v>0.05</v>
      </c>
      <c r="L85" s="863">
        <f>N78*K85</f>
        <v>2303.3050381871903</v>
      </c>
      <c r="M85" s="864"/>
      <c r="N85" s="51"/>
    </row>
    <row r="86" spans="1:14" ht="15.75" thickBot="1">
      <c r="B86" s="827" t="s">
        <v>953</v>
      </c>
      <c r="C86" s="828"/>
      <c r="D86" s="828"/>
      <c r="E86" s="828"/>
      <c r="F86" s="828"/>
      <c r="G86" s="828"/>
      <c r="H86" s="828"/>
      <c r="I86" s="828"/>
      <c r="J86" s="828"/>
      <c r="K86" s="828"/>
      <c r="L86" s="828"/>
      <c r="M86" s="829"/>
      <c r="N86" s="52">
        <f>L83+L84+L85</f>
        <v>13819.830229123143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59885.930992866946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10482.912858917964</v>
      </c>
      <c r="L36" s="270"/>
      <c r="M36" s="271">
        <v>2.5</v>
      </c>
      <c r="N36" s="272">
        <f>K36/M36</f>
        <v>4193.1651435671856</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403"/>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5001.1907526032055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VLOOKUP(A48,MATERIALES!A4:D388,4,FALSE)</f>
        <v>27007.617815667185</v>
      </c>
      <c r="N48" s="272">
        <f>K48*M48</f>
        <v>35109.903160367343</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36609.342943478754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59105.193895907876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11821.038779181576</v>
      </c>
      <c r="M83" s="862"/>
      <c r="N83" s="51"/>
    </row>
    <row r="84" spans="1:14">
      <c r="B84" s="89" t="s">
        <v>973</v>
      </c>
      <c r="C84" s="90"/>
      <c r="D84" s="90"/>
      <c r="E84" s="90"/>
      <c r="F84" s="90"/>
      <c r="G84" s="90"/>
      <c r="H84" s="90"/>
      <c r="I84" s="87"/>
      <c r="J84" s="88"/>
      <c r="K84" s="304">
        <v>0.05</v>
      </c>
      <c r="L84" s="861">
        <f>N78*K84</f>
        <v>2955.2596947953939</v>
      </c>
      <c r="M84" s="862"/>
      <c r="N84" s="51"/>
    </row>
    <row r="85" spans="1:14" ht="15.75" thickBot="1">
      <c r="B85" s="91" t="s">
        <v>974</v>
      </c>
      <c r="C85" s="92"/>
      <c r="D85" s="92"/>
      <c r="E85" s="92"/>
      <c r="F85" s="92"/>
      <c r="G85" s="92"/>
      <c r="H85" s="92"/>
      <c r="I85" s="93"/>
      <c r="J85" s="94"/>
      <c r="K85" s="305">
        <v>0.05</v>
      </c>
      <c r="L85" s="863">
        <f>N78*K85</f>
        <v>2955.2596947953939</v>
      </c>
      <c r="M85" s="864"/>
      <c r="N85" s="51"/>
    </row>
    <row r="86" spans="1:14" ht="15.75" thickBot="1">
      <c r="B86" s="827" t="s">
        <v>953</v>
      </c>
      <c r="C86" s="828"/>
      <c r="D86" s="828"/>
      <c r="E86" s="828"/>
      <c r="F86" s="828"/>
      <c r="G86" s="828"/>
      <c r="H86" s="828"/>
      <c r="I86" s="828"/>
      <c r="J86" s="828"/>
      <c r="K86" s="828"/>
      <c r="L86" s="828"/>
      <c r="M86" s="829"/>
      <c r="N86" s="52">
        <f>L83+L84+L85</f>
        <v>17731.558168772364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76836.752064680244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10482.912858917964</v>
      </c>
      <c r="L36" s="270"/>
      <c r="M36" s="271">
        <v>2.5</v>
      </c>
      <c r="N36" s="272">
        <f>K36/M36</f>
        <v>4193.1651435671856</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5001.1907526032055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VLOOKUP(A48,MATERIALES!A4:D388,4,FALSE)</f>
        <v>27007.617815667185</v>
      </c>
      <c r="N48" s="272">
        <f>K48*M48</f>
        <v>35109.903160367343</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36609.342943478754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59105.193895907876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11821.038779181576</v>
      </c>
      <c r="M83" s="862"/>
      <c r="N83" s="51"/>
    </row>
    <row r="84" spans="1:14">
      <c r="B84" s="89" t="s">
        <v>973</v>
      </c>
      <c r="C84" s="90"/>
      <c r="D84" s="90"/>
      <c r="E84" s="90"/>
      <c r="F84" s="90"/>
      <c r="G84" s="90"/>
      <c r="H84" s="90"/>
      <c r="I84" s="87"/>
      <c r="J84" s="88"/>
      <c r="K84" s="304">
        <v>0.05</v>
      </c>
      <c r="L84" s="861">
        <f>N78*K84</f>
        <v>2955.2596947953939</v>
      </c>
      <c r="M84" s="862"/>
      <c r="N84" s="51"/>
    </row>
    <row r="85" spans="1:14" ht="15.75" thickBot="1">
      <c r="B85" s="91" t="s">
        <v>974</v>
      </c>
      <c r="C85" s="92"/>
      <c r="D85" s="92"/>
      <c r="E85" s="92"/>
      <c r="F85" s="92"/>
      <c r="G85" s="92"/>
      <c r="H85" s="92"/>
      <c r="I85" s="93"/>
      <c r="J85" s="94"/>
      <c r="K85" s="305">
        <v>0.05</v>
      </c>
      <c r="L85" s="863">
        <f>N78*K85</f>
        <v>2955.2596947953939</v>
      </c>
      <c r="M85" s="864"/>
      <c r="N85" s="51"/>
    </row>
    <row r="86" spans="1:14" ht="15.75" thickBot="1">
      <c r="B86" s="827" t="s">
        <v>953</v>
      </c>
      <c r="C86" s="828"/>
      <c r="D86" s="828"/>
      <c r="E86" s="828"/>
      <c r="F86" s="828"/>
      <c r="G86" s="828"/>
      <c r="H86" s="828"/>
      <c r="I86" s="828"/>
      <c r="J86" s="828"/>
      <c r="K86" s="828"/>
      <c r="L86" s="828"/>
      <c r="M86" s="829"/>
      <c r="N86" s="52">
        <f>L83+L84+L85</f>
        <v>17731.558168772364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76836.752064680244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10482.912858917964</v>
      </c>
      <c r="L36" s="270"/>
      <c r="M36" s="271">
        <v>2.5</v>
      </c>
      <c r="N36" s="272">
        <f>K36/M36</f>
        <v>4193.1651435671856</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5001.1907526032055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VLOOKUP(A48,MATERIALES!A4:D388,4,FALSE)</f>
        <v>27007.617815667185</v>
      </c>
      <c r="N48" s="272">
        <f>K48*M48</f>
        <v>35109.903160367343</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36609.342943478754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59105.193895907876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11821.038779181576</v>
      </c>
      <c r="M83" s="862"/>
      <c r="N83" s="51"/>
    </row>
    <row r="84" spans="1:14">
      <c r="B84" s="89" t="s">
        <v>973</v>
      </c>
      <c r="C84" s="90"/>
      <c r="D84" s="90"/>
      <c r="E84" s="90"/>
      <c r="F84" s="90"/>
      <c r="G84" s="90"/>
      <c r="H84" s="90"/>
      <c r="I84" s="87"/>
      <c r="J84" s="88"/>
      <c r="K84" s="304">
        <v>0.05</v>
      </c>
      <c r="L84" s="861">
        <f>N78*K84</f>
        <v>2955.2596947953939</v>
      </c>
      <c r="M84" s="862"/>
      <c r="N84" s="51"/>
    </row>
    <row r="85" spans="1:14" ht="15.75" thickBot="1">
      <c r="B85" s="91" t="s">
        <v>974</v>
      </c>
      <c r="C85" s="92"/>
      <c r="D85" s="92"/>
      <c r="E85" s="92"/>
      <c r="F85" s="92"/>
      <c r="G85" s="92"/>
      <c r="H85" s="92"/>
      <c r="I85" s="93"/>
      <c r="J85" s="94"/>
      <c r="K85" s="305">
        <v>0.05</v>
      </c>
      <c r="L85" s="863">
        <f>N78*K85</f>
        <v>2955.2596947953939</v>
      </c>
      <c r="M85" s="864"/>
      <c r="N85" s="51"/>
    </row>
    <row r="86" spans="1:14" ht="15.75" thickBot="1">
      <c r="B86" s="827" t="s">
        <v>953</v>
      </c>
      <c r="C86" s="828"/>
      <c r="D86" s="828"/>
      <c r="E86" s="828"/>
      <c r="F86" s="828"/>
      <c r="G86" s="828"/>
      <c r="H86" s="828"/>
      <c r="I86" s="828"/>
      <c r="J86" s="828"/>
      <c r="K86" s="828"/>
      <c r="L86" s="828"/>
      <c r="M86" s="829"/>
      <c r="N86" s="52">
        <f>L83+L84+L85</f>
        <v>17731.558168772364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76836.752064680244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P119"/>
  <sheetViews>
    <sheetView topLeftCell="A28" zoomScale="78" zoomScaleNormal="78" workbookViewId="0">
      <selection activeCell="P50" sqref="P5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6">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45</v>
      </c>
      <c r="N37" s="272">
        <f>K37/M37</f>
        <v>3649.8193380310063</v>
      </c>
    </row>
    <row r="38" spans="1:16">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5.9707845448446664</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7525.5313466750667</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c r="O48">
        <v>63517.22</v>
      </c>
      <c r="P48">
        <f>+M48/O48</f>
        <v>0.634023532995308</v>
      </c>
    </row>
    <row r="49" spans="1:16">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c r="O49">
        <v>55</v>
      </c>
      <c r="P49">
        <f>+M49/O49</f>
        <v>1.1359392296298592</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822"/>
      <c r="C53" s="823"/>
      <c r="D53" s="823"/>
      <c r="E53" s="823"/>
      <c r="F53" s="823"/>
      <c r="G53" s="823"/>
      <c r="H53" s="823"/>
      <c r="I53" s="824"/>
      <c r="J53" s="42"/>
      <c r="K53" s="44"/>
      <c r="L53" s="825"/>
      <c r="M53" s="826"/>
      <c r="N53" s="45"/>
    </row>
    <row r="54" spans="1:16" ht="15.75" thickBot="1">
      <c r="B54" s="827" t="s">
        <v>953</v>
      </c>
      <c r="C54" s="828"/>
      <c r="D54" s="828"/>
      <c r="E54" s="828"/>
      <c r="F54" s="828"/>
      <c r="G54" s="828"/>
      <c r="H54" s="828"/>
      <c r="I54" s="828"/>
      <c r="J54" s="828"/>
      <c r="K54" s="828"/>
      <c r="L54" s="828"/>
      <c r="M54" s="829"/>
      <c r="N54" s="394">
        <f>SUM(N48:N53)</f>
        <v>53852.275682683729</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830" t="s">
        <v>961</v>
      </c>
      <c r="M58" s="803"/>
      <c r="N58" s="76" t="s">
        <v>951</v>
      </c>
    </row>
    <row r="59" spans="1:16">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63309.033502948776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12661.806700589756</v>
      </c>
      <c r="M83" s="862"/>
      <c r="N83" s="51"/>
    </row>
    <row r="84" spans="1:14">
      <c r="B84" s="89" t="s">
        <v>973</v>
      </c>
      <c r="C84" s="90"/>
      <c r="D84" s="90"/>
      <c r="E84" s="90"/>
      <c r="F84" s="90"/>
      <c r="G84" s="90"/>
      <c r="H84" s="90"/>
      <c r="I84" s="87"/>
      <c r="J84" s="88"/>
      <c r="K84" s="304">
        <v>0.05</v>
      </c>
      <c r="L84" s="861">
        <f>N78*K84</f>
        <v>3165.4516751474389</v>
      </c>
      <c r="M84" s="862"/>
      <c r="N84" s="51"/>
    </row>
    <row r="85" spans="1:14" ht="15.75" thickBot="1">
      <c r="B85" s="91" t="s">
        <v>974</v>
      </c>
      <c r="C85" s="92"/>
      <c r="D85" s="92"/>
      <c r="E85" s="92"/>
      <c r="F85" s="92"/>
      <c r="G85" s="92"/>
      <c r="H85" s="92"/>
      <c r="I85" s="93"/>
      <c r="J85" s="94"/>
      <c r="K85" s="305">
        <v>0.05</v>
      </c>
      <c r="L85" s="863">
        <f>N78*K85</f>
        <v>3165.4516751474389</v>
      </c>
      <c r="M85" s="864"/>
      <c r="N85" s="51"/>
    </row>
    <row r="86" spans="1:14" ht="15.75" thickBot="1">
      <c r="B86" s="827" t="s">
        <v>953</v>
      </c>
      <c r="C86" s="828"/>
      <c r="D86" s="828"/>
      <c r="E86" s="828"/>
      <c r="F86" s="828"/>
      <c r="G86" s="828"/>
      <c r="H86" s="828"/>
      <c r="I86" s="828"/>
      <c r="J86" s="828"/>
      <c r="K86" s="828"/>
      <c r="L86" s="828"/>
      <c r="M86" s="829"/>
      <c r="N86" s="52">
        <f>L83+L84+L85</f>
        <v>18992.710050884634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82301.74355383341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45</v>
      </c>
      <c r="N37" s="272">
        <f>K37/M37</f>
        <v>3649.8193380310063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7525.5313466750667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53852.275682683729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63309.033502948776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12661.806700589756</v>
      </c>
      <c r="M83" s="862"/>
      <c r="N83" s="51"/>
    </row>
    <row r="84" spans="1:14">
      <c r="B84" s="89" t="s">
        <v>973</v>
      </c>
      <c r="C84" s="90"/>
      <c r="D84" s="90"/>
      <c r="E84" s="90"/>
      <c r="F84" s="90"/>
      <c r="G84" s="90"/>
      <c r="H84" s="90"/>
      <c r="I84" s="87"/>
      <c r="J84" s="88"/>
      <c r="K84" s="304">
        <v>0.05</v>
      </c>
      <c r="L84" s="861">
        <f>N78*K84</f>
        <v>3165.4516751474389</v>
      </c>
      <c r="M84" s="862"/>
      <c r="N84" s="51"/>
    </row>
    <row r="85" spans="1:14" ht="15.75" thickBot="1">
      <c r="B85" s="91" t="s">
        <v>974</v>
      </c>
      <c r="C85" s="92"/>
      <c r="D85" s="92"/>
      <c r="E85" s="92"/>
      <c r="F85" s="92"/>
      <c r="G85" s="92"/>
      <c r="H85" s="92"/>
      <c r="I85" s="93"/>
      <c r="J85" s="94"/>
      <c r="K85" s="305">
        <v>0.05</v>
      </c>
      <c r="L85" s="863">
        <f>N78*K85</f>
        <v>3165.4516751474389</v>
      </c>
      <c r="M85" s="864"/>
      <c r="N85" s="51"/>
    </row>
    <row r="86" spans="1:14" ht="15.75" thickBot="1">
      <c r="B86" s="827" t="s">
        <v>953</v>
      </c>
      <c r="C86" s="828"/>
      <c r="D86" s="828"/>
      <c r="E86" s="828"/>
      <c r="F86" s="828"/>
      <c r="G86" s="828"/>
      <c r="H86" s="828"/>
      <c r="I86" s="828"/>
      <c r="J86" s="828"/>
      <c r="K86" s="828"/>
      <c r="L86" s="828"/>
      <c r="M86" s="829"/>
      <c r="N86" s="52">
        <f>L83+L84+L85</f>
        <v>18992.710050884634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82301.74355383341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164241.87021139529</v>
      </c>
      <c r="L37" s="270"/>
      <c r="M37" s="271">
        <v>45</v>
      </c>
      <c r="N37" s="272">
        <f>K37/M37</f>
        <v>3649.8193380310063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7525.5313466750667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53852.275682683729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63309.033502948776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12661.806700589756</v>
      </c>
      <c r="M83" s="862"/>
      <c r="N83" s="51"/>
    </row>
    <row r="84" spans="1:14">
      <c r="B84" s="89" t="s">
        <v>973</v>
      </c>
      <c r="C84" s="90"/>
      <c r="D84" s="90"/>
      <c r="E84" s="90"/>
      <c r="F84" s="90"/>
      <c r="G84" s="90"/>
      <c r="H84" s="90"/>
      <c r="I84" s="87"/>
      <c r="J84" s="88"/>
      <c r="K84" s="304">
        <v>0.05</v>
      </c>
      <c r="L84" s="861">
        <f>N78*K84</f>
        <v>3165.4516751474389</v>
      </c>
      <c r="M84" s="862"/>
      <c r="N84" s="51"/>
    </row>
    <row r="85" spans="1:14" ht="15.75" thickBot="1">
      <c r="B85" s="91" t="s">
        <v>974</v>
      </c>
      <c r="C85" s="92"/>
      <c r="D85" s="92"/>
      <c r="E85" s="92"/>
      <c r="F85" s="92"/>
      <c r="G85" s="92"/>
      <c r="H85" s="92"/>
      <c r="I85" s="93"/>
      <c r="J85" s="94"/>
      <c r="K85" s="305">
        <v>0.05</v>
      </c>
      <c r="L85" s="863">
        <f>N78*K85</f>
        <v>3165.4516751474389</v>
      </c>
      <c r="M85" s="864"/>
      <c r="N85" s="51"/>
    </row>
    <row r="86" spans="1:14" ht="15.75" thickBot="1">
      <c r="B86" s="827" t="s">
        <v>953</v>
      </c>
      <c r="C86" s="828"/>
      <c r="D86" s="828"/>
      <c r="E86" s="828"/>
      <c r="F86" s="828"/>
      <c r="G86" s="828"/>
      <c r="H86" s="828"/>
      <c r="I86" s="828"/>
      <c r="J86" s="828"/>
      <c r="K86" s="828"/>
      <c r="L86" s="828"/>
      <c r="M86" s="829"/>
      <c r="N86" s="52">
        <f>L83+L84+L85</f>
        <v>18992.710050884634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82301.74355383341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10482.912858917964</v>
      </c>
      <c r="L36" s="270"/>
      <c r="M36" s="271">
        <v>2.5</v>
      </c>
      <c r="N36" s="272">
        <f>K36/M36</f>
        <v>4193.1651435671856</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5001.1907526032055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53852.275682683729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76348.126635112858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15269.625327022572</v>
      </c>
      <c r="M83" s="862"/>
      <c r="N83" s="51"/>
    </row>
    <row r="84" spans="1:14">
      <c r="B84" s="89" t="s">
        <v>973</v>
      </c>
      <c r="C84" s="90"/>
      <c r="D84" s="90"/>
      <c r="E84" s="90"/>
      <c r="F84" s="90"/>
      <c r="G84" s="90"/>
      <c r="H84" s="90"/>
      <c r="I84" s="87"/>
      <c r="J84" s="88"/>
      <c r="K84" s="304">
        <v>0.05</v>
      </c>
      <c r="L84" s="861">
        <f>N78*K84</f>
        <v>3817.4063317556429</v>
      </c>
      <c r="M84" s="862"/>
      <c r="N84" s="51"/>
    </row>
    <row r="85" spans="1:14" ht="15.75" thickBot="1">
      <c r="B85" s="91" t="s">
        <v>974</v>
      </c>
      <c r="C85" s="92"/>
      <c r="D85" s="92"/>
      <c r="E85" s="92"/>
      <c r="F85" s="92"/>
      <c r="G85" s="92"/>
      <c r="H85" s="92"/>
      <c r="I85" s="93"/>
      <c r="J85" s="94"/>
      <c r="K85" s="305">
        <v>0.05</v>
      </c>
      <c r="L85" s="863">
        <f>N78*K85</f>
        <v>3817.4063317556429</v>
      </c>
      <c r="M85" s="864"/>
      <c r="N85" s="51"/>
    </row>
    <row r="86" spans="1:14" ht="15.75" thickBot="1">
      <c r="B86" s="827" t="s">
        <v>953</v>
      </c>
      <c r="C86" s="828"/>
      <c r="D86" s="828"/>
      <c r="E86" s="828"/>
      <c r="F86" s="828"/>
      <c r="G86" s="828"/>
      <c r="H86" s="828"/>
      <c r="I86" s="828"/>
      <c r="J86" s="828"/>
      <c r="K86" s="828"/>
      <c r="L86" s="828"/>
      <c r="M86" s="829"/>
      <c r="N86" s="52">
        <f>L83+L84+L85</f>
        <v>22904.437990533857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99252.564625646715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10482.912858917964</v>
      </c>
      <c r="L36" s="270"/>
      <c r="M36" s="271">
        <v>2.5</v>
      </c>
      <c r="N36" s="272">
        <f>K36/M36</f>
        <v>4193.1651435671856</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5001.1907526032055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53852.275682683729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76348.126635112858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15269.625327022572</v>
      </c>
      <c r="M83" s="862"/>
      <c r="N83" s="51"/>
    </row>
    <row r="84" spans="1:14">
      <c r="B84" s="89" t="s">
        <v>973</v>
      </c>
      <c r="C84" s="90"/>
      <c r="D84" s="90"/>
      <c r="E84" s="90"/>
      <c r="F84" s="90"/>
      <c r="G84" s="90"/>
      <c r="H84" s="90"/>
      <c r="I84" s="87"/>
      <c r="J84" s="88"/>
      <c r="K84" s="304">
        <v>0.05</v>
      </c>
      <c r="L84" s="861">
        <f>N78*K84</f>
        <v>3817.4063317556429</v>
      </c>
      <c r="M84" s="862"/>
      <c r="N84" s="51"/>
    </row>
    <row r="85" spans="1:14" ht="15.75" thickBot="1">
      <c r="B85" s="91" t="s">
        <v>974</v>
      </c>
      <c r="C85" s="92"/>
      <c r="D85" s="92"/>
      <c r="E85" s="92"/>
      <c r="F85" s="92"/>
      <c r="G85" s="92"/>
      <c r="H85" s="92"/>
      <c r="I85" s="93"/>
      <c r="J85" s="94"/>
      <c r="K85" s="305">
        <v>0.05</v>
      </c>
      <c r="L85" s="863">
        <f>N78*K85</f>
        <v>3817.4063317556429</v>
      </c>
      <c r="M85" s="864"/>
      <c r="N85" s="51"/>
    </row>
    <row r="86" spans="1:14" ht="15.75" thickBot="1">
      <c r="B86" s="827" t="s">
        <v>953</v>
      </c>
      <c r="C86" s="828"/>
      <c r="D86" s="828"/>
      <c r="E86" s="828"/>
      <c r="F86" s="828"/>
      <c r="G86" s="828"/>
      <c r="H86" s="828"/>
      <c r="I86" s="828"/>
      <c r="J86" s="828"/>
      <c r="K86" s="828"/>
      <c r="L86" s="828"/>
      <c r="M86" s="829"/>
      <c r="N86" s="52">
        <f>L83+L84+L85</f>
        <v>22904.437990533857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99252.564625646715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10482.912858917964</v>
      </c>
      <c r="L36" s="270"/>
      <c r="M36" s="271">
        <v>2.5</v>
      </c>
      <c r="N36" s="272">
        <f>K36/M36</f>
        <v>4193.1651435671856</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5001.1907526032055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VLOOKUP(A49,MATERIALES!A5:D389,4,FALSE)</f>
        <v>62.476657629642254</v>
      </c>
      <c r="N49" s="272">
        <f>K49*M49</f>
        <v>1499.439783111414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53852.275682683729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16160.5121807204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76348.126635112858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15269.625327022572</v>
      </c>
      <c r="M83" s="862"/>
      <c r="N83" s="51"/>
    </row>
    <row r="84" spans="1:14">
      <c r="B84" s="89" t="s">
        <v>973</v>
      </c>
      <c r="C84" s="90"/>
      <c r="D84" s="90"/>
      <c r="E84" s="90"/>
      <c r="F84" s="90"/>
      <c r="G84" s="90"/>
      <c r="H84" s="90"/>
      <c r="I84" s="87"/>
      <c r="J84" s="88"/>
      <c r="K84" s="304">
        <v>0.05</v>
      </c>
      <c r="L84" s="861">
        <f>N78*K84</f>
        <v>3817.4063317556429</v>
      </c>
      <c r="M84" s="862"/>
      <c r="N84" s="51"/>
    </row>
    <row r="85" spans="1:14" ht="15.75" thickBot="1">
      <c r="B85" s="91" t="s">
        <v>974</v>
      </c>
      <c r="C85" s="92"/>
      <c r="D85" s="92"/>
      <c r="E85" s="92"/>
      <c r="F85" s="92"/>
      <c r="G85" s="92"/>
      <c r="H85" s="92"/>
      <c r="I85" s="93"/>
      <c r="J85" s="94"/>
      <c r="K85" s="305">
        <v>0.05</v>
      </c>
      <c r="L85" s="863">
        <f>N78*K85</f>
        <v>3817.4063317556429</v>
      </c>
      <c r="M85" s="864"/>
      <c r="N85" s="51"/>
    </row>
    <row r="86" spans="1:14" ht="15.75" thickBot="1">
      <c r="B86" s="827" t="s">
        <v>953</v>
      </c>
      <c r="C86" s="828"/>
      <c r="D86" s="828"/>
      <c r="E86" s="828"/>
      <c r="F86" s="828"/>
      <c r="G86" s="828"/>
      <c r="H86" s="828"/>
      <c r="I86" s="828"/>
      <c r="J86" s="828"/>
      <c r="K86" s="828"/>
      <c r="L86" s="828"/>
      <c r="M86" s="829"/>
      <c r="N86" s="52">
        <f>L83+L84+L85</f>
        <v>22904.437990533857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99252.564625646715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P119"/>
  <sheetViews>
    <sheetView topLeftCell="B52"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30</v>
      </c>
      <c r="N36" s="272">
        <f>K36/M36</f>
        <v>3220.9796341605083</v>
      </c>
      <c r="O36">
        <v>93266.072730971413</v>
      </c>
      <c r="P36">
        <f>+K36/O36</f>
        <v>1.036061519428886</v>
      </c>
    </row>
    <row r="37" spans="1:16">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30</v>
      </c>
      <c r="N37" s="272">
        <f>K37/M37</f>
        <v>4784.377506922624</v>
      </c>
      <c r="O37">
        <v>159811.23368164909</v>
      </c>
      <c r="P37">
        <f>+K37/O37</f>
        <v>0.89813038733934902</v>
      </c>
    </row>
    <row r="38" spans="1:16">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30</v>
      </c>
      <c r="N38" s="272">
        <f>K38/M38</f>
        <v>3075.6712544502584</v>
      </c>
      <c r="O38">
        <v>153645.83873246241</v>
      </c>
      <c r="P38">
        <f>+K38/O38</f>
        <v>0.60053782383377263</v>
      </c>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8.9561768172669982</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11089.984572350657</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1.25</v>
      </c>
      <c r="L48" s="267"/>
      <c r="M48" s="402">
        <f>VLOOKUP(A48,MATERIALES!A4:D388,4,FALSE)</f>
        <v>40271.412230440241</v>
      </c>
      <c r="N48" s="272">
        <f>K48*M48</f>
        <v>50339.265288050301</v>
      </c>
      <c r="O48">
        <v>63517.22</v>
      </c>
    </row>
    <row r="49" spans="1:16">
      <c r="B49" s="43"/>
      <c r="C49" s="281"/>
      <c r="D49" s="281"/>
      <c r="E49" s="281"/>
      <c r="F49" s="281"/>
      <c r="G49" s="281"/>
      <c r="H49" s="281"/>
      <c r="I49" s="268"/>
      <c r="J49" s="224"/>
      <c r="K49" s="282"/>
      <c r="L49" s="267"/>
      <c r="M49" s="402"/>
      <c r="N49" s="272"/>
      <c r="O49">
        <f>+M48/O48</f>
        <v>0.634023532995308</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822"/>
      <c r="C53" s="823"/>
      <c r="D53" s="823"/>
      <c r="E53" s="823"/>
      <c r="F53" s="823"/>
      <c r="G53" s="823"/>
      <c r="H53" s="823"/>
      <c r="I53" s="824"/>
      <c r="J53" s="42"/>
      <c r="K53" s="44"/>
      <c r="L53" s="825"/>
      <c r="M53" s="826"/>
      <c r="N53" s="45"/>
    </row>
    <row r="54" spans="1:16" ht="15.75" thickBot="1">
      <c r="B54" s="827" t="s">
        <v>953</v>
      </c>
      <c r="C54" s="828"/>
      <c r="D54" s="828"/>
      <c r="E54" s="828"/>
      <c r="F54" s="828"/>
      <c r="G54" s="828"/>
      <c r="H54" s="828"/>
      <c r="I54" s="828"/>
      <c r="J54" s="828"/>
      <c r="K54" s="828"/>
      <c r="L54" s="828"/>
      <c r="M54" s="829"/>
      <c r="N54" s="394">
        <f>SUM(N48:N53)</f>
        <v>50339.265288050301</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830" t="s">
        <v>961</v>
      </c>
      <c r="M58" s="803"/>
      <c r="N58" s="76" t="s">
        <v>951</v>
      </c>
    </row>
    <row r="59" spans="1:16">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VLOOKUP(A59,TRANSPORTE!A5:D122,4,FALSE)</f>
        <v>1026.2677070042455</v>
      </c>
      <c r="M59" s="832"/>
      <c r="N59" s="287">
        <f>K59*L59</f>
        <v>1282.8346337553069</v>
      </c>
      <c r="O59">
        <v>1109.909090909091</v>
      </c>
      <c r="P59">
        <f>+L59/O59</f>
        <v>0.92464122999809151</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1282.8346337553069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63607.702175882965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12721.540435176594</v>
      </c>
      <c r="M83" s="862"/>
      <c r="N83" s="51"/>
    </row>
    <row r="84" spans="1:14">
      <c r="B84" s="89" t="s">
        <v>973</v>
      </c>
      <c r="C84" s="90"/>
      <c r="D84" s="90"/>
      <c r="E84" s="90"/>
      <c r="F84" s="90"/>
      <c r="G84" s="90"/>
      <c r="H84" s="90"/>
      <c r="I84" s="87"/>
      <c r="J84" s="88"/>
      <c r="K84" s="304">
        <v>0.05</v>
      </c>
      <c r="L84" s="861">
        <f>N78*K84</f>
        <v>3180.3851087941484</v>
      </c>
      <c r="M84" s="862"/>
      <c r="N84" s="51"/>
    </row>
    <row r="85" spans="1:14" ht="15.75" thickBot="1">
      <c r="B85" s="91" t="s">
        <v>974</v>
      </c>
      <c r="C85" s="92"/>
      <c r="D85" s="92"/>
      <c r="E85" s="92"/>
      <c r="F85" s="92"/>
      <c r="G85" s="92"/>
      <c r="H85" s="92"/>
      <c r="I85" s="93"/>
      <c r="J85" s="94"/>
      <c r="K85" s="305">
        <v>0.05</v>
      </c>
      <c r="L85" s="863">
        <f>N78*K85</f>
        <v>3180.3851087941484</v>
      </c>
      <c r="M85" s="864"/>
      <c r="N85" s="51"/>
    </row>
    <row r="86" spans="1:14" ht="15.75" thickBot="1">
      <c r="B86" s="827" t="s">
        <v>953</v>
      </c>
      <c r="C86" s="828"/>
      <c r="D86" s="828"/>
      <c r="E86" s="828"/>
      <c r="F86" s="828"/>
      <c r="G86" s="828"/>
      <c r="H86" s="828"/>
      <c r="I86" s="828"/>
      <c r="J86" s="828"/>
      <c r="K86" s="828"/>
      <c r="L86" s="828"/>
      <c r="M86" s="829"/>
      <c r="N86" s="52">
        <f>L83+L84+L85</f>
        <v>19082.310652764889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82690.012828647858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30</v>
      </c>
      <c r="N36" s="272">
        <f>K36/M36</f>
        <v>3220.9796341605083</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30</v>
      </c>
      <c r="N37" s="272">
        <f>K37/M37</f>
        <v>4784.377506922624</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30</v>
      </c>
      <c r="N38" s="272">
        <f>K38/M38</f>
        <v>3075.6712544502584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8.9561768172669982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11089.984572350657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VLOOKUP(A48,MATERIALES!A4:D388,4,FALSE)</f>
        <v>40271.412230440241</v>
      </c>
      <c r="N48" s="272">
        <f>K48*M48</f>
        <v>50339.265288050301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50339.265288050301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VLOOKUP(A59,TRANSPORTE!A5:D122,4,FALSE)</f>
        <v>1026.2677070042455</v>
      </c>
      <c r="M59" s="832"/>
      <c r="N59" s="287">
        <f>K59*L59</f>
        <v>1282.8346337553069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1282.8346337553069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63607.702175882965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12721.540435176594</v>
      </c>
      <c r="M83" s="862"/>
      <c r="N83" s="51"/>
    </row>
    <row r="84" spans="1:14">
      <c r="B84" s="89" t="s">
        <v>973</v>
      </c>
      <c r="C84" s="90"/>
      <c r="D84" s="90"/>
      <c r="E84" s="90"/>
      <c r="F84" s="90"/>
      <c r="G84" s="90"/>
      <c r="H84" s="90"/>
      <c r="I84" s="87"/>
      <c r="J84" s="88"/>
      <c r="K84" s="304">
        <v>0.05</v>
      </c>
      <c r="L84" s="861">
        <f>N78*K84</f>
        <v>3180.3851087941484</v>
      </c>
      <c r="M84" s="862"/>
      <c r="N84" s="51"/>
    </row>
    <row r="85" spans="1:14" ht="15.75" thickBot="1">
      <c r="B85" s="91" t="s">
        <v>974</v>
      </c>
      <c r="C85" s="92"/>
      <c r="D85" s="92"/>
      <c r="E85" s="92"/>
      <c r="F85" s="92"/>
      <c r="G85" s="92"/>
      <c r="H85" s="92"/>
      <c r="I85" s="93"/>
      <c r="J85" s="94"/>
      <c r="K85" s="305">
        <v>0.05</v>
      </c>
      <c r="L85" s="863">
        <f>N78*K85</f>
        <v>3180.3851087941484</v>
      </c>
      <c r="M85" s="864"/>
      <c r="N85" s="51"/>
    </row>
    <row r="86" spans="1:14" ht="15.75" thickBot="1">
      <c r="B86" s="827" t="s">
        <v>953</v>
      </c>
      <c r="C86" s="828"/>
      <c r="D86" s="828"/>
      <c r="E86" s="828"/>
      <c r="F86" s="828"/>
      <c r="G86" s="828"/>
      <c r="H86" s="828"/>
      <c r="I86" s="828"/>
      <c r="J86" s="828"/>
      <c r="K86" s="828"/>
      <c r="L86" s="828"/>
      <c r="M86" s="829"/>
      <c r="N86" s="52">
        <f>L83+L84+L85</f>
        <v>19082.310652764889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82690.012828647858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30</v>
      </c>
      <c r="N36" s="272">
        <f>K36/M36</f>
        <v>3220.9796341605083</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30</v>
      </c>
      <c r="N37" s="272">
        <f>K37/M37</f>
        <v>4784.377506922624</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30</v>
      </c>
      <c r="N38" s="272">
        <f>K38/M38</f>
        <v>3075.6712544502584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8.9561768172669982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11089.984572350657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VLOOKUP(A48,MATERIALES!A4:D388,4,FALSE)</f>
        <v>40271.412230440241</v>
      </c>
      <c r="N48" s="272">
        <f>K48*M48</f>
        <v>50339.265288050301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50339.265288050301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VLOOKUP(A59,TRANSPORTE!A5:D122,4,FALSE)</f>
        <v>1026.2677070042455</v>
      </c>
      <c r="M59" s="832"/>
      <c r="N59" s="287">
        <f>K59*L59</f>
        <v>1282.8346337553069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1282.8346337553069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895.61768172669986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63607.702175882965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12721.540435176594</v>
      </c>
      <c r="M83" s="862"/>
      <c r="N83" s="51"/>
    </row>
    <row r="84" spans="1:14">
      <c r="B84" s="89" t="s">
        <v>973</v>
      </c>
      <c r="C84" s="90"/>
      <c r="D84" s="90"/>
      <c r="E84" s="90"/>
      <c r="F84" s="90"/>
      <c r="G84" s="90"/>
      <c r="H84" s="90"/>
      <c r="I84" s="87"/>
      <c r="J84" s="88"/>
      <c r="K84" s="304">
        <v>0.05</v>
      </c>
      <c r="L84" s="861">
        <f>N78*K84</f>
        <v>3180.3851087941484</v>
      </c>
      <c r="M84" s="862"/>
      <c r="N84" s="51"/>
    </row>
    <row r="85" spans="1:14" ht="15.75" thickBot="1">
      <c r="B85" s="91" t="s">
        <v>974</v>
      </c>
      <c r="C85" s="92"/>
      <c r="D85" s="92"/>
      <c r="E85" s="92"/>
      <c r="F85" s="92"/>
      <c r="G85" s="92"/>
      <c r="H85" s="92"/>
      <c r="I85" s="93"/>
      <c r="J85" s="94"/>
      <c r="K85" s="305">
        <v>0.05</v>
      </c>
      <c r="L85" s="863">
        <f>N78*K85</f>
        <v>3180.3851087941484</v>
      </c>
      <c r="M85" s="864"/>
      <c r="N85" s="51"/>
    </row>
    <row r="86" spans="1:14" ht="15.75" thickBot="1">
      <c r="B86" s="827" t="s">
        <v>953</v>
      </c>
      <c r="C86" s="828"/>
      <c r="D86" s="828"/>
      <c r="E86" s="828"/>
      <c r="F86" s="828"/>
      <c r="G86" s="828"/>
      <c r="H86" s="828"/>
      <c r="I86" s="828"/>
      <c r="J86" s="828"/>
      <c r="K86" s="828"/>
      <c r="L86" s="828"/>
      <c r="M86" s="829"/>
      <c r="N86" s="52">
        <f>L83+L84+L85</f>
        <v>19082.310652764889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82690.012828647858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P119"/>
  <sheetViews>
    <sheetView topLeftCell="A43"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6">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6">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5.9707845448446664</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7065.2970132591436</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c r="O48">
        <v>63517.22</v>
      </c>
      <c r="P48">
        <f>+M48/O48</f>
        <v>0.634023532995308</v>
      </c>
    </row>
    <row r="49" spans="1:16">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462.67435900173956</v>
      </c>
      <c r="N49" s="272">
        <f>K49*M49</f>
        <v>41640.692310156563</v>
      </c>
      <c r="O49">
        <v>483.13514531176202</v>
      </c>
      <c r="P49">
        <f>+O49/M49</f>
        <v>1.0442228662815212</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822"/>
      <c r="C53" s="823"/>
      <c r="D53" s="823"/>
      <c r="E53" s="823"/>
      <c r="F53" s="823"/>
      <c r="G53" s="823"/>
      <c r="H53" s="823"/>
      <c r="I53" s="824"/>
      <c r="J53" s="42"/>
      <c r="K53" s="44"/>
      <c r="L53" s="825"/>
      <c r="M53" s="826"/>
      <c r="N53" s="45"/>
    </row>
    <row r="54" spans="1:16" ht="15.75" thickBot="1">
      <c r="B54" s="827" t="s">
        <v>953</v>
      </c>
      <c r="C54" s="828"/>
      <c r="D54" s="828"/>
      <c r="E54" s="828"/>
      <c r="F54" s="828"/>
      <c r="G54" s="828"/>
      <c r="H54" s="828"/>
      <c r="I54" s="828"/>
      <c r="J54" s="828"/>
      <c r="K54" s="828"/>
      <c r="L54" s="828"/>
      <c r="M54" s="829"/>
      <c r="N54" s="394">
        <f>SUM(N48:N53)</f>
        <v>93993.528209728887</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830" t="s">
        <v>961</v>
      </c>
      <c r="M58" s="803"/>
      <c r="N58" s="76" t="s">
        <v>951</v>
      </c>
    </row>
    <row r="59" spans="1:16">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c r="O59">
        <v>1109.909090909091</v>
      </c>
      <c r="P59">
        <f>+L59/O59</f>
        <v>0.92464122999809151</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102990.05169657801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20598.010339315602</v>
      </c>
      <c r="M83" s="862"/>
      <c r="N83" s="51"/>
    </row>
    <row r="84" spans="1:14">
      <c r="B84" s="89" t="s">
        <v>973</v>
      </c>
      <c r="C84" s="90"/>
      <c r="D84" s="90"/>
      <c r="E84" s="90"/>
      <c r="F84" s="90"/>
      <c r="G84" s="90"/>
      <c r="H84" s="90"/>
      <c r="I84" s="87"/>
      <c r="J84" s="88"/>
      <c r="K84" s="304">
        <v>0.05</v>
      </c>
      <c r="L84" s="861">
        <f>N78*K84</f>
        <v>5149.5025848289006</v>
      </c>
      <c r="M84" s="862"/>
      <c r="N84" s="51"/>
    </row>
    <row r="85" spans="1:14" ht="15.75" thickBot="1">
      <c r="B85" s="91" t="s">
        <v>974</v>
      </c>
      <c r="C85" s="92"/>
      <c r="D85" s="92"/>
      <c r="E85" s="92"/>
      <c r="F85" s="92"/>
      <c r="G85" s="92"/>
      <c r="H85" s="92"/>
      <c r="I85" s="93"/>
      <c r="J85" s="94"/>
      <c r="K85" s="305">
        <v>0.05</v>
      </c>
      <c r="L85" s="863">
        <f>N78*K85</f>
        <v>5149.5025848289006</v>
      </c>
      <c r="M85" s="864"/>
      <c r="N85" s="51"/>
    </row>
    <row r="86" spans="1:14" ht="15.75" thickBot="1">
      <c r="B86" s="827" t="s">
        <v>953</v>
      </c>
      <c r="C86" s="828"/>
      <c r="D86" s="828"/>
      <c r="E86" s="828"/>
      <c r="F86" s="828"/>
      <c r="G86" s="828"/>
      <c r="H86" s="828"/>
      <c r="I86" s="828"/>
      <c r="J86" s="828"/>
      <c r="K86" s="828"/>
      <c r="L86" s="828"/>
      <c r="M86" s="829"/>
      <c r="N86" s="52">
        <f>L83+L84+L85</f>
        <v>30897.015508973403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133887.06720555143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7065.2970132591436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462.67435900173956</v>
      </c>
      <c r="N49" s="272">
        <f>K49*M49</f>
        <v>41640.692310156563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93993.528209728887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102990.05169657801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20598.010339315602</v>
      </c>
      <c r="M83" s="862"/>
      <c r="N83" s="51"/>
    </row>
    <row r="84" spans="1:14">
      <c r="B84" s="89" t="s">
        <v>973</v>
      </c>
      <c r="C84" s="90"/>
      <c r="D84" s="90"/>
      <c r="E84" s="90"/>
      <c r="F84" s="90"/>
      <c r="G84" s="90"/>
      <c r="H84" s="90"/>
      <c r="I84" s="87"/>
      <c r="J84" s="88"/>
      <c r="K84" s="304">
        <v>0.05</v>
      </c>
      <c r="L84" s="861">
        <f>N78*K84</f>
        <v>5149.5025848289006</v>
      </c>
      <c r="M84" s="862"/>
      <c r="N84" s="51"/>
    </row>
    <row r="85" spans="1:14" ht="15.75" thickBot="1">
      <c r="B85" s="91" t="s">
        <v>974</v>
      </c>
      <c r="C85" s="92"/>
      <c r="D85" s="92"/>
      <c r="E85" s="92"/>
      <c r="F85" s="92"/>
      <c r="G85" s="92"/>
      <c r="H85" s="92"/>
      <c r="I85" s="93"/>
      <c r="J85" s="94"/>
      <c r="K85" s="305">
        <v>0.05</v>
      </c>
      <c r="L85" s="863">
        <f>N78*K85</f>
        <v>5149.5025848289006</v>
      </c>
      <c r="M85" s="864"/>
      <c r="N85" s="51"/>
    </row>
    <row r="86" spans="1:14" ht="15.75" thickBot="1">
      <c r="B86" s="827" t="s">
        <v>953</v>
      </c>
      <c r="C86" s="828"/>
      <c r="D86" s="828"/>
      <c r="E86" s="828"/>
      <c r="F86" s="828"/>
      <c r="G86" s="828"/>
      <c r="H86" s="828"/>
      <c r="I86" s="828"/>
      <c r="J86" s="828"/>
      <c r="K86" s="828"/>
      <c r="L86" s="828"/>
      <c r="M86" s="829"/>
      <c r="N86" s="52">
        <f>L83+L84+L85</f>
        <v>30897.015508973403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133887.06720555143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P119"/>
  <sheetViews>
    <sheetView topLeftCell="A40"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c r="O36">
        <v>66085</v>
      </c>
      <c r="P36">
        <f>+K36/O36</f>
        <v>1.2388320715889685</v>
      </c>
    </row>
    <row r="37" spans="1:16">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c r="O37">
        <v>159811.23368164909</v>
      </c>
      <c r="P37">
        <f t="shared" ref="P37:P38" si="0">+K37/O37</f>
        <v>0.89813038733934902</v>
      </c>
    </row>
    <row r="38" spans="1:16">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c r="O38">
        <v>153645.83873246241</v>
      </c>
      <c r="P38">
        <f t="shared" si="0"/>
        <v>0.60053782383377263</v>
      </c>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5.9707845448446664</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7065.2970132591436</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c r="O48">
        <v>63517.22</v>
      </c>
      <c r="P48">
        <f>+M48/O48</f>
        <v>0.634023532995308</v>
      </c>
    </row>
    <row r="49" spans="1:16">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462.67435900173956</v>
      </c>
      <c r="N49" s="272">
        <f>K49*M49</f>
        <v>41640.692310156563</v>
      </c>
      <c r="O49">
        <v>483.13514531176202</v>
      </c>
      <c r="P49">
        <f>+M49/O49</f>
        <v>0.95764997328683399</v>
      </c>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822"/>
      <c r="C53" s="823"/>
      <c r="D53" s="823"/>
      <c r="E53" s="823"/>
      <c r="F53" s="823"/>
      <c r="G53" s="823"/>
      <c r="H53" s="823"/>
      <c r="I53" s="824"/>
      <c r="J53" s="42"/>
      <c r="K53" s="44"/>
      <c r="L53" s="825"/>
      <c r="M53" s="826"/>
      <c r="N53" s="45"/>
    </row>
    <row r="54" spans="1:16" ht="15.75" thickBot="1">
      <c r="B54" s="827" t="s">
        <v>953</v>
      </c>
      <c r="C54" s="828"/>
      <c r="D54" s="828"/>
      <c r="E54" s="828"/>
      <c r="F54" s="828"/>
      <c r="G54" s="828"/>
      <c r="H54" s="828"/>
      <c r="I54" s="828"/>
      <c r="J54" s="828"/>
      <c r="K54" s="828"/>
      <c r="L54" s="828"/>
      <c r="M54" s="829"/>
      <c r="N54" s="394">
        <f>SUM(N48:N53)</f>
        <v>93993.528209728887</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830" t="s">
        <v>961</v>
      </c>
      <c r="M58" s="803"/>
      <c r="N58" s="76" t="s">
        <v>951</v>
      </c>
    </row>
    <row r="59" spans="1:16">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c r="O59">
        <v>1109.909090909091</v>
      </c>
      <c r="P59">
        <f>+L59/O59</f>
        <v>0.92464122999809151</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102990.05169657801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20598.010339315602</v>
      </c>
      <c r="M83" s="862"/>
      <c r="N83" s="51"/>
    </row>
    <row r="84" spans="1:14">
      <c r="B84" s="89" t="s">
        <v>973</v>
      </c>
      <c r="C84" s="90"/>
      <c r="D84" s="90"/>
      <c r="E84" s="90"/>
      <c r="F84" s="90"/>
      <c r="G84" s="90"/>
      <c r="H84" s="90"/>
      <c r="I84" s="87"/>
      <c r="J84" s="88"/>
      <c r="K84" s="304">
        <v>0.05</v>
      </c>
      <c r="L84" s="861">
        <f>N78*K84</f>
        <v>5149.5025848289006</v>
      </c>
      <c r="M84" s="862"/>
      <c r="N84" s="51"/>
    </row>
    <row r="85" spans="1:14" ht="15.75" thickBot="1">
      <c r="B85" s="91" t="s">
        <v>974</v>
      </c>
      <c r="C85" s="92"/>
      <c r="D85" s="92"/>
      <c r="E85" s="92"/>
      <c r="F85" s="92"/>
      <c r="G85" s="92"/>
      <c r="H85" s="92"/>
      <c r="I85" s="93"/>
      <c r="J85" s="94"/>
      <c r="K85" s="305">
        <v>0.05</v>
      </c>
      <c r="L85" s="863">
        <f>N78*K85</f>
        <v>5149.5025848289006</v>
      </c>
      <c r="M85" s="864"/>
      <c r="N85" s="51"/>
    </row>
    <row r="86" spans="1:14" ht="15.75" thickBot="1">
      <c r="B86" s="827" t="s">
        <v>953</v>
      </c>
      <c r="C86" s="828"/>
      <c r="D86" s="828"/>
      <c r="E86" s="828"/>
      <c r="F86" s="828"/>
      <c r="G86" s="828"/>
      <c r="H86" s="828"/>
      <c r="I86" s="828"/>
      <c r="J86" s="828"/>
      <c r="K86" s="828"/>
      <c r="L86" s="828"/>
      <c r="M86" s="829"/>
      <c r="N86" s="52">
        <f>L83+L84+L85</f>
        <v>30897.015508973403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133887.06720555143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7065.2970132591436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462.67435900173956</v>
      </c>
      <c r="N49" s="272">
        <f>K49*M49</f>
        <v>41640.692310156563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93993.528209728887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102990.05169657801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20598.010339315602</v>
      </c>
      <c r="M83" s="862"/>
      <c r="N83" s="51"/>
    </row>
    <row r="84" spans="1:14">
      <c r="B84" s="89" t="s">
        <v>973</v>
      </c>
      <c r="C84" s="90"/>
      <c r="D84" s="90"/>
      <c r="E84" s="90"/>
      <c r="F84" s="90"/>
      <c r="G84" s="90"/>
      <c r="H84" s="90"/>
      <c r="I84" s="87"/>
      <c r="J84" s="88"/>
      <c r="K84" s="304">
        <v>0.05</v>
      </c>
      <c r="L84" s="861">
        <f>N78*K84</f>
        <v>5149.5025848289006</v>
      </c>
      <c r="M84" s="862"/>
      <c r="N84" s="51"/>
    </row>
    <row r="85" spans="1:14" ht="15.75" thickBot="1">
      <c r="B85" s="91" t="s">
        <v>974</v>
      </c>
      <c r="C85" s="92"/>
      <c r="D85" s="92"/>
      <c r="E85" s="92"/>
      <c r="F85" s="92"/>
      <c r="G85" s="92"/>
      <c r="H85" s="92"/>
      <c r="I85" s="93"/>
      <c r="J85" s="94"/>
      <c r="K85" s="305">
        <v>0.05</v>
      </c>
      <c r="L85" s="863">
        <f>N78*K85</f>
        <v>5149.5025848289006</v>
      </c>
      <c r="M85" s="864"/>
      <c r="N85" s="51"/>
    </row>
    <row r="86" spans="1:14" ht="15.75" thickBot="1">
      <c r="B86" s="827" t="s">
        <v>953</v>
      </c>
      <c r="C86" s="828"/>
      <c r="D86" s="828"/>
      <c r="E86" s="828"/>
      <c r="F86" s="828"/>
      <c r="G86" s="828"/>
      <c r="H86" s="828"/>
      <c r="I86" s="828"/>
      <c r="J86" s="828"/>
      <c r="K86" s="828"/>
      <c r="L86" s="828"/>
      <c r="M86" s="829"/>
      <c r="N86" s="52">
        <f>L83+L84+L85</f>
        <v>30897.015508973403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133887.06720555143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P119"/>
  <sheetViews>
    <sheetView topLeftCell="A43"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6">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6">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5.9707845448446664</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7065.2970132591436</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c r="O48">
        <v>63517.22</v>
      </c>
      <c r="P48">
        <f>+M48/O48</f>
        <v>0.634023532995308</v>
      </c>
    </row>
    <row r="49" spans="1:16">
      <c r="B49" s="43"/>
      <c r="C49" s="281"/>
      <c r="D49" s="281"/>
      <c r="E49" s="281"/>
      <c r="F49" s="281"/>
      <c r="G49" s="281"/>
      <c r="H49" s="281"/>
      <c r="I49" s="268"/>
      <c r="J49" s="224"/>
      <c r="K49" s="282"/>
      <c r="L49" s="267"/>
      <c r="M49" s="402"/>
      <c r="N49" s="272"/>
    </row>
    <row r="50" spans="1:16">
      <c r="A50" s="108"/>
      <c r="B50" s="43"/>
      <c r="C50" s="281"/>
      <c r="D50" s="281"/>
      <c r="E50" s="281"/>
      <c r="F50" s="281"/>
      <c r="G50" s="281"/>
      <c r="H50" s="281"/>
      <c r="I50" s="268"/>
      <c r="J50" s="224"/>
      <c r="K50" s="282"/>
      <c r="L50" s="267"/>
      <c r="M50" s="283"/>
      <c r="N50" s="272"/>
    </row>
    <row r="51" spans="1:16">
      <c r="B51" s="43"/>
      <c r="C51" s="281"/>
      <c r="D51" s="281"/>
      <c r="E51" s="281"/>
      <c r="F51" s="281"/>
      <c r="G51" s="281"/>
      <c r="H51" s="281"/>
      <c r="I51" s="268"/>
      <c r="J51" s="224"/>
      <c r="K51" s="282"/>
      <c r="L51" s="267"/>
      <c r="M51" s="283"/>
      <c r="N51" s="284"/>
    </row>
    <row r="52" spans="1:16">
      <c r="B52" s="43"/>
      <c r="C52" s="281"/>
      <c r="D52" s="281"/>
      <c r="E52" s="281"/>
      <c r="F52" s="281"/>
      <c r="G52" s="281"/>
      <c r="H52" s="281"/>
      <c r="I52" s="268"/>
      <c r="J52" s="224"/>
      <c r="K52" s="282"/>
      <c r="L52" s="267"/>
      <c r="M52" s="283"/>
      <c r="N52" s="284"/>
    </row>
    <row r="53" spans="1:16" ht="15.75" thickBot="1">
      <c r="B53" s="822"/>
      <c r="C53" s="823"/>
      <c r="D53" s="823"/>
      <c r="E53" s="823"/>
      <c r="F53" s="823"/>
      <c r="G53" s="823"/>
      <c r="H53" s="823"/>
      <c r="I53" s="824"/>
      <c r="J53" s="42"/>
      <c r="K53" s="44"/>
      <c r="L53" s="825"/>
      <c r="M53" s="826"/>
      <c r="N53" s="45"/>
    </row>
    <row r="54" spans="1:16" ht="15.75" thickBot="1">
      <c r="B54" s="827" t="s">
        <v>953</v>
      </c>
      <c r="C54" s="828"/>
      <c r="D54" s="828"/>
      <c r="E54" s="828"/>
      <c r="F54" s="828"/>
      <c r="G54" s="828"/>
      <c r="H54" s="828"/>
      <c r="I54" s="828"/>
      <c r="J54" s="828"/>
      <c r="K54" s="828"/>
      <c r="L54" s="828"/>
      <c r="M54" s="829"/>
      <c r="N54" s="394">
        <f>SUM(N48:N53)</f>
        <v>52352.835899572317</v>
      </c>
    </row>
    <row r="55" spans="1:16">
      <c r="B55" s="33"/>
      <c r="C55" s="34"/>
      <c r="D55" s="34"/>
      <c r="E55" s="34"/>
      <c r="F55" s="34"/>
      <c r="G55" s="34"/>
      <c r="H55" s="34"/>
      <c r="I55" s="34"/>
      <c r="J55" s="34"/>
      <c r="K55" s="34"/>
      <c r="L55" s="34"/>
      <c r="M55" s="34"/>
      <c r="N55" s="35"/>
    </row>
    <row r="56" spans="1:16">
      <c r="B56" s="64" t="s">
        <v>956</v>
      </c>
      <c r="C56" s="65"/>
      <c r="D56" s="65"/>
      <c r="E56" s="65"/>
      <c r="F56" s="65"/>
      <c r="G56" s="65"/>
      <c r="H56" s="65"/>
      <c r="I56" s="65"/>
      <c r="J56" s="65"/>
      <c r="K56" s="65"/>
      <c r="L56" s="65"/>
      <c r="M56" s="65"/>
      <c r="N56" s="66"/>
    </row>
    <row r="57" spans="1:16" ht="15.75" thickBot="1">
      <c r="B57" s="68"/>
      <c r="C57" s="61"/>
      <c r="D57" s="61"/>
      <c r="E57" s="61"/>
      <c r="F57" s="61"/>
      <c r="G57" s="61"/>
      <c r="H57" s="61"/>
      <c r="I57" s="61"/>
      <c r="J57" s="61"/>
      <c r="K57" s="61"/>
      <c r="L57" s="61"/>
      <c r="M57" s="61"/>
      <c r="N57" s="63"/>
    </row>
    <row r="58" spans="1:16" ht="25.5">
      <c r="B58" s="313" t="s">
        <v>957</v>
      </c>
      <c r="C58" s="314"/>
      <c r="D58" s="314"/>
      <c r="E58" s="314"/>
      <c r="F58" s="314"/>
      <c r="G58" s="314"/>
      <c r="H58" s="73" t="s">
        <v>945</v>
      </c>
      <c r="I58" s="74" t="s">
        <v>958</v>
      </c>
      <c r="J58" s="75" t="s">
        <v>959</v>
      </c>
      <c r="K58" s="73" t="s">
        <v>960</v>
      </c>
      <c r="L58" s="830" t="s">
        <v>961</v>
      </c>
      <c r="M58" s="803"/>
      <c r="N58" s="76" t="s">
        <v>951</v>
      </c>
    </row>
    <row r="59" spans="1:16">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c r="O59">
        <v>1109.909090909091</v>
      </c>
      <c r="P59">
        <f>+L59/O59</f>
        <v>0.92464122999809151</v>
      </c>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c r="B63" s="46"/>
      <c r="C63" s="47"/>
      <c r="D63" s="47"/>
      <c r="E63" s="47"/>
      <c r="F63" s="47"/>
      <c r="G63" s="47"/>
      <c r="H63" s="288"/>
      <c r="I63" s="279"/>
      <c r="J63" s="279"/>
      <c r="K63" s="279"/>
      <c r="L63" s="289"/>
      <c r="M63" s="290"/>
      <c r="N63" s="291"/>
    </row>
    <row r="64" spans="1:16"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61349.359386421442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12269.871877284289</v>
      </c>
      <c r="M83" s="862"/>
      <c r="N83" s="51"/>
    </row>
    <row r="84" spans="1:14">
      <c r="B84" s="89" t="s">
        <v>973</v>
      </c>
      <c r="C84" s="90"/>
      <c r="D84" s="90"/>
      <c r="E84" s="90"/>
      <c r="F84" s="90"/>
      <c r="G84" s="90"/>
      <c r="H84" s="90"/>
      <c r="I84" s="87"/>
      <c r="J84" s="88"/>
      <c r="K84" s="304">
        <v>0.05</v>
      </c>
      <c r="L84" s="861">
        <f>N78*K84</f>
        <v>3067.4679693210724</v>
      </c>
      <c r="M84" s="862"/>
      <c r="N84" s="51"/>
    </row>
    <row r="85" spans="1:14" ht="15.75" thickBot="1">
      <c r="B85" s="91" t="s">
        <v>974</v>
      </c>
      <c r="C85" s="92"/>
      <c r="D85" s="92"/>
      <c r="E85" s="92"/>
      <c r="F85" s="92"/>
      <c r="G85" s="92"/>
      <c r="H85" s="92"/>
      <c r="I85" s="93"/>
      <c r="J85" s="94"/>
      <c r="K85" s="305">
        <v>0.05</v>
      </c>
      <c r="L85" s="863">
        <f>N78*K85</f>
        <v>3067.4679693210724</v>
      </c>
      <c r="M85" s="864"/>
      <c r="N85" s="51"/>
    </row>
    <row r="86" spans="1:14" ht="15.75" thickBot="1">
      <c r="B86" s="827" t="s">
        <v>953</v>
      </c>
      <c r="C86" s="828"/>
      <c r="D86" s="828"/>
      <c r="E86" s="828"/>
      <c r="F86" s="828"/>
      <c r="G86" s="828"/>
      <c r="H86" s="828"/>
      <c r="I86" s="828"/>
      <c r="J86" s="828"/>
      <c r="K86" s="828"/>
      <c r="L86" s="828"/>
      <c r="M86" s="829"/>
      <c r="N86" s="52">
        <f>L83+L84+L85</f>
        <v>18404.807815926433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79754.167202347875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7065.2970132591436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52352.835899572317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61349.359386421442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12269.871877284289</v>
      </c>
      <c r="M83" s="862"/>
      <c r="N83" s="51"/>
    </row>
    <row r="84" spans="1:14">
      <c r="B84" s="89" t="s">
        <v>973</v>
      </c>
      <c r="C84" s="90"/>
      <c r="D84" s="90"/>
      <c r="E84" s="90"/>
      <c r="F84" s="90"/>
      <c r="G84" s="90"/>
      <c r="H84" s="90"/>
      <c r="I84" s="87"/>
      <c r="J84" s="88"/>
      <c r="K84" s="304">
        <v>0.05</v>
      </c>
      <c r="L84" s="861">
        <f>N78*K84</f>
        <v>3067.4679693210724</v>
      </c>
      <c r="M84" s="862"/>
      <c r="N84" s="51"/>
    </row>
    <row r="85" spans="1:14" ht="15.75" thickBot="1">
      <c r="B85" s="91" t="s">
        <v>974</v>
      </c>
      <c r="C85" s="92"/>
      <c r="D85" s="92"/>
      <c r="E85" s="92"/>
      <c r="F85" s="92"/>
      <c r="G85" s="92"/>
      <c r="H85" s="92"/>
      <c r="I85" s="93"/>
      <c r="J85" s="94"/>
      <c r="K85" s="305">
        <v>0.05</v>
      </c>
      <c r="L85" s="863">
        <f>N78*K85</f>
        <v>3067.4679693210724</v>
      </c>
      <c r="M85" s="864"/>
      <c r="N85" s="51"/>
    </row>
    <row r="86" spans="1:14" ht="15.75" thickBot="1">
      <c r="B86" s="827" t="s">
        <v>953</v>
      </c>
      <c r="C86" s="828"/>
      <c r="D86" s="828"/>
      <c r="E86" s="828"/>
      <c r="F86" s="828"/>
      <c r="G86" s="828"/>
      <c r="H86" s="828"/>
      <c r="I86" s="828"/>
      <c r="J86" s="828"/>
      <c r="K86" s="828"/>
      <c r="L86" s="828"/>
      <c r="M86" s="829"/>
      <c r="N86" s="52">
        <f>L83+L84+L85</f>
        <v>18404.807815926433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79754.167202347875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7065.2970132591436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52352.835899572317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61349.359386421442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12269.871877284289</v>
      </c>
      <c r="M83" s="862"/>
      <c r="N83" s="51"/>
    </row>
    <row r="84" spans="1:14">
      <c r="B84" s="89" t="s">
        <v>973</v>
      </c>
      <c r="C84" s="90"/>
      <c r="D84" s="90"/>
      <c r="E84" s="90"/>
      <c r="F84" s="90"/>
      <c r="G84" s="90"/>
      <c r="H84" s="90"/>
      <c r="I84" s="87"/>
      <c r="J84" s="88"/>
      <c r="K84" s="304">
        <v>0.05</v>
      </c>
      <c r="L84" s="861">
        <f>N78*K84</f>
        <v>3067.4679693210724</v>
      </c>
      <c r="M84" s="862"/>
      <c r="N84" s="51"/>
    </row>
    <row r="85" spans="1:14" ht="15.75" thickBot="1">
      <c r="B85" s="91" t="s">
        <v>974</v>
      </c>
      <c r="C85" s="92"/>
      <c r="D85" s="92"/>
      <c r="E85" s="92"/>
      <c r="F85" s="92"/>
      <c r="G85" s="92"/>
      <c r="H85" s="92"/>
      <c r="I85" s="93"/>
      <c r="J85" s="94"/>
      <c r="K85" s="305">
        <v>0.05</v>
      </c>
      <c r="L85" s="863">
        <f>N78*K85</f>
        <v>3067.4679693210724</v>
      </c>
      <c r="M85" s="864"/>
      <c r="N85" s="51"/>
    </row>
    <row r="86" spans="1:14" ht="15.75" thickBot="1">
      <c r="B86" s="827" t="s">
        <v>953</v>
      </c>
      <c r="C86" s="828"/>
      <c r="D86" s="828"/>
      <c r="E86" s="828"/>
      <c r="F86" s="828"/>
      <c r="G86" s="828"/>
      <c r="H86" s="828"/>
      <c r="I86" s="828"/>
      <c r="J86" s="828"/>
      <c r="K86" s="828"/>
      <c r="L86" s="828"/>
      <c r="M86" s="829"/>
      <c r="N86" s="52">
        <f>L83+L84+L85</f>
        <v>18404.807815926433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79754.167202347875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7065.2970132591436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52352.835899572317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61349.359386421442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12269.871877284289</v>
      </c>
      <c r="M83" s="862"/>
      <c r="N83" s="51"/>
    </row>
    <row r="84" spans="1:14">
      <c r="B84" s="89" t="s">
        <v>973</v>
      </c>
      <c r="C84" s="90"/>
      <c r="D84" s="90"/>
      <c r="E84" s="90"/>
      <c r="F84" s="90"/>
      <c r="G84" s="90"/>
      <c r="H84" s="90"/>
      <c r="I84" s="87"/>
      <c r="J84" s="88"/>
      <c r="K84" s="304">
        <v>0.05</v>
      </c>
      <c r="L84" s="861">
        <f>N78*K84</f>
        <v>3067.4679693210724</v>
      </c>
      <c r="M84" s="862"/>
      <c r="N84" s="51"/>
    </row>
    <row r="85" spans="1:14" ht="15.75" thickBot="1">
      <c r="B85" s="91" t="s">
        <v>974</v>
      </c>
      <c r="C85" s="92"/>
      <c r="D85" s="92"/>
      <c r="E85" s="92"/>
      <c r="F85" s="92"/>
      <c r="G85" s="92"/>
      <c r="H85" s="92"/>
      <c r="I85" s="93"/>
      <c r="J85" s="94"/>
      <c r="K85" s="305">
        <v>0.05</v>
      </c>
      <c r="L85" s="863">
        <f>N78*K85</f>
        <v>3067.4679693210724</v>
      </c>
      <c r="M85" s="864"/>
      <c r="N85" s="51"/>
    </row>
    <row r="86" spans="1:14" ht="15.75" thickBot="1">
      <c r="B86" s="827" t="s">
        <v>953</v>
      </c>
      <c r="C86" s="828"/>
      <c r="D86" s="828"/>
      <c r="E86" s="828"/>
      <c r="F86" s="828"/>
      <c r="G86" s="828"/>
      <c r="H86" s="828"/>
      <c r="I86" s="828"/>
      <c r="J86" s="828"/>
      <c r="K86" s="828"/>
      <c r="L86" s="828"/>
      <c r="M86" s="829"/>
      <c r="N86" s="52">
        <f>L83+L84+L85</f>
        <v>18404.807815926433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79754.167202347875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VLOOKUP(A48,MATERIALES!A4:D388,4,FALSE)</f>
        <v>462.67435900173956</v>
      </c>
      <c r="N48" s="272">
        <f>K48*M48</f>
        <v>462.67435900173956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462.67435900173956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462.67435900173956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92.534871800347915</v>
      </c>
      <c r="M83" s="862"/>
      <c r="N83" s="51"/>
    </row>
    <row r="84" spans="1:14">
      <c r="B84" s="89" t="s">
        <v>973</v>
      </c>
      <c r="C84" s="90"/>
      <c r="D84" s="90"/>
      <c r="E84" s="90"/>
      <c r="F84" s="90"/>
      <c r="G84" s="90"/>
      <c r="H84" s="90"/>
      <c r="I84" s="87"/>
      <c r="J84" s="88"/>
      <c r="K84" s="304">
        <v>0.05</v>
      </c>
      <c r="L84" s="861">
        <f>N78*K84</f>
        <v>23.133717950086979</v>
      </c>
      <c r="M84" s="862"/>
      <c r="N84" s="51"/>
    </row>
    <row r="85" spans="1:14" ht="15.75" thickBot="1">
      <c r="B85" s="91" t="s">
        <v>974</v>
      </c>
      <c r="C85" s="92"/>
      <c r="D85" s="92"/>
      <c r="E85" s="92"/>
      <c r="F85" s="92"/>
      <c r="G85" s="92"/>
      <c r="H85" s="92"/>
      <c r="I85" s="93"/>
      <c r="J85" s="94"/>
      <c r="K85" s="305">
        <v>0.05</v>
      </c>
      <c r="L85" s="863">
        <f>N78*K85</f>
        <v>23.133717950086979</v>
      </c>
      <c r="M85" s="864"/>
      <c r="N85" s="51"/>
    </row>
    <row r="86" spans="1:14" ht="15.75" thickBot="1">
      <c r="B86" s="827" t="s">
        <v>953</v>
      </c>
      <c r="C86" s="828"/>
      <c r="D86" s="828"/>
      <c r="E86" s="828"/>
      <c r="F86" s="828"/>
      <c r="G86" s="828"/>
      <c r="H86" s="828"/>
      <c r="I86" s="828"/>
      <c r="J86" s="828"/>
      <c r="K86" s="828"/>
      <c r="L86" s="828"/>
      <c r="M86" s="829"/>
      <c r="N86" s="52">
        <f>L83+L84+L85</f>
        <v>138.80230770052188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601.47666670226147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7065.2970132591436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462.67435900173956</v>
      </c>
      <c r="N49" s="272">
        <f>K49*M49</f>
        <v>41640.692310156563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93993.528209728887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102990.05169657801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20598.010339315602</v>
      </c>
      <c r="M83" s="862"/>
      <c r="N83" s="51"/>
    </row>
    <row r="84" spans="1:14">
      <c r="B84" s="89" t="s">
        <v>973</v>
      </c>
      <c r="C84" s="90"/>
      <c r="D84" s="90"/>
      <c r="E84" s="90"/>
      <c r="F84" s="90"/>
      <c r="G84" s="90"/>
      <c r="H84" s="90"/>
      <c r="I84" s="87"/>
      <c r="J84" s="88"/>
      <c r="K84" s="304">
        <v>0.05</v>
      </c>
      <c r="L84" s="861">
        <f>N78*K84</f>
        <v>5149.5025848289006</v>
      </c>
      <c r="M84" s="862"/>
      <c r="N84" s="51"/>
    </row>
    <row r="85" spans="1:14" ht="15.75" thickBot="1">
      <c r="B85" s="91" t="s">
        <v>974</v>
      </c>
      <c r="C85" s="92"/>
      <c r="D85" s="92"/>
      <c r="E85" s="92"/>
      <c r="F85" s="92"/>
      <c r="G85" s="92"/>
      <c r="H85" s="92"/>
      <c r="I85" s="93"/>
      <c r="J85" s="94"/>
      <c r="K85" s="305">
        <v>0.05</v>
      </c>
      <c r="L85" s="863">
        <f>N78*K85</f>
        <v>5149.5025848289006</v>
      </c>
      <c r="M85" s="864"/>
      <c r="N85" s="51"/>
    </row>
    <row r="86" spans="1:14" ht="15.75" thickBot="1">
      <c r="B86" s="827" t="s">
        <v>953</v>
      </c>
      <c r="C86" s="828"/>
      <c r="D86" s="828"/>
      <c r="E86" s="828"/>
      <c r="F86" s="828"/>
      <c r="G86" s="828"/>
      <c r="H86" s="828"/>
      <c r="I86" s="828"/>
      <c r="J86" s="828"/>
      <c r="K86" s="828"/>
      <c r="L86" s="828"/>
      <c r="M86" s="829"/>
      <c r="N86" s="52">
        <f>L83+L84+L85</f>
        <v>30897.015508973403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133887.06720555143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7065.2970132591436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VLOOKUP(A49,MATERIALES!A5:D389,4,FALSE)</f>
        <v>462.67435900173956</v>
      </c>
      <c r="N49" s="272">
        <f>K49*M49</f>
        <v>41640.692310156563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93993.528209728887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102990.05169657801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20598.010339315602</v>
      </c>
      <c r="M83" s="862"/>
      <c r="N83" s="51"/>
    </row>
    <row r="84" spans="1:14">
      <c r="B84" s="89" t="s">
        <v>973</v>
      </c>
      <c r="C84" s="90"/>
      <c r="D84" s="90"/>
      <c r="E84" s="90"/>
      <c r="F84" s="90"/>
      <c r="G84" s="90"/>
      <c r="H84" s="90"/>
      <c r="I84" s="87"/>
      <c r="J84" s="88"/>
      <c r="K84" s="304">
        <v>0.05</v>
      </c>
      <c r="L84" s="861">
        <f>N78*K84</f>
        <v>5149.5025848289006</v>
      </c>
      <c r="M84" s="862"/>
      <c r="N84" s="51"/>
    </row>
    <row r="85" spans="1:14" ht="15.75" thickBot="1">
      <c r="B85" s="91" t="s">
        <v>974</v>
      </c>
      <c r="C85" s="92"/>
      <c r="D85" s="92"/>
      <c r="E85" s="92"/>
      <c r="F85" s="92"/>
      <c r="G85" s="92"/>
      <c r="H85" s="92"/>
      <c r="I85" s="93"/>
      <c r="J85" s="94"/>
      <c r="K85" s="305">
        <v>0.05</v>
      </c>
      <c r="L85" s="863">
        <f>N78*K85</f>
        <v>5149.5025848289006</v>
      </c>
      <c r="M85" s="864"/>
      <c r="N85" s="51"/>
    </row>
    <row r="86" spans="1:14" ht="15.75" thickBot="1">
      <c r="B86" s="827" t="s">
        <v>953</v>
      </c>
      <c r="C86" s="828"/>
      <c r="D86" s="828"/>
      <c r="E86" s="828"/>
      <c r="F86" s="828"/>
      <c r="G86" s="828"/>
      <c r="H86" s="828"/>
      <c r="I86" s="828"/>
      <c r="J86" s="828"/>
      <c r="K86" s="828"/>
      <c r="L86" s="828"/>
      <c r="M86" s="829"/>
      <c r="N86" s="52">
        <f>L83+L84+L85</f>
        <v>30897.015508973403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133887.06720555143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7065.2970132591436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52352.835899572317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61349.359386421442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12269.871877284289</v>
      </c>
      <c r="M83" s="862"/>
      <c r="N83" s="51"/>
    </row>
    <row r="84" spans="1:14">
      <c r="B84" s="89" t="s">
        <v>973</v>
      </c>
      <c r="C84" s="90"/>
      <c r="D84" s="90"/>
      <c r="E84" s="90"/>
      <c r="F84" s="90"/>
      <c r="G84" s="90"/>
      <c r="H84" s="90"/>
      <c r="I84" s="87"/>
      <c r="J84" s="88"/>
      <c r="K84" s="304">
        <v>0.05</v>
      </c>
      <c r="L84" s="861">
        <f>N78*K84</f>
        <v>3067.4679693210724</v>
      </c>
      <c r="M84" s="862"/>
      <c r="N84" s="51"/>
    </row>
    <row r="85" spans="1:14" ht="15.75" thickBot="1">
      <c r="B85" s="91" t="s">
        <v>974</v>
      </c>
      <c r="C85" s="92"/>
      <c r="D85" s="92"/>
      <c r="E85" s="92"/>
      <c r="F85" s="92"/>
      <c r="G85" s="92"/>
      <c r="H85" s="92"/>
      <c r="I85" s="93"/>
      <c r="J85" s="94"/>
      <c r="K85" s="305">
        <v>0.05</v>
      </c>
      <c r="L85" s="863">
        <f>N78*K85</f>
        <v>3067.4679693210724</v>
      </c>
      <c r="M85" s="864"/>
      <c r="N85" s="51"/>
    </row>
    <row r="86" spans="1:14" ht="15.75" thickBot="1">
      <c r="B86" s="827" t="s">
        <v>953</v>
      </c>
      <c r="C86" s="828"/>
      <c r="D86" s="828"/>
      <c r="E86" s="828"/>
      <c r="F86" s="828"/>
      <c r="G86" s="828"/>
      <c r="H86" s="828"/>
      <c r="I86" s="828"/>
      <c r="J86" s="828"/>
      <c r="K86" s="828"/>
      <c r="L86" s="828"/>
      <c r="M86" s="829"/>
      <c r="N86" s="52">
        <f>L83+L84+L85</f>
        <v>18404.807815926433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79754.167202347875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45</v>
      </c>
      <c r="N36" s="272">
        <f>K36/M36</f>
        <v>1819.2937211323772</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143531.32520767872</v>
      </c>
      <c r="L37" s="270"/>
      <c r="M37" s="271">
        <v>45</v>
      </c>
      <c r="N37" s="272">
        <f>K37/M37</f>
        <v>3189.5850046150827</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92270.137633507751</v>
      </c>
      <c r="L38" s="270"/>
      <c r="M38" s="271">
        <v>45</v>
      </c>
      <c r="N38" s="272">
        <f>K38/M38</f>
        <v>2050.4475029668388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5.9707845448446664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7065.2970132591436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VLOOKUP(A48,MATERIALES!A4:D388,4,FALSE)</f>
        <v>40271.412230440241</v>
      </c>
      <c r="N48" s="272">
        <f>K48*M48</f>
        <v>52352.835899572317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52352.835899572317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VLOOKUP(A59,TRANSPORTE!A5:D122,4,FALSE)</f>
        <v>1026.2677070042455</v>
      </c>
      <c r="M59" s="832"/>
      <c r="N59" s="287">
        <f>K59*L59</f>
        <v>1334.1480191055191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597.07845448446665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61349.359386421442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12269.871877284289</v>
      </c>
      <c r="M83" s="862"/>
      <c r="N83" s="51"/>
    </row>
    <row r="84" spans="1:14">
      <c r="B84" s="89" t="s">
        <v>973</v>
      </c>
      <c r="C84" s="90"/>
      <c r="D84" s="90"/>
      <c r="E84" s="90"/>
      <c r="F84" s="90"/>
      <c r="G84" s="90"/>
      <c r="H84" s="90"/>
      <c r="I84" s="87"/>
      <c r="J84" s="88"/>
      <c r="K84" s="304">
        <v>0.05</v>
      </c>
      <c r="L84" s="861">
        <f>N78*K84</f>
        <v>3067.4679693210724</v>
      </c>
      <c r="M84" s="862"/>
      <c r="N84" s="51"/>
    </row>
    <row r="85" spans="1:14" ht="15.75" thickBot="1">
      <c r="B85" s="91" t="s">
        <v>974</v>
      </c>
      <c r="C85" s="92"/>
      <c r="D85" s="92"/>
      <c r="E85" s="92"/>
      <c r="F85" s="92"/>
      <c r="G85" s="92"/>
      <c r="H85" s="92"/>
      <c r="I85" s="93"/>
      <c r="J85" s="94"/>
      <c r="K85" s="305">
        <v>0.05</v>
      </c>
      <c r="L85" s="863">
        <f>N78*K85</f>
        <v>3067.4679693210724</v>
      </c>
      <c r="M85" s="864"/>
      <c r="N85" s="51"/>
    </row>
    <row r="86" spans="1:14" ht="15.75" thickBot="1">
      <c r="B86" s="827" t="s">
        <v>953</v>
      </c>
      <c r="C86" s="828"/>
      <c r="D86" s="828"/>
      <c r="E86" s="828"/>
      <c r="F86" s="828"/>
      <c r="G86" s="828"/>
      <c r="H86" s="828"/>
      <c r="I86" s="828"/>
      <c r="J86" s="828"/>
      <c r="K86" s="828"/>
      <c r="L86" s="828"/>
      <c r="M86" s="829"/>
      <c r="N86" s="52">
        <f>L83+L84+L85</f>
        <v>18404.807815926433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79754.167202347875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VLOOKUP(A48,MATERIALES!A4:D388,4,FALSE)</f>
        <v>462.67435900173956</v>
      </c>
      <c r="N48" s="272">
        <f>K48*M48</f>
        <v>462.67435900173956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462.67435900173956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462.67435900173956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92.534871800347915</v>
      </c>
      <c r="M83" s="862"/>
      <c r="N83" s="51"/>
    </row>
    <row r="84" spans="1:14">
      <c r="B84" s="89" t="s">
        <v>973</v>
      </c>
      <c r="C84" s="90"/>
      <c r="D84" s="90"/>
      <c r="E84" s="90"/>
      <c r="F84" s="90"/>
      <c r="G84" s="90"/>
      <c r="H84" s="90"/>
      <c r="I84" s="87"/>
      <c r="J84" s="88"/>
      <c r="K84" s="304">
        <v>0.05</v>
      </c>
      <c r="L84" s="861">
        <f>N78*K84</f>
        <v>23.133717950086979</v>
      </c>
      <c r="M84" s="862"/>
      <c r="N84" s="51"/>
    </row>
    <row r="85" spans="1:14" ht="15.75" thickBot="1">
      <c r="B85" s="91" t="s">
        <v>974</v>
      </c>
      <c r="C85" s="92"/>
      <c r="D85" s="92"/>
      <c r="E85" s="92"/>
      <c r="F85" s="92"/>
      <c r="G85" s="92"/>
      <c r="H85" s="92"/>
      <c r="I85" s="93"/>
      <c r="J85" s="94"/>
      <c r="K85" s="305">
        <v>0.05</v>
      </c>
      <c r="L85" s="863">
        <f>N78*K85</f>
        <v>23.133717950086979</v>
      </c>
      <c r="M85" s="864"/>
      <c r="N85" s="51"/>
    </row>
    <row r="86" spans="1:14" ht="15.75" thickBot="1">
      <c r="B86" s="827" t="s">
        <v>953</v>
      </c>
      <c r="C86" s="828"/>
      <c r="D86" s="828"/>
      <c r="E86" s="828"/>
      <c r="F86" s="828"/>
      <c r="G86" s="828"/>
      <c r="H86" s="828"/>
      <c r="I86" s="828"/>
      <c r="J86" s="828"/>
      <c r="K86" s="828"/>
      <c r="L86" s="828"/>
      <c r="M86" s="829"/>
      <c r="N86" s="52">
        <f>L83+L84+L85</f>
        <v>138.80230770052188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601.47666670226147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452"/>
      <c r="L30" s="838" t="s">
        <v>945</v>
      </c>
      <c r="M30" s="83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810</v>
      </c>
      <c r="B48" s="43" t="str">
        <f>VLOOKUP(A48,MATERIALES!A4:D372,3,FALSE)</f>
        <v>Cemento Asfaltico 40-50</v>
      </c>
      <c r="C48" s="281"/>
      <c r="D48" s="281"/>
      <c r="E48" s="281"/>
      <c r="F48" s="281"/>
      <c r="G48" s="281"/>
      <c r="H48" s="281"/>
      <c r="I48" s="268"/>
      <c r="J48" s="224" t="str">
        <f>VLOOKUP(A48,MATERIALES!A4:D372,2,FALSE)</f>
        <v>kg</v>
      </c>
      <c r="K48" s="282">
        <v>1</v>
      </c>
      <c r="L48" s="267"/>
      <c r="M48" s="402">
        <f>VLOOKUP(A48,MATERIALES!A4:D388,4,FALSE)</f>
        <v>2117.9586936448723</v>
      </c>
      <c r="N48" s="272">
        <f>K48*M48</f>
        <v>2117.9586936448723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2117.9586936448723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2117.9586936448723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423.59173872897446</v>
      </c>
      <c r="M83" s="862"/>
      <c r="N83" s="51"/>
    </row>
    <row r="84" spans="1:14">
      <c r="B84" s="89" t="s">
        <v>973</v>
      </c>
      <c r="C84" s="90"/>
      <c r="D84" s="90"/>
      <c r="E84" s="90"/>
      <c r="F84" s="90"/>
      <c r="G84" s="90"/>
      <c r="H84" s="90"/>
      <c r="I84" s="87"/>
      <c r="J84" s="88"/>
      <c r="K84" s="304">
        <v>0.05</v>
      </c>
      <c r="L84" s="861">
        <f>N78*K84</f>
        <v>105.89793468224362</v>
      </c>
      <c r="M84" s="862"/>
      <c r="N84" s="51"/>
    </row>
    <row r="85" spans="1:14" ht="15.75" thickBot="1">
      <c r="B85" s="91" t="s">
        <v>974</v>
      </c>
      <c r="C85" s="92"/>
      <c r="D85" s="92"/>
      <c r="E85" s="92"/>
      <c r="F85" s="92"/>
      <c r="G85" s="92"/>
      <c r="H85" s="92"/>
      <c r="I85" s="93"/>
      <c r="J85" s="94"/>
      <c r="K85" s="305">
        <v>0.05</v>
      </c>
      <c r="L85" s="863">
        <f>N78*K85</f>
        <v>105.89793468224362</v>
      </c>
      <c r="M85" s="864"/>
      <c r="N85" s="51"/>
    </row>
    <row r="86" spans="1:14" ht="15.75" thickBot="1">
      <c r="B86" s="827" t="s">
        <v>953</v>
      </c>
      <c r="C86" s="828"/>
      <c r="D86" s="828"/>
      <c r="E86" s="828"/>
      <c r="F86" s="828"/>
      <c r="G86" s="828"/>
      <c r="H86" s="828"/>
      <c r="I86" s="828"/>
      <c r="J86" s="828"/>
      <c r="K86" s="828"/>
      <c r="L86" s="828"/>
      <c r="M86" s="829"/>
      <c r="N86" s="52">
        <f>L83+L84+L85</f>
        <v>635.38760809346172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2753.3463017383338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805</v>
      </c>
      <c r="B48" s="43" t="str">
        <f>VLOOKUP(A48,MATERIALES!A4:D372,3,FALSE)</f>
        <v>Cemento Asfaltico 60-70</v>
      </c>
      <c r="C48" s="281"/>
      <c r="D48" s="281"/>
      <c r="E48" s="281"/>
      <c r="F48" s="281"/>
      <c r="G48" s="281"/>
      <c r="H48" s="281"/>
      <c r="I48" s="268"/>
      <c r="J48" s="224" t="str">
        <f>VLOOKUP(A48,MATERIALES!A4:D372,2,FALSE)</f>
        <v>kg</v>
      </c>
      <c r="K48" s="282">
        <v>1</v>
      </c>
      <c r="L48" s="267"/>
      <c r="M48" s="402">
        <f>VLOOKUP(A48,MATERIALES!A4:D388,4,FALSE)</f>
        <v>2020.0785966917663</v>
      </c>
      <c r="N48" s="272">
        <f>K48*M48</f>
        <v>2020.0785966917663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2020.0785966917663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2020.0785966917663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404.01571933835328</v>
      </c>
      <c r="M83" s="862"/>
      <c r="N83" s="51"/>
    </row>
    <row r="84" spans="1:14">
      <c r="B84" s="89" t="s">
        <v>973</v>
      </c>
      <c r="C84" s="90"/>
      <c r="D84" s="90"/>
      <c r="E84" s="90"/>
      <c r="F84" s="90"/>
      <c r="G84" s="90"/>
      <c r="H84" s="90"/>
      <c r="I84" s="87"/>
      <c r="J84" s="88"/>
      <c r="K84" s="304">
        <v>0.05</v>
      </c>
      <c r="L84" s="861">
        <f>N78*K84</f>
        <v>101.00392983458832</v>
      </c>
      <c r="M84" s="862"/>
      <c r="N84" s="51"/>
    </row>
    <row r="85" spans="1:14" ht="15.75" thickBot="1">
      <c r="B85" s="91" t="s">
        <v>974</v>
      </c>
      <c r="C85" s="92"/>
      <c r="D85" s="92"/>
      <c r="E85" s="92"/>
      <c r="F85" s="92"/>
      <c r="G85" s="92"/>
      <c r="H85" s="92"/>
      <c r="I85" s="93"/>
      <c r="J85" s="94"/>
      <c r="K85" s="305">
        <v>0.05</v>
      </c>
      <c r="L85" s="863">
        <f>N78*K85</f>
        <v>101.00392983458832</v>
      </c>
      <c r="M85" s="864"/>
      <c r="N85" s="51"/>
    </row>
    <row r="86" spans="1:14" ht="15.75" thickBot="1">
      <c r="B86" s="827" t="s">
        <v>953</v>
      </c>
      <c r="C86" s="828"/>
      <c r="D86" s="828"/>
      <c r="E86" s="828"/>
      <c r="F86" s="828"/>
      <c r="G86" s="828"/>
      <c r="H86" s="828"/>
      <c r="I86" s="828"/>
      <c r="J86" s="828"/>
      <c r="K86" s="828"/>
      <c r="L86" s="828"/>
      <c r="M86" s="829"/>
      <c r="N86" s="52">
        <f>L83+L84+L85</f>
        <v>606.02357900752997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2626.1021756992964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808</v>
      </c>
      <c r="B48" s="43" t="str">
        <f>VLOOKUP(A48,MATERIALES!A4:D372,3,FALSE)</f>
        <v>Cemento Asfaltico 80-100</v>
      </c>
      <c r="C48" s="281"/>
      <c r="D48" s="281"/>
      <c r="E48" s="281"/>
      <c r="F48" s="281"/>
      <c r="G48" s="281"/>
      <c r="H48" s="281"/>
      <c r="I48" s="268"/>
      <c r="J48" s="224" t="str">
        <f>VLOOKUP(A48,MATERIALES!A4:D372,2,FALSE)</f>
        <v>kg</v>
      </c>
      <c r="K48" s="282">
        <v>1</v>
      </c>
      <c r="L48" s="267"/>
      <c r="M48" s="402">
        <f>VLOOKUP(A48,MATERIALES!A4:D388,4,FALSE)</f>
        <v>1703.5301980349122</v>
      </c>
      <c r="N48" s="272">
        <f>K48*M48</f>
        <v>1703.5301980349122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1703.5301980349122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1703.5301980349122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340.70603960698247</v>
      </c>
      <c r="M83" s="862"/>
      <c r="N83" s="51"/>
    </row>
    <row r="84" spans="1:14">
      <c r="B84" s="89" t="s">
        <v>973</v>
      </c>
      <c r="C84" s="90"/>
      <c r="D84" s="90"/>
      <c r="E84" s="90"/>
      <c r="F84" s="90"/>
      <c r="G84" s="90"/>
      <c r="H84" s="90"/>
      <c r="I84" s="87"/>
      <c r="J84" s="88"/>
      <c r="K84" s="304">
        <v>0.05</v>
      </c>
      <c r="L84" s="861">
        <f>N78*K84</f>
        <v>85.176509901745618</v>
      </c>
      <c r="M84" s="862"/>
      <c r="N84" s="51"/>
    </row>
    <row r="85" spans="1:14" ht="15.75" thickBot="1">
      <c r="B85" s="91" t="s">
        <v>974</v>
      </c>
      <c r="C85" s="92"/>
      <c r="D85" s="92"/>
      <c r="E85" s="92"/>
      <c r="F85" s="92"/>
      <c r="G85" s="92"/>
      <c r="H85" s="92"/>
      <c r="I85" s="93"/>
      <c r="J85" s="94"/>
      <c r="K85" s="305">
        <v>0.05</v>
      </c>
      <c r="L85" s="863">
        <f>N78*K85</f>
        <v>85.176509901745618</v>
      </c>
      <c r="M85" s="864"/>
      <c r="N85" s="51"/>
    </row>
    <row r="86" spans="1:14" ht="15.75" thickBot="1">
      <c r="B86" s="827" t="s">
        <v>953</v>
      </c>
      <c r="C86" s="828"/>
      <c r="D86" s="828"/>
      <c r="E86" s="828"/>
      <c r="F86" s="828"/>
      <c r="G86" s="828"/>
      <c r="H86" s="828"/>
      <c r="I86" s="828"/>
      <c r="J86" s="828"/>
      <c r="K86" s="828"/>
      <c r="L86" s="828"/>
      <c r="M86" s="829"/>
      <c r="N86" s="52">
        <f>L83+L84+L85</f>
        <v>511.05905941047365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2214.589257445386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854</v>
      </c>
      <c r="B48" s="43" t="str">
        <f>VLOOKUP(A48,MATERIALES!A4:D372,3,FALSE)</f>
        <v>Emulsión CRM</v>
      </c>
      <c r="C48" s="281"/>
      <c r="D48" s="281"/>
      <c r="E48" s="281"/>
      <c r="F48" s="281"/>
      <c r="G48" s="281"/>
      <c r="H48" s="281"/>
      <c r="I48" s="268"/>
      <c r="J48" s="224" t="str">
        <f>VLOOKUP(A48,MATERIALES!A4:D372,2,FALSE)</f>
        <v>lt</v>
      </c>
      <c r="K48" s="282">
        <v>1</v>
      </c>
      <c r="L48" s="267"/>
      <c r="M48" s="402">
        <f>VLOOKUP(A48,MATERIALES!A4:D388,4,FALSE)</f>
        <v>2256.4486180572462</v>
      </c>
      <c r="N48" s="272">
        <f>K48*M48</f>
        <v>2256.4486180572462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2256.4486180572462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2256.4486180572462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451.28972361144929</v>
      </c>
      <c r="M83" s="862"/>
      <c r="N83" s="51"/>
    </row>
    <row r="84" spans="1:14">
      <c r="B84" s="89" t="s">
        <v>973</v>
      </c>
      <c r="C84" s="90"/>
      <c r="D84" s="90"/>
      <c r="E84" s="90"/>
      <c r="F84" s="90"/>
      <c r="G84" s="90"/>
      <c r="H84" s="90"/>
      <c r="I84" s="87"/>
      <c r="J84" s="88"/>
      <c r="K84" s="304">
        <v>0.05</v>
      </c>
      <c r="L84" s="861">
        <f>N78*K84</f>
        <v>112.82243090286232</v>
      </c>
      <c r="M84" s="862"/>
      <c r="N84" s="51"/>
    </row>
    <row r="85" spans="1:14" ht="15.75" thickBot="1">
      <c r="B85" s="91" t="s">
        <v>974</v>
      </c>
      <c r="C85" s="92"/>
      <c r="D85" s="92"/>
      <c r="E85" s="92"/>
      <c r="F85" s="92"/>
      <c r="G85" s="92"/>
      <c r="H85" s="92"/>
      <c r="I85" s="93"/>
      <c r="J85" s="94"/>
      <c r="K85" s="305">
        <v>0.05</v>
      </c>
      <c r="L85" s="863">
        <f>N78*K85</f>
        <v>112.82243090286232</v>
      </c>
      <c r="M85" s="864"/>
      <c r="N85" s="51"/>
    </row>
    <row r="86" spans="1:14" ht="15.75" thickBot="1">
      <c r="B86" s="827" t="s">
        <v>953</v>
      </c>
      <c r="C86" s="828"/>
      <c r="D86" s="828"/>
      <c r="E86" s="828"/>
      <c r="F86" s="828"/>
      <c r="G86" s="828"/>
      <c r="H86" s="828"/>
      <c r="I86" s="828"/>
      <c r="J86" s="828"/>
      <c r="K86" s="828"/>
      <c r="L86" s="828"/>
      <c r="M86" s="829"/>
      <c r="N86" s="52">
        <f>L83+L84+L85</f>
        <v>676.93458541717405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2933.38320347442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865</v>
      </c>
      <c r="B48" s="43" t="str">
        <f>VLOOKUP(A48,MATERIALES!A4:D372,3,FALSE)</f>
        <v>Emulsión Asfáltica de Rotura Lenta CRL</v>
      </c>
      <c r="C48" s="281"/>
      <c r="D48" s="281"/>
      <c r="E48" s="281"/>
      <c r="F48" s="281"/>
      <c r="G48" s="281"/>
      <c r="H48" s="281"/>
      <c r="I48" s="268"/>
      <c r="J48" s="224" t="str">
        <f>VLOOKUP(A48,MATERIALES!A4:D372,2,FALSE)</f>
        <v>lt</v>
      </c>
      <c r="K48" s="282">
        <v>1</v>
      </c>
      <c r="L48" s="267"/>
      <c r="M48" s="402">
        <f>VLOOKUP(A48,MATERIALES!A4:D388,4,FALSE)</f>
        <v>4825.2805242627037</v>
      </c>
      <c r="N48" s="272">
        <f>K48*M48</f>
        <v>4825.2805242627037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4825.2805242627037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4825.2805242627037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965.05610485254078</v>
      </c>
      <c r="M83" s="862"/>
      <c r="N83" s="51"/>
    </row>
    <row r="84" spans="1:14">
      <c r="B84" s="89" t="s">
        <v>973</v>
      </c>
      <c r="C84" s="90"/>
      <c r="D84" s="90"/>
      <c r="E84" s="90"/>
      <c r="F84" s="90"/>
      <c r="G84" s="90"/>
      <c r="H84" s="90"/>
      <c r="I84" s="87"/>
      <c r="J84" s="88"/>
      <c r="K84" s="304">
        <v>0.05</v>
      </c>
      <c r="L84" s="861">
        <f>N78*K84</f>
        <v>241.2640262131352</v>
      </c>
      <c r="M84" s="862"/>
      <c r="N84" s="51"/>
    </row>
    <row r="85" spans="1:14" ht="15.75" thickBot="1">
      <c r="B85" s="91" t="s">
        <v>974</v>
      </c>
      <c r="C85" s="92"/>
      <c r="D85" s="92"/>
      <c r="E85" s="92"/>
      <c r="F85" s="92"/>
      <c r="G85" s="92"/>
      <c r="H85" s="92"/>
      <c r="I85" s="93"/>
      <c r="J85" s="94"/>
      <c r="K85" s="305">
        <v>0.05</v>
      </c>
      <c r="L85" s="863">
        <f>N78*K85</f>
        <v>241.2640262131352</v>
      </c>
      <c r="M85" s="864"/>
      <c r="N85" s="51"/>
    </row>
    <row r="86" spans="1:14" ht="15.75" thickBot="1">
      <c r="B86" s="827" t="s">
        <v>953</v>
      </c>
      <c r="C86" s="828"/>
      <c r="D86" s="828"/>
      <c r="E86" s="828"/>
      <c r="F86" s="828"/>
      <c r="G86" s="828"/>
      <c r="H86" s="828"/>
      <c r="I86" s="828"/>
      <c r="J86" s="828"/>
      <c r="K86" s="828"/>
      <c r="L86" s="828"/>
      <c r="M86" s="829"/>
      <c r="N86" s="52">
        <f>L83+L84+L85</f>
        <v>1447.5841572788111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6272.864681541515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852</v>
      </c>
      <c r="B48" s="43" t="str">
        <f>VLOOKUP(A48,MATERIALES!A4:D372,3,FALSE)</f>
        <v>Emulsión CRL-1hm</v>
      </c>
      <c r="C48" s="281"/>
      <c r="D48" s="281"/>
      <c r="E48" s="281"/>
      <c r="F48" s="281"/>
      <c r="G48" s="281"/>
      <c r="H48" s="281"/>
      <c r="I48" s="268"/>
      <c r="J48" s="224" t="str">
        <f>VLOOKUP(A48,MATERIALES!A4:D372,2,FALSE)</f>
        <v>lt</v>
      </c>
      <c r="K48" s="282">
        <v>1</v>
      </c>
      <c r="L48" s="267"/>
      <c r="M48" s="402">
        <f>VLOOKUP(A48,MATERIALES!A4:D388,4,FALSE)</f>
        <v>1904.4967800769282</v>
      </c>
      <c r="N48" s="272">
        <f>K48*M48</f>
        <v>1904.4967800769282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1904.4967800769282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1904.4967800769282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380.89935601538565</v>
      </c>
      <c r="M83" s="862"/>
      <c r="N83" s="51"/>
    </row>
    <row r="84" spans="1:14">
      <c r="B84" s="89" t="s">
        <v>973</v>
      </c>
      <c r="C84" s="90"/>
      <c r="D84" s="90"/>
      <c r="E84" s="90"/>
      <c r="F84" s="90"/>
      <c r="G84" s="90"/>
      <c r="H84" s="90"/>
      <c r="I84" s="87"/>
      <c r="J84" s="88"/>
      <c r="K84" s="304">
        <v>0.05</v>
      </c>
      <c r="L84" s="861">
        <f>N78*K84</f>
        <v>95.224839003846412</v>
      </c>
      <c r="M84" s="862"/>
      <c r="N84" s="51"/>
    </row>
    <row r="85" spans="1:14" ht="15.75" thickBot="1">
      <c r="B85" s="91" t="s">
        <v>974</v>
      </c>
      <c r="C85" s="92"/>
      <c r="D85" s="92"/>
      <c r="E85" s="92"/>
      <c r="F85" s="92"/>
      <c r="G85" s="92"/>
      <c r="H85" s="92"/>
      <c r="I85" s="93"/>
      <c r="J85" s="94"/>
      <c r="K85" s="305">
        <v>0.05</v>
      </c>
      <c r="L85" s="863">
        <f>N78*K85</f>
        <v>95.224839003846412</v>
      </c>
      <c r="M85" s="864"/>
      <c r="N85" s="51"/>
    </row>
    <row r="86" spans="1:14" ht="15.75" thickBot="1">
      <c r="B86" s="827" t="s">
        <v>953</v>
      </c>
      <c r="C86" s="828"/>
      <c r="D86" s="828"/>
      <c r="E86" s="828"/>
      <c r="F86" s="828"/>
      <c r="G86" s="828"/>
      <c r="H86" s="828"/>
      <c r="I86" s="828"/>
      <c r="J86" s="828"/>
      <c r="K86" s="828"/>
      <c r="L86" s="828"/>
      <c r="M86" s="829"/>
      <c r="N86" s="52">
        <f>L83+L84+L85</f>
        <v>571.3490340230785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2475.8458141000065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850</v>
      </c>
      <c r="B48" s="43" t="str">
        <f>VLOOKUP(A48,MATERIALES!A4:D372,3,FALSE)</f>
        <v>Emulsión CRL-1h</v>
      </c>
      <c r="C48" s="281"/>
      <c r="D48" s="281"/>
      <c r="E48" s="281"/>
      <c r="F48" s="281"/>
      <c r="G48" s="281"/>
      <c r="H48" s="281"/>
      <c r="I48" s="268"/>
      <c r="J48" s="224" t="str">
        <f>VLOOKUP(A48,MATERIALES!A4:D372,2,FALSE)</f>
        <v>lt</v>
      </c>
      <c r="K48" s="282">
        <v>1</v>
      </c>
      <c r="L48" s="267"/>
      <c r="M48" s="402">
        <f>VLOOKUP(A48,MATERIALES!A4:D388,4,FALSE)</f>
        <v>1279.7302037805055</v>
      </c>
      <c r="N48" s="272">
        <f>K48*M48</f>
        <v>1279.7302037805055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1279.7302037805055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1279.7302037805055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255.9460407561011</v>
      </c>
      <c r="M83" s="862"/>
      <c r="N83" s="51"/>
    </row>
    <row r="84" spans="1:14">
      <c r="B84" s="89" t="s">
        <v>973</v>
      </c>
      <c r="C84" s="90"/>
      <c r="D84" s="90"/>
      <c r="E84" s="90"/>
      <c r="F84" s="90"/>
      <c r="G84" s="90"/>
      <c r="H84" s="90"/>
      <c r="I84" s="87"/>
      <c r="J84" s="88"/>
      <c r="K84" s="304">
        <v>0.05</v>
      </c>
      <c r="L84" s="861">
        <f>N78*K84</f>
        <v>63.986510189025275</v>
      </c>
      <c r="M84" s="862"/>
      <c r="N84" s="51"/>
    </row>
    <row r="85" spans="1:14" ht="15.75" thickBot="1">
      <c r="B85" s="91" t="s">
        <v>974</v>
      </c>
      <c r="C85" s="92"/>
      <c r="D85" s="92"/>
      <c r="E85" s="92"/>
      <c r="F85" s="92"/>
      <c r="G85" s="92"/>
      <c r="H85" s="92"/>
      <c r="I85" s="93"/>
      <c r="J85" s="94"/>
      <c r="K85" s="305">
        <v>0.05</v>
      </c>
      <c r="L85" s="863">
        <f>N78*K85</f>
        <v>63.986510189025275</v>
      </c>
      <c r="M85" s="864"/>
      <c r="N85" s="51"/>
    </row>
    <row r="86" spans="1:14" ht="15.75" thickBot="1">
      <c r="B86" s="827" t="s">
        <v>953</v>
      </c>
      <c r="C86" s="828"/>
      <c r="D86" s="828"/>
      <c r="E86" s="828"/>
      <c r="F86" s="828"/>
      <c r="G86" s="828"/>
      <c r="H86" s="828"/>
      <c r="I86" s="828"/>
      <c r="J86" s="828"/>
      <c r="K86" s="828"/>
      <c r="L86" s="828"/>
      <c r="M86" s="829"/>
      <c r="N86" s="52">
        <f>L83+L84+L85</f>
        <v>383.91906113415166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1663.6492649146571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817</v>
      </c>
      <c r="B48" s="43" t="str">
        <f>VLOOKUP(A48,MATERIALES!A4:D372,3,FALSE)</f>
        <v>Cemento Asfáltico Modificado Con Grano De Caucho Reciclado Tipo I</v>
      </c>
      <c r="C48" s="281"/>
      <c r="D48" s="281"/>
      <c r="E48" s="281"/>
      <c r="F48" s="281"/>
      <c r="G48" s="281"/>
      <c r="H48" s="281"/>
      <c r="I48" s="268"/>
      <c r="J48" s="224" t="str">
        <f>VLOOKUP(A48,MATERIALES!A4:D372,2,FALSE)</f>
        <v>kg</v>
      </c>
      <c r="K48" s="282">
        <v>1</v>
      </c>
      <c r="L48" s="267"/>
      <c r="M48" s="402">
        <f>VLOOKUP(A48,MATERIALES!A4:D388,4,FALSE)</f>
        <v>1954.4781061806418</v>
      </c>
      <c r="N48" s="272">
        <f>K48*M48</f>
        <v>1954.4781061806418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1954.4781061806418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1954.4781061806418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390.89562123612836</v>
      </c>
      <c r="M83" s="862"/>
      <c r="N83" s="51"/>
    </row>
    <row r="84" spans="1:14">
      <c r="B84" s="89" t="s">
        <v>973</v>
      </c>
      <c r="C84" s="90"/>
      <c r="D84" s="90"/>
      <c r="E84" s="90"/>
      <c r="F84" s="90"/>
      <c r="G84" s="90"/>
      <c r="H84" s="90"/>
      <c r="I84" s="87"/>
      <c r="J84" s="88"/>
      <c r="K84" s="304">
        <v>0.05</v>
      </c>
      <c r="L84" s="861">
        <f>N78*K84</f>
        <v>97.723905309032091</v>
      </c>
      <c r="M84" s="862"/>
      <c r="N84" s="51"/>
    </row>
    <row r="85" spans="1:14" ht="15.75" thickBot="1">
      <c r="B85" s="91" t="s">
        <v>974</v>
      </c>
      <c r="C85" s="92"/>
      <c r="D85" s="92"/>
      <c r="E85" s="92"/>
      <c r="F85" s="92"/>
      <c r="G85" s="92"/>
      <c r="H85" s="92"/>
      <c r="I85" s="93"/>
      <c r="J85" s="94"/>
      <c r="K85" s="305">
        <v>0.05</v>
      </c>
      <c r="L85" s="863">
        <f>N78*K85</f>
        <v>97.723905309032091</v>
      </c>
      <c r="M85" s="864"/>
      <c r="N85" s="51"/>
    </row>
    <row r="86" spans="1:14" ht="15.75" thickBot="1">
      <c r="B86" s="827" t="s">
        <v>953</v>
      </c>
      <c r="C86" s="828"/>
      <c r="D86" s="828"/>
      <c r="E86" s="828"/>
      <c r="F86" s="828"/>
      <c r="G86" s="828"/>
      <c r="H86" s="828"/>
      <c r="I86" s="828"/>
      <c r="J86" s="828"/>
      <c r="K86" s="828"/>
      <c r="L86" s="828"/>
      <c r="M86" s="829"/>
      <c r="N86" s="52">
        <f>L83+L84+L85</f>
        <v>586.34343185419254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2540.8215380348342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819</v>
      </c>
      <c r="B48" s="43" t="str">
        <f>VLOOKUP(A48,MATERIALES!A4:D372,3,FALSE)</f>
        <v>Cemento Asfáltico Modificado Con Grano De Caucho Reciclado Tipo Il</v>
      </c>
      <c r="C48" s="281"/>
      <c r="D48" s="281"/>
      <c r="E48" s="281"/>
      <c r="F48" s="281"/>
      <c r="G48" s="281"/>
      <c r="H48" s="281"/>
      <c r="I48" s="268"/>
      <c r="J48" s="224" t="str">
        <f>VLOOKUP(A48,MATERIALES!A4:D372,2,FALSE)</f>
        <v>kg</v>
      </c>
      <c r="K48" s="282">
        <v>1</v>
      </c>
      <c r="L48" s="267"/>
      <c r="M48" s="402">
        <f>VLOOKUP(A48,MATERIALES!A4:D388,4,FALSE)</f>
        <v>2011.7483756744807</v>
      </c>
      <c r="N48" s="272">
        <f>K48*M48</f>
        <v>2011.7483756744807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2011.7483756744807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2011.7483756744807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402.34967513489619</v>
      </c>
      <c r="M83" s="862"/>
      <c r="N83" s="51"/>
    </row>
    <row r="84" spans="1:14">
      <c r="B84" s="89" t="s">
        <v>973</v>
      </c>
      <c r="C84" s="90"/>
      <c r="D84" s="90"/>
      <c r="E84" s="90"/>
      <c r="F84" s="90"/>
      <c r="G84" s="90"/>
      <c r="H84" s="90"/>
      <c r="I84" s="87"/>
      <c r="J84" s="88"/>
      <c r="K84" s="304">
        <v>0.05</v>
      </c>
      <c r="L84" s="861">
        <f>N78*K84</f>
        <v>100.58741878372405</v>
      </c>
      <c r="M84" s="862"/>
      <c r="N84" s="51"/>
    </row>
    <row r="85" spans="1:14" ht="15.75" thickBot="1">
      <c r="B85" s="91" t="s">
        <v>974</v>
      </c>
      <c r="C85" s="92"/>
      <c r="D85" s="92"/>
      <c r="E85" s="92"/>
      <c r="F85" s="92"/>
      <c r="G85" s="92"/>
      <c r="H85" s="92"/>
      <c r="I85" s="93"/>
      <c r="J85" s="94"/>
      <c r="K85" s="305">
        <v>0.05</v>
      </c>
      <c r="L85" s="863">
        <f>N78*K85</f>
        <v>100.58741878372405</v>
      </c>
      <c r="M85" s="864"/>
      <c r="N85" s="51"/>
    </row>
    <row r="86" spans="1:14" ht="15.75" thickBot="1">
      <c r="B86" s="827" t="s">
        <v>953</v>
      </c>
      <c r="C86" s="828"/>
      <c r="D86" s="828"/>
      <c r="E86" s="828"/>
      <c r="F86" s="828"/>
      <c r="G86" s="828"/>
      <c r="H86" s="828"/>
      <c r="I86" s="828"/>
      <c r="J86" s="828"/>
      <c r="K86" s="828"/>
      <c r="L86" s="828"/>
      <c r="M86" s="829"/>
      <c r="N86" s="52">
        <f>L83+L84+L85</f>
        <v>603.52451270234428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2615.272888376825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820</v>
      </c>
      <c r="B48" s="43" t="str">
        <f>VLOOKUP(A48,MATERIALES!A4:D372,3,FALSE)</f>
        <v>Cemento Asfáltico Modificado Con Grano De Caucho Reciclado Tipo lll</v>
      </c>
      <c r="C48" s="281"/>
      <c r="D48" s="281"/>
      <c r="E48" s="281"/>
      <c r="F48" s="281"/>
      <c r="G48" s="281"/>
      <c r="H48" s="281"/>
      <c r="I48" s="268"/>
      <c r="J48" s="224" t="str">
        <f>VLOOKUP(A48,MATERIALES!A4:D372,2,FALSE)</f>
        <v>kg</v>
      </c>
      <c r="K48" s="282">
        <v>1</v>
      </c>
      <c r="L48" s="267"/>
      <c r="M48" s="402">
        <f>VLOOKUP(A48,MATERIALES!A4:D388,4,FALSE)</f>
        <v>2072.1424780498014</v>
      </c>
      <c r="N48" s="272">
        <f>K48*M48</f>
        <v>2072.1424780498014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2072.1424780498014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2072.1424780498014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414.42849560996029</v>
      </c>
      <c r="M83" s="862"/>
      <c r="N83" s="51"/>
    </row>
    <row r="84" spans="1:14">
      <c r="B84" s="89" t="s">
        <v>973</v>
      </c>
      <c r="C84" s="90"/>
      <c r="D84" s="90"/>
      <c r="E84" s="90"/>
      <c r="F84" s="90"/>
      <c r="G84" s="90"/>
      <c r="H84" s="90"/>
      <c r="I84" s="87"/>
      <c r="J84" s="88"/>
      <c r="K84" s="304">
        <v>0.05</v>
      </c>
      <c r="L84" s="861">
        <f>N78*K84</f>
        <v>103.60712390249007</v>
      </c>
      <c r="M84" s="862"/>
      <c r="N84" s="51"/>
    </row>
    <row r="85" spans="1:14" ht="15.75" thickBot="1">
      <c r="B85" s="91" t="s">
        <v>974</v>
      </c>
      <c r="C85" s="92"/>
      <c r="D85" s="92"/>
      <c r="E85" s="92"/>
      <c r="F85" s="92"/>
      <c r="G85" s="92"/>
      <c r="H85" s="92"/>
      <c r="I85" s="93"/>
      <c r="J85" s="94"/>
      <c r="K85" s="305">
        <v>0.05</v>
      </c>
      <c r="L85" s="863">
        <f>N78*K85</f>
        <v>103.60712390249007</v>
      </c>
      <c r="M85" s="864"/>
      <c r="N85" s="51"/>
    </row>
    <row r="86" spans="1:14" ht="15.75" thickBot="1">
      <c r="B86" s="827" t="s">
        <v>953</v>
      </c>
      <c r="C86" s="828"/>
      <c r="D86" s="828"/>
      <c r="E86" s="828"/>
      <c r="F86" s="828"/>
      <c r="G86" s="828"/>
      <c r="H86" s="828"/>
      <c r="I86" s="828"/>
      <c r="J86" s="828"/>
      <c r="K86" s="828"/>
      <c r="L86" s="828"/>
      <c r="M86" s="829"/>
      <c r="N86" s="52">
        <f>L83+L84+L85</f>
        <v>621.64274341494047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2693.7852214647419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812</v>
      </c>
      <c r="B48" s="43" t="str">
        <f>VLOOKUP(A48,MATERIALES!A4:D372,3,FALSE)</f>
        <v>Cemento asfaltico modificado con polímeros tipo I</v>
      </c>
      <c r="C48" s="281"/>
      <c r="D48" s="281"/>
      <c r="E48" s="281"/>
      <c r="F48" s="281"/>
      <c r="G48" s="281"/>
      <c r="H48" s="281"/>
      <c r="I48" s="268"/>
      <c r="J48" s="224" t="str">
        <f>VLOOKUP(A48,MATERIALES!A4:D372,2,FALSE)</f>
        <v>kg</v>
      </c>
      <c r="K48" s="282">
        <v>1</v>
      </c>
      <c r="L48" s="267"/>
      <c r="M48" s="402">
        <f>VLOOKUP(A48,MATERIALES!A4:D388,4,FALSE)</f>
        <v>3375.8220672550033</v>
      </c>
      <c r="N48" s="272">
        <f>K48*M48</f>
        <v>3375.8220672550033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3375.8220672550033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3375.8220672550033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675.16441345100066</v>
      </c>
      <c r="M83" s="862"/>
      <c r="N83" s="51"/>
    </row>
    <row r="84" spans="1:14">
      <c r="B84" s="89" t="s">
        <v>973</v>
      </c>
      <c r="C84" s="90"/>
      <c r="D84" s="90"/>
      <c r="E84" s="90"/>
      <c r="F84" s="90"/>
      <c r="G84" s="90"/>
      <c r="H84" s="90"/>
      <c r="I84" s="87"/>
      <c r="J84" s="88"/>
      <c r="K84" s="304">
        <v>0.05</v>
      </c>
      <c r="L84" s="861">
        <f>N78*K84</f>
        <v>168.79110336275016</v>
      </c>
      <c r="M84" s="862"/>
      <c r="N84" s="51"/>
    </row>
    <row r="85" spans="1:14" ht="15.75" thickBot="1">
      <c r="B85" s="91" t="s">
        <v>974</v>
      </c>
      <c r="C85" s="92"/>
      <c r="D85" s="92"/>
      <c r="E85" s="92"/>
      <c r="F85" s="92"/>
      <c r="G85" s="92"/>
      <c r="H85" s="92"/>
      <c r="I85" s="93"/>
      <c r="J85" s="94"/>
      <c r="K85" s="305">
        <v>0.05</v>
      </c>
      <c r="L85" s="863">
        <f>N78*K85</f>
        <v>168.79110336275016</v>
      </c>
      <c r="M85" s="864"/>
      <c r="N85" s="51"/>
    </row>
    <row r="86" spans="1:14" ht="15.75" thickBot="1">
      <c r="B86" s="827" t="s">
        <v>953</v>
      </c>
      <c r="C86" s="828"/>
      <c r="D86" s="828"/>
      <c r="E86" s="828"/>
      <c r="F86" s="828"/>
      <c r="G86" s="828"/>
      <c r="H86" s="828"/>
      <c r="I86" s="828"/>
      <c r="J86" s="828"/>
      <c r="K86" s="828"/>
      <c r="L86" s="828"/>
      <c r="M86" s="829"/>
      <c r="N86" s="52">
        <f>L83+L84+L85</f>
        <v>1012.746620176501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4388.5686874315043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VLOOKUP(A48,MATERIALES!A4:D388,4,FALSE)</f>
        <v>2285.6043916177459</v>
      </c>
      <c r="N48" s="272">
        <f>K48*M48</f>
        <v>2285.6043916177459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2285.6043916177459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2285.6043916177459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457.12087832354922</v>
      </c>
      <c r="M83" s="862"/>
      <c r="N83" s="51"/>
    </row>
    <row r="84" spans="1:14">
      <c r="B84" s="89" t="s">
        <v>973</v>
      </c>
      <c r="C84" s="90"/>
      <c r="D84" s="90"/>
      <c r="E84" s="90"/>
      <c r="F84" s="90"/>
      <c r="G84" s="90"/>
      <c r="H84" s="90"/>
      <c r="I84" s="87"/>
      <c r="J84" s="88"/>
      <c r="K84" s="304">
        <v>0.05</v>
      </c>
      <c r="L84" s="861">
        <f>N78*K84</f>
        <v>114.28021958088731</v>
      </c>
      <c r="M84" s="862"/>
      <c r="N84" s="51"/>
    </row>
    <row r="85" spans="1:14" ht="15.75" thickBot="1">
      <c r="B85" s="91" t="s">
        <v>974</v>
      </c>
      <c r="C85" s="92"/>
      <c r="D85" s="92"/>
      <c r="E85" s="92"/>
      <c r="F85" s="92"/>
      <c r="G85" s="92"/>
      <c r="H85" s="92"/>
      <c r="I85" s="93"/>
      <c r="J85" s="94"/>
      <c r="K85" s="305">
        <v>0.05</v>
      </c>
      <c r="L85" s="863">
        <f>N78*K85</f>
        <v>114.28021958088731</v>
      </c>
      <c r="M85" s="864"/>
      <c r="N85" s="51"/>
    </row>
    <row r="86" spans="1:14" ht="15.75" thickBot="1">
      <c r="B86" s="827" t="s">
        <v>953</v>
      </c>
      <c r="C86" s="828"/>
      <c r="D86" s="828"/>
      <c r="E86" s="828"/>
      <c r="F86" s="828"/>
      <c r="G86" s="828"/>
      <c r="H86" s="828"/>
      <c r="I86" s="828"/>
      <c r="J86" s="828"/>
      <c r="K86" s="828"/>
      <c r="L86" s="828"/>
      <c r="M86" s="829"/>
      <c r="N86" s="52">
        <f>L83+L84+L85</f>
        <v>685.6813174853238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2971.2857091030696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VLOOKUP(A48,MATERIALES!A4:D388,4,FALSE)</f>
        <v>2285.6043916177459</v>
      </c>
      <c r="N48" s="272">
        <f>K48*M48</f>
        <v>2285.6043916177459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2285.6043916177459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2285.6043916177459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457.12087832354922</v>
      </c>
      <c r="M83" s="862"/>
      <c r="N83" s="51"/>
    </row>
    <row r="84" spans="1:14">
      <c r="B84" s="89" t="s">
        <v>973</v>
      </c>
      <c r="C84" s="90"/>
      <c r="D84" s="90"/>
      <c r="E84" s="90"/>
      <c r="F84" s="90"/>
      <c r="G84" s="90"/>
      <c r="H84" s="90"/>
      <c r="I84" s="87"/>
      <c r="J84" s="88"/>
      <c r="K84" s="304">
        <v>0.05</v>
      </c>
      <c r="L84" s="861">
        <f>N78*K84</f>
        <v>114.28021958088731</v>
      </c>
      <c r="M84" s="862"/>
      <c r="N84" s="51"/>
    </row>
    <row r="85" spans="1:14" ht="15.75" thickBot="1">
      <c r="B85" s="91" t="s">
        <v>974</v>
      </c>
      <c r="C85" s="92"/>
      <c r="D85" s="92"/>
      <c r="E85" s="92"/>
      <c r="F85" s="92"/>
      <c r="G85" s="92"/>
      <c r="H85" s="92"/>
      <c r="I85" s="93"/>
      <c r="J85" s="94"/>
      <c r="K85" s="305">
        <v>0.05</v>
      </c>
      <c r="L85" s="863">
        <f>N78*K85</f>
        <v>114.28021958088731</v>
      </c>
      <c r="M85" s="864"/>
      <c r="N85" s="51"/>
    </row>
    <row r="86" spans="1:14" ht="15.75" thickBot="1">
      <c r="B86" s="827" t="s">
        <v>953</v>
      </c>
      <c r="C86" s="828"/>
      <c r="D86" s="828"/>
      <c r="E86" s="828"/>
      <c r="F86" s="828"/>
      <c r="G86" s="828"/>
      <c r="H86" s="828"/>
      <c r="I86" s="828"/>
      <c r="J86" s="828"/>
      <c r="K86" s="828"/>
      <c r="L86" s="828"/>
      <c r="M86" s="829"/>
      <c r="N86" s="52">
        <f>L83+L84+L85</f>
        <v>685.6813174853238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2971.2857091030696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814</v>
      </c>
      <c r="B48" s="43" t="str">
        <f>VLOOKUP(A48,MATERIALES!A4:D372,3,FALSE)</f>
        <v>Cemento asfaltico modificado con polímeros tipo III</v>
      </c>
      <c r="C48" s="281"/>
      <c r="D48" s="281"/>
      <c r="E48" s="281"/>
      <c r="F48" s="281"/>
      <c r="G48" s="281"/>
      <c r="H48" s="281"/>
      <c r="I48" s="268"/>
      <c r="J48" s="224" t="str">
        <f>VLOOKUP(A48,MATERIALES!A4:D372,2,FALSE)</f>
        <v>kg</v>
      </c>
      <c r="K48" s="282">
        <v>1</v>
      </c>
      <c r="L48" s="267"/>
      <c r="M48" s="402">
        <f>VLOOKUP(A48,MATERIALES!A4:D388,4,FALSE)</f>
        <v>3522.6422126846624</v>
      </c>
      <c r="N48" s="272">
        <f>K48*M48</f>
        <v>3522.6422126846624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3522.6422126846624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3522.6422126846624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704.52844253693252</v>
      </c>
      <c r="M83" s="862"/>
      <c r="N83" s="51"/>
    </row>
    <row r="84" spans="1:14">
      <c r="B84" s="89" t="s">
        <v>973</v>
      </c>
      <c r="C84" s="90"/>
      <c r="D84" s="90"/>
      <c r="E84" s="90"/>
      <c r="F84" s="90"/>
      <c r="G84" s="90"/>
      <c r="H84" s="90"/>
      <c r="I84" s="87"/>
      <c r="J84" s="88"/>
      <c r="K84" s="304">
        <v>0.05</v>
      </c>
      <c r="L84" s="861">
        <f>N78*K84</f>
        <v>176.13211063423313</v>
      </c>
      <c r="M84" s="862"/>
      <c r="N84" s="51"/>
    </row>
    <row r="85" spans="1:14" ht="15.75" thickBot="1">
      <c r="B85" s="91" t="s">
        <v>974</v>
      </c>
      <c r="C85" s="92"/>
      <c r="D85" s="92"/>
      <c r="E85" s="92"/>
      <c r="F85" s="92"/>
      <c r="G85" s="92"/>
      <c r="H85" s="92"/>
      <c r="I85" s="93"/>
      <c r="J85" s="94"/>
      <c r="K85" s="305">
        <v>0.05</v>
      </c>
      <c r="L85" s="863">
        <f>N78*K85</f>
        <v>176.13211063423313</v>
      </c>
      <c r="M85" s="864"/>
      <c r="N85" s="51"/>
    </row>
    <row r="86" spans="1:14" ht="15.75" thickBot="1">
      <c r="B86" s="827" t="s">
        <v>953</v>
      </c>
      <c r="C86" s="828"/>
      <c r="D86" s="828"/>
      <c r="E86" s="828"/>
      <c r="F86" s="828"/>
      <c r="G86" s="828"/>
      <c r="H86" s="828"/>
      <c r="I86" s="828"/>
      <c r="J86" s="828"/>
      <c r="K86" s="828"/>
      <c r="L86" s="828"/>
      <c r="M86" s="829"/>
      <c r="N86" s="52">
        <f>L83+L84+L85</f>
        <v>1056.7926638053989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4579.4348764900615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815</v>
      </c>
      <c r="B48" s="43" t="str">
        <f>VLOOKUP(A48,MATERIALES!A4:D372,3,FALSE)</f>
        <v>Cemento asfaltico modificado con polímeros tipo IV</v>
      </c>
      <c r="C48" s="281"/>
      <c r="D48" s="281"/>
      <c r="E48" s="281"/>
      <c r="F48" s="281"/>
      <c r="G48" s="281"/>
      <c r="H48" s="281"/>
      <c r="I48" s="268"/>
      <c r="J48" s="224" t="str">
        <f>VLOOKUP(A48,MATERIALES!A4:D372,2,FALSE)</f>
        <v>kg</v>
      </c>
      <c r="K48" s="282">
        <v>1</v>
      </c>
      <c r="L48" s="267"/>
      <c r="M48" s="402">
        <f>VLOOKUP(A48,MATERIALES!A4:D388,4,FALSE)</f>
        <v>3690.287910657536</v>
      </c>
      <c r="N48" s="272">
        <f>K48*M48</f>
        <v>3690.287910657536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3690.287910657536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3690.287910657536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738.05758213150727</v>
      </c>
      <c r="M83" s="862"/>
      <c r="N83" s="51"/>
    </row>
    <row r="84" spans="1:14">
      <c r="B84" s="89" t="s">
        <v>973</v>
      </c>
      <c r="C84" s="90"/>
      <c r="D84" s="90"/>
      <c r="E84" s="90"/>
      <c r="F84" s="90"/>
      <c r="G84" s="90"/>
      <c r="H84" s="90"/>
      <c r="I84" s="87"/>
      <c r="J84" s="88"/>
      <c r="K84" s="304">
        <v>0.05</v>
      </c>
      <c r="L84" s="861">
        <f>N78*K84</f>
        <v>184.51439553287682</v>
      </c>
      <c r="M84" s="862"/>
      <c r="N84" s="51"/>
    </row>
    <row r="85" spans="1:14" ht="15.75" thickBot="1">
      <c r="B85" s="91" t="s">
        <v>974</v>
      </c>
      <c r="C85" s="92"/>
      <c r="D85" s="92"/>
      <c r="E85" s="92"/>
      <c r="F85" s="92"/>
      <c r="G85" s="92"/>
      <c r="H85" s="92"/>
      <c r="I85" s="93"/>
      <c r="J85" s="94"/>
      <c r="K85" s="305">
        <v>0.05</v>
      </c>
      <c r="L85" s="863">
        <f>N78*K85</f>
        <v>184.51439553287682</v>
      </c>
      <c r="M85" s="864"/>
      <c r="N85" s="51"/>
    </row>
    <row r="86" spans="1:14" ht="15.75" thickBot="1">
      <c r="B86" s="827" t="s">
        <v>953</v>
      </c>
      <c r="C86" s="828"/>
      <c r="D86" s="828"/>
      <c r="E86" s="828"/>
      <c r="F86" s="828"/>
      <c r="G86" s="828"/>
      <c r="H86" s="828"/>
      <c r="I86" s="828"/>
      <c r="J86" s="828"/>
      <c r="K86" s="828"/>
      <c r="L86" s="828"/>
      <c r="M86" s="829"/>
      <c r="N86" s="52">
        <f>L83+L84+L85</f>
        <v>1107.0863731972609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4797.3742838547969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816</v>
      </c>
      <c r="B48" s="43" t="str">
        <f>VLOOKUP(A48,MATERIALES!A4:D372,3,FALSE)</f>
        <v>Cemento asfaltico modificado con polímeros tipo V</v>
      </c>
      <c r="C48" s="281"/>
      <c r="D48" s="281"/>
      <c r="E48" s="281"/>
      <c r="F48" s="281"/>
      <c r="G48" s="281"/>
      <c r="H48" s="281"/>
      <c r="I48" s="268"/>
      <c r="J48" s="224" t="str">
        <f>VLOOKUP(A48,MATERIALES!A4:D372,2,FALSE)</f>
        <v>kg</v>
      </c>
      <c r="K48" s="282">
        <v>1</v>
      </c>
      <c r="L48" s="267"/>
      <c r="M48" s="402">
        <f>VLOOKUP(A48,MATERIALES!A4:D388,4,FALSE)</f>
        <v>2711.486941126474</v>
      </c>
      <c r="N48" s="272">
        <f>K48*M48</f>
        <v>2711.486941126474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2711.486941126474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2711.486941126474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542.29738822529487</v>
      </c>
      <c r="M83" s="862"/>
      <c r="N83" s="51"/>
    </row>
    <row r="84" spans="1:14">
      <c r="B84" s="89" t="s">
        <v>973</v>
      </c>
      <c r="C84" s="90"/>
      <c r="D84" s="90"/>
      <c r="E84" s="90"/>
      <c r="F84" s="90"/>
      <c r="G84" s="90"/>
      <c r="H84" s="90"/>
      <c r="I84" s="87"/>
      <c r="J84" s="88"/>
      <c r="K84" s="304">
        <v>0.05</v>
      </c>
      <c r="L84" s="861">
        <f>N78*K84</f>
        <v>135.57434705632372</v>
      </c>
      <c r="M84" s="862"/>
      <c r="N84" s="51"/>
    </row>
    <row r="85" spans="1:14" ht="15.75" thickBot="1">
      <c r="B85" s="91" t="s">
        <v>974</v>
      </c>
      <c r="C85" s="92"/>
      <c r="D85" s="92"/>
      <c r="E85" s="92"/>
      <c r="F85" s="92"/>
      <c r="G85" s="92"/>
      <c r="H85" s="92"/>
      <c r="I85" s="93"/>
      <c r="J85" s="94"/>
      <c r="K85" s="305">
        <v>0.05</v>
      </c>
      <c r="L85" s="863">
        <f>N78*K85</f>
        <v>135.57434705632372</v>
      </c>
      <c r="M85" s="864"/>
      <c r="N85" s="51"/>
    </row>
    <row r="86" spans="1:14" ht="15.75" thickBot="1">
      <c r="B86" s="827" t="s">
        <v>953</v>
      </c>
      <c r="C86" s="828"/>
      <c r="D86" s="828"/>
      <c r="E86" s="828"/>
      <c r="F86" s="828"/>
      <c r="G86" s="828"/>
      <c r="H86" s="828"/>
      <c r="I86" s="828"/>
      <c r="J86" s="828"/>
      <c r="K86" s="828"/>
      <c r="L86" s="828"/>
      <c r="M86" s="829"/>
      <c r="N86" s="52">
        <f>L83+L84+L85</f>
        <v>813.44608233794236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3524.9330234644162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866</v>
      </c>
      <c r="B48" s="43" t="str">
        <f>VLOOKUP(A48,MATERIALES!A4:D372,3,FALSE)</f>
        <v>Emulsión Asfáltica de Rotura Media Modificada Con Polímeros CRM-m</v>
      </c>
      <c r="C48" s="281"/>
      <c r="D48" s="281"/>
      <c r="E48" s="281"/>
      <c r="F48" s="281"/>
      <c r="G48" s="281"/>
      <c r="H48" s="281"/>
      <c r="I48" s="268"/>
      <c r="J48" s="224" t="str">
        <f>VLOOKUP(A48,MATERIALES!A4:D372,2,FALSE)</f>
        <v>lt</v>
      </c>
      <c r="K48" s="282">
        <v>1</v>
      </c>
      <c r="L48" s="267"/>
      <c r="M48" s="402">
        <f>VLOOKUP(A48,MATERIALES!A4:D388,4,FALSE)</f>
        <v>2627.1434533264569</v>
      </c>
      <c r="N48" s="272">
        <f>K48*M48</f>
        <v>2627.1434533264569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2627.1434533264569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2627.1434533264569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525.42869066529136</v>
      </c>
      <c r="M83" s="862"/>
      <c r="N83" s="51"/>
    </row>
    <row r="84" spans="1:14">
      <c r="B84" s="89" t="s">
        <v>973</v>
      </c>
      <c r="C84" s="90"/>
      <c r="D84" s="90"/>
      <c r="E84" s="90"/>
      <c r="F84" s="90"/>
      <c r="G84" s="90"/>
      <c r="H84" s="90"/>
      <c r="I84" s="87"/>
      <c r="J84" s="88"/>
      <c r="K84" s="304">
        <v>0.05</v>
      </c>
      <c r="L84" s="861">
        <f>N78*K84</f>
        <v>131.35717266632284</v>
      </c>
      <c r="M84" s="862"/>
      <c r="N84" s="51"/>
    </row>
    <row r="85" spans="1:14" ht="15.75" thickBot="1">
      <c r="B85" s="91" t="s">
        <v>974</v>
      </c>
      <c r="C85" s="92"/>
      <c r="D85" s="92"/>
      <c r="E85" s="92"/>
      <c r="F85" s="92"/>
      <c r="G85" s="92"/>
      <c r="H85" s="92"/>
      <c r="I85" s="93"/>
      <c r="J85" s="94"/>
      <c r="K85" s="305">
        <v>0.05</v>
      </c>
      <c r="L85" s="863">
        <f>N78*K85</f>
        <v>131.35717266632284</v>
      </c>
      <c r="M85" s="864"/>
      <c r="N85" s="51"/>
    </row>
    <row r="86" spans="1:14" ht="15.75" thickBot="1">
      <c r="B86" s="827" t="s">
        <v>953</v>
      </c>
      <c r="C86" s="828"/>
      <c r="D86" s="828"/>
      <c r="E86" s="828"/>
      <c r="F86" s="828"/>
      <c r="G86" s="828"/>
      <c r="H86" s="828"/>
      <c r="I86" s="828"/>
      <c r="J86" s="828"/>
      <c r="K86" s="828"/>
      <c r="L86" s="828"/>
      <c r="M86" s="829"/>
      <c r="N86" s="52">
        <f>L83+L84+L85</f>
        <v>788.14303599793709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3415.2864893243941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P118"/>
  <sheetViews>
    <sheetView topLeftCell="A31"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206"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500</v>
      </c>
      <c r="N36" s="272">
        <f>K36/M36</f>
        <v>193.25877804963048</v>
      </c>
      <c r="O36">
        <v>93266.072730971413</v>
      </c>
      <c r="P36">
        <f>+K36/O36</f>
        <v>1.036061519428886</v>
      </c>
    </row>
    <row r="37" spans="1:16">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500</v>
      </c>
      <c r="N37" s="272">
        <f>K37/M37</f>
        <v>7.7660699174869023</v>
      </c>
      <c r="O37">
        <v>71566.356688249143</v>
      </c>
      <c r="P37">
        <f>+K37/O37</f>
        <v>5.4257826420567631E-2</v>
      </c>
    </row>
    <row r="38" spans="1:16">
      <c r="B38" s="840"/>
      <c r="C38" s="841"/>
      <c r="D38" s="841"/>
      <c r="E38" s="841"/>
      <c r="F38" s="841"/>
      <c r="G38" s="841"/>
      <c r="H38" s="842"/>
      <c r="I38" s="267"/>
      <c r="J38" s="268"/>
      <c r="K38" s="269"/>
      <c r="L38" s="270"/>
      <c r="M38" s="271"/>
      <c r="N38" s="272"/>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N75*M41</f>
        <v>0.54131000000000007</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201.56615796711739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846</v>
      </c>
      <c r="B48" s="43" t="str">
        <f>VLOOKUP(A48,MATERIALES!A4:D372,3,FALSE)</f>
        <v>Emulsión CRL-0</v>
      </c>
      <c r="C48" s="281"/>
      <c r="D48" s="281"/>
      <c r="E48" s="281"/>
      <c r="F48" s="281"/>
      <c r="G48" s="281"/>
      <c r="H48" s="281"/>
      <c r="I48" s="268"/>
      <c r="J48" s="224" t="str">
        <f>VLOOKUP(A48,MATERIALES!A4:D372,2,FALSE)</f>
        <v>lt</v>
      </c>
      <c r="K48" s="282">
        <v>1</v>
      </c>
      <c r="L48" s="267"/>
      <c r="M48" s="402">
        <f>VLOOKUP(A48,MATERIALES!A4:D388,4,FALSE)</f>
        <v>2223.1277339881035</v>
      </c>
      <c r="N48" s="272">
        <f>K48*M48</f>
        <v>2223.1277339881035</v>
      </c>
      <c r="O48">
        <v>1960</v>
      </c>
      <c r="P48">
        <f>+M48/O48</f>
        <v>1.1342488438714813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2223.1277339881035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6" ht="15.75" thickBot="1">
      <c r="B65" s="833" t="s">
        <v>953</v>
      </c>
      <c r="C65" s="834"/>
      <c r="D65" s="834"/>
      <c r="E65" s="834"/>
      <c r="F65" s="834"/>
      <c r="G65" s="834"/>
      <c r="H65" s="834"/>
      <c r="I65" s="834"/>
      <c r="J65" s="834"/>
      <c r="K65" s="834"/>
      <c r="L65" s="834"/>
      <c r="M65" s="835"/>
      <c r="N65" s="104"/>
    </row>
    <row r="66" spans="1:16">
      <c r="B66" s="33"/>
      <c r="C66" s="34"/>
      <c r="D66" s="34"/>
      <c r="E66" s="34"/>
      <c r="F66" s="34"/>
      <c r="G66" s="34"/>
      <c r="H66" s="34"/>
      <c r="I66" s="34"/>
      <c r="J66" s="34"/>
      <c r="K66" s="34"/>
      <c r="L66" s="34"/>
      <c r="M66" s="34"/>
      <c r="N66" s="35"/>
    </row>
    <row r="67" spans="1:16">
      <c r="B67" s="64" t="s">
        <v>962</v>
      </c>
      <c r="C67" s="65"/>
      <c r="D67" s="65"/>
      <c r="E67" s="65"/>
      <c r="F67" s="65"/>
      <c r="G67" s="65"/>
      <c r="H67" s="65"/>
      <c r="I67" s="65"/>
      <c r="J67" s="65"/>
      <c r="K67" s="65"/>
      <c r="L67" s="65"/>
      <c r="M67" s="65"/>
      <c r="N67" s="66"/>
    </row>
    <row r="68" spans="1:16" ht="15.75" thickBot="1">
      <c r="B68" s="68"/>
      <c r="C68" s="61"/>
      <c r="D68" s="61"/>
      <c r="E68" s="61"/>
      <c r="F68" s="61"/>
      <c r="G68" s="61"/>
      <c r="H68" s="61"/>
      <c r="I68" s="61"/>
      <c r="J68" s="61"/>
      <c r="K68" s="61"/>
      <c r="L68" s="61"/>
      <c r="M68" s="61"/>
      <c r="N68" s="63"/>
    </row>
    <row r="69" spans="1:16" ht="25.5">
      <c r="B69" s="853" t="s">
        <v>963</v>
      </c>
      <c r="C69" s="854"/>
      <c r="D69" s="854"/>
      <c r="E69" s="854"/>
      <c r="F69" s="854"/>
      <c r="G69" s="854"/>
      <c r="H69" s="854"/>
      <c r="I69" s="73" t="s">
        <v>964</v>
      </c>
      <c r="J69" s="75" t="s">
        <v>1410</v>
      </c>
      <c r="K69" s="74" t="s">
        <v>966</v>
      </c>
      <c r="L69" s="855" t="s">
        <v>950</v>
      </c>
      <c r="M69" s="856"/>
      <c r="N69" s="98" t="s">
        <v>951</v>
      </c>
    </row>
    <row r="70" spans="1:16">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c r="O70">
        <v>98362.266666666663</v>
      </c>
      <c r="P70">
        <f>+I70/O70</f>
        <v>1.1898871789588692</v>
      </c>
    </row>
    <row r="71" spans="1:16">
      <c r="B71" s="49"/>
      <c r="C71" s="47"/>
      <c r="D71" s="47"/>
      <c r="E71" s="47"/>
      <c r="F71" s="47"/>
      <c r="G71" s="47"/>
      <c r="H71" s="47"/>
      <c r="I71" s="279"/>
      <c r="J71" s="297"/>
      <c r="K71" s="298"/>
      <c r="L71" s="50"/>
      <c r="M71" s="300"/>
      <c r="N71" s="296"/>
    </row>
    <row r="72" spans="1:16">
      <c r="B72" s="49"/>
      <c r="C72" s="47"/>
      <c r="D72" s="47"/>
      <c r="E72" s="47"/>
      <c r="F72" s="47"/>
      <c r="G72" s="47"/>
      <c r="H72" s="47"/>
      <c r="I72" s="279"/>
      <c r="J72" s="297"/>
      <c r="K72" s="298"/>
      <c r="L72" s="318"/>
      <c r="M72" s="300"/>
      <c r="N72" s="296"/>
    </row>
    <row r="73" spans="1:16">
      <c r="B73" s="49"/>
      <c r="C73" s="47"/>
      <c r="D73" s="47"/>
      <c r="E73" s="47"/>
      <c r="F73" s="47"/>
      <c r="G73" s="47"/>
      <c r="H73" s="47"/>
      <c r="I73" s="279"/>
      <c r="J73" s="297"/>
      <c r="K73" s="298"/>
      <c r="L73" s="318"/>
      <c r="M73" s="300"/>
      <c r="N73" s="296"/>
    </row>
    <row r="74" spans="1:16" ht="15.75" thickBot="1">
      <c r="B74" s="814"/>
      <c r="C74" s="815"/>
      <c r="D74" s="815"/>
      <c r="E74" s="815"/>
      <c r="F74" s="815"/>
      <c r="G74" s="815"/>
      <c r="H74" s="815"/>
      <c r="I74" s="126"/>
      <c r="J74" s="126"/>
      <c r="K74" s="126"/>
      <c r="L74" s="915"/>
      <c r="M74" s="915"/>
      <c r="N74" s="45"/>
    </row>
    <row r="75" spans="1:16" ht="15.75" thickBot="1">
      <c r="B75" s="833" t="s">
        <v>953</v>
      </c>
      <c r="C75" s="834"/>
      <c r="D75" s="834"/>
      <c r="E75" s="834"/>
      <c r="F75" s="834"/>
      <c r="G75" s="834"/>
      <c r="H75" s="834"/>
      <c r="I75" s="834"/>
      <c r="J75" s="834"/>
      <c r="K75" s="834"/>
      <c r="L75" s="834"/>
      <c r="M75" s="835"/>
      <c r="N75" s="301">
        <f>SUM(N70:N74)</f>
        <v>54.131</v>
      </c>
    </row>
    <row r="76" spans="1:16" ht="15.75" thickBot="1">
      <c r="B76" s="33"/>
      <c r="C76" s="34"/>
      <c r="D76" s="34"/>
      <c r="E76" s="34"/>
      <c r="F76" s="34"/>
      <c r="G76" s="34"/>
      <c r="H76" s="34"/>
      <c r="I76" s="34"/>
      <c r="J76" s="34"/>
      <c r="K76" s="34"/>
      <c r="L76" s="34"/>
      <c r="M76" s="34"/>
      <c r="N76" s="35"/>
    </row>
    <row r="77" spans="1:16" ht="15.75" thickBot="1">
      <c r="B77" s="827" t="s">
        <v>967</v>
      </c>
      <c r="C77" s="828"/>
      <c r="D77" s="828"/>
      <c r="E77" s="828"/>
      <c r="F77" s="828"/>
      <c r="G77" s="828"/>
      <c r="H77" s="828"/>
      <c r="I77" s="828"/>
      <c r="J77" s="828"/>
      <c r="K77" s="828"/>
      <c r="L77" s="828"/>
      <c r="M77" s="829"/>
      <c r="N77" s="99">
        <f>N43+N54+N65+N75</f>
        <v>2478.8248919552207</v>
      </c>
    </row>
    <row r="78" spans="1:16">
      <c r="B78" s="33"/>
      <c r="C78" s="34"/>
      <c r="D78" s="34"/>
      <c r="E78" s="34"/>
      <c r="F78" s="34"/>
      <c r="G78" s="34"/>
      <c r="H78" s="34"/>
      <c r="I78" s="34"/>
      <c r="J78" s="34"/>
      <c r="K78" s="34"/>
      <c r="L78" s="34"/>
      <c r="M78" s="34"/>
      <c r="N78" s="35"/>
    </row>
    <row r="79" spans="1:16">
      <c r="B79" s="64" t="s">
        <v>968</v>
      </c>
      <c r="C79" s="65"/>
      <c r="D79" s="65"/>
      <c r="E79" s="65"/>
      <c r="F79" s="65"/>
      <c r="G79" s="65"/>
      <c r="H79" s="65"/>
      <c r="I79" s="65"/>
      <c r="J79" s="65"/>
      <c r="K79" s="65"/>
      <c r="L79" s="65"/>
      <c r="M79" s="65"/>
      <c r="N79" s="66"/>
    </row>
    <row r="80" spans="1:16"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495.76497839104417</v>
      </c>
      <c r="M82" s="862"/>
      <c r="N82" s="51"/>
    </row>
    <row r="83" spans="1:14">
      <c r="B83" s="89" t="s">
        <v>973</v>
      </c>
      <c r="C83" s="90"/>
      <c r="D83" s="90"/>
      <c r="E83" s="90"/>
      <c r="F83" s="90"/>
      <c r="G83" s="90"/>
      <c r="H83" s="90"/>
      <c r="I83" s="87"/>
      <c r="J83" s="88"/>
      <c r="K83" s="304">
        <v>0.05</v>
      </c>
      <c r="L83" s="861">
        <f>N77*K83</f>
        <v>123.94124459776104</v>
      </c>
      <c r="M83" s="862"/>
      <c r="N83" s="51"/>
    </row>
    <row r="84" spans="1:14" ht="15.75" thickBot="1">
      <c r="B84" s="91" t="s">
        <v>974</v>
      </c>
      <c r="C84" s="92"/>
      <c r="D84" s="92"/>
      <c r="E84" s="92"/>
      <c r="F84" s="92"/>
      <c r="G84" s="92"/>
      <c r="H84" s="92"/>
      <c r="I84" s="93"/>
      <c r="J84" s="94"/>
      <c r="K84" s="305">
        <v>0.05</v>
      </c>
      <c r="L84" s="863">
        <f>N77*K84</f>
        <v>123.94124459776104</v>
      </c>
      <c r="M84" s="864"/>
      <c r="N84" s="51"/>
    </row>
    <row r="85" spans="1:14" ht="15.75" thickBot="1">
      <c r="B85" s="827" t="s">
        <v>953</v>
      </c>
      <c r="C85" s="828"/>
      <c r="D85" s="828"/>
      <c r="E85" s="828"/>
      <c r="F85" s="828"/>
      <c r="G85" s="828"/>
      <c r="H85" s="828"/>
      <c r="I85" s="828"/>
      <c r="J85" s="828"/>
      <c r="K85" s="828"/>
      <c r="L85" s="828"/>
      <c r="M85" s="829"/>
      <c r="N85" s="52">
        <f>L82+L83+L84</f>
        <v>743.64746758656622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3222.4723595417868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500</v>
      </c>
      <c r="N36" s="272">
        <f>K36/M36</f>
        <v>193.25877804963048</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500</v>
      </c>
      <c r="N37" s="272">
        <f>K37/M37</f>
        <v>7.7660699174869023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201.56615796711739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848</v>
      </c>
      <c r="B48" s="43" t="str">
        <f>VLOOKUP(A48,MATERIALES!A4:D372,3,FALSE)</f>
        <v>Emulsión CRL-1</v>
      </c>
      <c r="C48" s="281"/>
      <c r="D48" s="281"/>
      <c r="E48" s="281"/>
      <c r="F48" s="281"/>
      <c r="G48" s="281"/>
      <c r="H48" s="281"/>
      <c r="I48" s="268"/>
      <c r="J48" s="224" t="str">
        <f>VLOOKUP(A48,MATERIALES!A4:D372,2,FALSE)</f>
        <v>lt</v>
      </c>
      <c r="K48" s="282">
        <v>1</v>
      </c>
      <c r="L48" s="267"/>
      <c r="M48" s="402">
        <f>VLOOKUP(A48,MATERIALES!A4:D388,4,FALSE)</f>
        <v>9064.3217444339298</v>
      </c>
      <c r="N48" s="272">
        <f>K48*M48</f>
        <v>9064.3217444339298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9064.3217444339298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9320.0189024010469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1864.0037804802096</v>
      </c>
      <c r="M83" s="862"/>
      <c r="N83" s="51"/>
    </row>
    <row r="84" spans="1:14">
      <c r="B84" s="89" t="s">
        <v>973</v>
      </c>
      <c r="C84" s="90"/>
      <c r="D84" s="90"/>
      <c r="E84" s="90"/>
      <c r="F84" s="90"/>
      <c r="G84" s="90"/>
      <c r="H84" s="90"/>
      <c r="I84" s="87"/>
      <c r="J84" s="88"/>
      <c r="K84" s="304">
        <v>0.05</v>
      </c>
      <c r="L84" s="861">
        <f>N78*K84</f>
        <v>466.00094512005239</v>
      </c>
      <c r="M84" s="862"/>
      <c r="N84" s="51"/>
    </row>
    <row r="85" spans="1:14" ht="15.75" thickBot="1">
      <c r="B85" s="91" t="s">
        <v>974</v>
      </c>
      <c r="C85" s="92"/>
      <c r="D85" s="92"/>
      <c r="E85" s="92"/>
      <c r="F85" s="92"/>
      <c r="G85" s="92"/>
      <c r="H85" s="92"/>
      <c r="I85" s="93"/>
      <c r="J85" s="94"/>
      <c r="K85" s="305">
        <v>0.05</v>
      </c>
      <c r="L85" s="863">
        <f>N78*K85</f>
        <v>466.00094512005239</v>
      </c>
      <c r="M85" s="864"/>
      <c r="N85" s="51"/>
    </row>
    <row r="86" spans="1:14" ht="15.75" thickBot="1">
      <c r="B86" s="827" t="s">
        <v>953</v>
      </c>
      <c r="C86" s="828"/>
      <c r="D86" s="828"/>
      <c r="E86" s="828"/>
      <c r="F86" s="828"/>
      <c r="G86" s="828"/>
      <c r="H86" s="828"/>
      <c r="I86" s="828"/>
      <c r="J86" s="828"/>
      <c r="K86" s="828"/>
      <c r="L86" s="828"/>
      <c r="M86" s="829"/>
      <c r="N86" s="52">
        <f>L83+L84+L85</f>
        <v>2796.0056707203139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12116.024573121362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500</v>
      </c>
      <c r="N36" s="272">
        <f>K36/M36</f>
        <v>193.25877804963048</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500</v>
      </c>
      <c r="N37" s="272">
        <f>K37/M37</f>
        <v>7.7660699174869023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201.56615796711739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792</v>
      </c>
      <c r="B48" s="43" t="str">
        <f>VLOOKUP(A48,MATERIALES!A4:D372,3,FALSE)</f>
        <v>Asfalto liquido RC 250</v>
      </c>
      <c r="C48" s="281"/>
      <c r="D48" s="281"/>
      <c r="E48" s="281"/>
      <c r="F48" s="281"/>
      <c r="G48" s="281"/>
      <c r="H48" s="281"/>
      <c r="I48" s="268"/>
      <c r="J48" s="224" t="str">
        <f>VLOOKUP(A48,MATERIALES!A4:D372,2,FALSE)</f>
        <v>gal</v>
      </c>
      <c r="K48" s="282">
        <v>0.3</v>
      </c>
      <c r="L48" s="267"/>
      <c r="M48" s="402">
        <f>VLOOKUP(A48,MATERIALES!A4:D388,4,FALSE)</f>
        <v>6564.2141616210793</v>
      </c>
      <c r="N48" s="272">
        <f>K48*M48</f>
        <v>1969.2642484863236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1969.2642484863236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2224.9614064534408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444.9922812906882</v>
      </c>
      <c r="M83" s="862"/>
      <c r="N83" s="51"/>
    </row>
    <row r="84" spans="1:14">
      <c r="B84" s="89" t="s">
        <v>973</v>
      </c>
      <c r="C84" s="90"/>
      <c r="D84" s="90"/>
      <c r="E84" s="90"/>
      <c r="F84" s="90"/>
      <c r="G84" s="90"/>
      <c r="H84" s="90"/>
      <c r="I84" s="87"/>
      <c r="J84" s="88"/>
      <c r="K84" s="304">
        <v>0.05</v>
      </c>
      <c r="L84" s="861">
        <f>N78*K84</f>
        <v>111.24807032267205</v>
      </c>
      <c r="M84" s="862"/>
      <c r="N84" s="51"/>
    </row>
    <row r="85" spans="1:14" ht="15.75" thickBot="1">
      <c r="B85" s="91" t="s">
        <v>974</v>
      </c>
      <c r="C85" s="92"/>
      <c r="D85" s="92"/>
      <c r="E85" s="92"/>
      <c r="F85" s="92"/>
      <c r="G85" s="92"/>
      <c r="H85" s="92"/>
      <c r="I85" s="93"/>
      <c r="J85" s="94"/>
      <c r="K85" s="305">
        <v>0.05</v>
      </c>
      <c r="L85" s="863">
        <f>N78*K85</f>
        <v>111.24807032267205</v>
      </c>
      <c r="M85" s="864"/>
      <c r="N85" s="51"/>
    </row>
    <row r="86" spans="1:14" ht="15.75" thickBot="1">
      <c r="B86" s="827" t="s">
        <v>953</v>
      </c>
      <c r="C86" s="828"/>
      <c r="D86" s="828"/>
      <c r="E86" s="828"/>
      <c r="F86" s="828"/>
      <c r="G86" s="828"/>
      <c r="H86" s="828"/>
      <c r="I86" s="828"/>
      <c r="J86" s="828"/>
      <c r="K86" s="828"/>
      <c r="L86" s="828"/>
      <c r="M86" s="829"/>
      <c r="N86" s="52">
        <f>L83+L84+L85</f>
        <v>667.48842193603218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2892.4498283894727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957" t="str">
        <f>VLOOKUP(A36,EQUIPOS!A6:D154,3,FALSE)</f>
        <v>Carrotanque Irrigador de asfalto, 1000 GALONES DE CAPACIDAD</v>
      </c>
      <c r="C36" s="958"/>
      <c r="D36" s="958"/>
      <c r="E36" s="958"/>
      <c r="F36" s="958"/>
      <c r="G36" s="958"/>
      <c r="H36" s="959"/>
      <c r="I36" s="267"/>
      <c r="J36" s="268"/>
      <c r="K36" s="269">
        <f>VLOOKUP(A36,EQUIPOS!A6:D163,4,FALSE)</f>
        <v>96629.389024815246</v>
      </c>
      <c r="L36" s="270"/>
      <c r="M36" s="271">
        <v>500</v>
      </c>
      <c r="N36" s="272">
        <f>K36/M36</f>
        <v>193.25877804963048</v>
      </c>
    </row>
    <row r="37" spans="1:14">
      <c r="A37" s="113" t="s">
        <v>176</v>
      </c>
      <c r="B37" s="957" t="str">
        <f>VLOOKUP(A37,EQUIPOS!A7:D154,3,FALSE)</f>
        <v xml:space="preserve">Compresor (barrido y soplado)
</v>
      </c>
      <c r="C37" s="958"/>
      <c r="D37" s="958"/>
      <c r="E37" s="958"/>
      <c r="F37" s="958"/>
      <c r="G37" s="958"/>
      <c r="H37" s="959"/>
      <c r="I37" s="267"/>
      <c r="J37" s="268"/>
      <c r="K37" s="269">
        <f>VLOOKUP(A37,EQUIPOS!A7:D164,4,FALSE)</f>
        <v>3883.0349587434512</v>
      </c>
      <c r="L37" s="270"/>
      <c r="M37" s="271">
        <v>500</v>
      </c>
      <c r="N37" s="272">
        <f>K37/M37</f>
        <v>7.7660699174869023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201.56615796711739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858</v>
      </c>
      <c r="B48" s="43" t="str">
        <f>VLOOKUP(A48,MATERIALES!A4:D372,3,FALSE)</f>
        <v>Emulsión CRR-1</v>
      </c>
      <c r="C48" s="281"/>
      <c r="D48" s="281"/>
      <c r="E48" s="281"/>
      <c r="F48" s="281"/>
      <c r="G48" s="281"/>
      <c r="H48" s="281"/>
      <c r="I48" s="268"/>
      <c r="J48" s="224" t="str">
        <f>VLOOKUP(A48,MATERIALES!A4:D372,2,FALSE)</f>
        <v>lt</v>
      </c>
      <c r="K48" s="282">
        <v>0.45</v>
      </c>
      <c r="L48" s="267"/>
      <c r="M48" s="402">
        <f>VLOOKUP(A48,MATERIALES!A4:D388,4,FALSE)</f>
        <v>9064.3217444339298</v>
      </c>
      <c r="N48" s="272">
        <f>K48*M48</f>
        <v>4078.9447849952685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4078.9447849952685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4334.6419429623866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866.9283885924774</v>
      </c>
      <c r="M83" s="862"/>
      <c r="N83" s="51"/>
    </row>
    <row r="84" spans="1:14">
      <c r="B84" s="89" t="s">
        <v>973</v>
      </c>
      <c r="C84" s="90"/>
      <c r="D84" s="90"/>
      <c r="E84" s="90"/>
      <c r="F84" s="90"/>
      <c r="G84" s="90"/>
      <c r="H84" s="90"/>
      <c r="I84" s="87"/>
      <c r="J84" s="88"/>
      <c r="K84" s="304">
        <v>0.05</v>
      </c>
      <c r="L84" s="861">
        <f>N78*K84</f>
        <v>216.73209714811935</v>
      </c>
      <c r="M84" s="862"/>
      <c r="N84" s="51"/>
    </row>
    <row r="85" spans="1:14" ht="15.75" thickBot="1">
      <c r="B85" s="91" t="s">
        <v>974</v>
      </c>
      <c r="C85" s="92"/>
      <c r="D85" s="92"/>
      <c r="E85" s="92"/>
      <c r="F85" s="92"/>
      <c r="G85" s="92"/>
      <c r="H85" s="92"/>
      <c r="I85" s="93"/>
      <c r="J85" s="94"/>
      <c r="K85" s="305">
        <v>0.05</v>
      </c>
      <c r="L85" s="863">
        <f>N78*K85</f>
        <v>216.73209714811935</v>
      </c>
      <c r="M85" s="864"/>
      <c r="N85" s="51"/>
    </row>
    <row r="86" spans="1:14" ht="15.75" thickBot="1">
      <c r="B86" s="827" t="s">
        <v>953</v>
      </c>
      <c r="C86" s="828"/>
      <c r="D86" s="828"/>
      <c r="E86" s="828"/>
      <c r="F86" s="828"/>
      <c r="G86" s="828"/>
      <c r="H86" s="828"/>
      <c r="I86" s="828"/>
      <c r="J86" s="828"/>
      <c r="K86" s="828"/>
      <c r="L86" s="828"/>
      <c r="M86" s="829"/>
      <c r="N86" s="52">
        <f>L83+L84+L85</f>
        <v>1300.3925828887163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5635.0345258511024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500</v>
      </c>
      <c r="N36" s="272">
        <f>K36/M36</f>
        <v>193.25877804963048</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500</v>
      </c>
      <c r="N37" s="272">
        <f>K37/M37</f>
        <v>7.7660699174869023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201.56615796711739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VLOOKUP(A48,MATERIALES!A4:D372,3,FALSE)</f>
        <v>Emulsión CRR-2</v>
      </c>
      <c r="C48" s="281"/>
      <c r="D48" s="281"/>
      <c r="E48" s="281"/>
      <c r="F48" s="281"/>
      <c r="G48" s="281"/>
      <c r="H48" s="281"/>
      <c r="I48" s="268"/>
      <c r="J48" s="224" t="str">
        <f>VLOOKUP(A48,MATERIALES!A4:D372,2,FALSE)</f>
        <v>lt</v>
      </c>
      <c r="K48" s="282">
        <v>0.45</v>
      </c>
      <c r="L48" s="267"/>
      <c r="M48" s="402">
        <f>VLOOKUP(A48,MATERIALES!A4:D388,4,FALSE)</f>
        <v>2502.1901380671725</v>
      </c>
      <c r="N48" s="272">
        <f>K48*M48</f>
        <v>1125.9855621302277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1125.9855621302277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1381.6827200973451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276.33654401946904</v>
      </c>
      <c r="M83" s="862"/>
      <c r="N83" s="51"/>
    </row>
    <row r="84" spans="1:14">
      <c r="B84" s="89" t="s">
        <v>973</v>
      </c>
      <c r="C84" s="90"/>
      <c r="D84" s="90"/>
      <c r="E84" s="90"/>
      <c r="F84" s="90"/>
      <c r="G84" s="90"/>
      <c r="H84" s="90"/>
      <c r="I84" s="87"/>
      <c r="J84" s="88"/>
      <c r="K84" s="304">
        <v>0.05</v>
      </c>
      <c r="L84" s="861">
        <f>N78*K84</f>
        <v>69.084136004867261</v>
      </c>
      <c r="M84" s="862"/>
      <c r="N84" s="51"/>
    </row>
    <row r="85" spans="1:14" ht="15.75" thickBot="1">
      <c r="B85" s="91" t="s">
        <v>974</v>
      </c>
      <c r="C85" s="92"/>
      <c r="D85" s="92"/>
      <c r="E85" s="92"/>
      <c r="F85" s="92"/>
      <c r="G85" s="92"/>
      <c r="H85" s="92"/>
      <c r="I85" s="93"/>
      <c r="J85" s="94"/>
      <c r="K85" s="305">
        <v>0.05</v>
      </c>
      <c r="L85" s="863">
        <f>N78*K85</f>
        <v>69.084136004867261</v>
      </c>
      <c r="M85" s="864"/>
      <c r="N85" s="51"/>
    </row>
    <row r="86" spans="1:14" ht="15.75" thickBot="1">
      <c r="B86" s="827" t="s">
        <v>953</v>
      </c>
      <c r="C86" s="828"/>
      <c r="D86" s="828"/>
      <c r="E86" s="828"/>
      <c r="F86" s="828"/>
      <c r="G86" s="828"/>
      <c r="H86" s="828"/>
      <c r="I86" s="828"/>
      <c r="J86" s="828"/>
      <c r="K86" s="828"/>
      <c r="L86" s="828"/>
      <c r="M86" s="829"/>
      <c r="N86" s="52">
        <f>L83+L84+L85</f>
        <v>414.5048160292036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1796.1875361265486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500</v>
      </c>
      <c r="N36" s="272">
        <f>K36/M36</f>
        <v>193.25877804963048</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500</v>
      </c>
      <c r="N37" s="272">
        <f>K37/M37</f>
        <v>7.7660699174869023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201.56615796711739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856</v>
      </c>
      <c r="B48" s="43" t="str">
        <f>VLOOKUP(A48,MATERIALES!A4:D372,3,FALSE)</f>
        <v>Emulsión CRR-1m</v>
      </c>
      <c r="C48" s="281"/>
      <c r="D48" s="281"/>
      <c r="E48" s="281"/>
      <c r="F48" s="281"/>
      <c r="G48" s="281"/>
      <c r="H48" s="281"/>
      <c r="I48" s="268"/>
      <c r="J48" s="224" t="str">
        <f>VLOOKUP(A48,MATERIALES!A4:D372,2,FALSE)</f>
        <v>lt</v>
      </c>
      <c r="K48" s="282">
        <v>0.45</v>
      </c>
      <c r="L48" s="267"/>
      <c r="M48" s="402">
        <f>VLOOKUP(A48,MATERIALES!A4:D388,4,FALSE)</f>
        <v>2046.110537370784</v>
      </c>
      <c r="N48" s="272">
        <f>K48*M48</f>
        <v>920.74974181685275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920.74974181685275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1176.4468997839701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235.28937995679405</v>
      </c>
      <c r="M83" s="862"/>
      <c r="N83" s="51"/>
    </row>
    <row r="84" spans="1:14">
      <c r="B84" s="89" t="s">
        <v>973</v>
      </c>
      <c r="C84" s="90"/>
      <c r="D84" s="90"/>
      <c r="E84" s="90"/>
      <c r="F84" s="90"/>
      <c r="G84" s="90"/>
      <c r="H84" s="90"/>
      <c r="I84" s="87"/>
      <c r="J84" s="88"/>
      <c r="K84" s="304">
        <v>0.05</v>
      </c>
      <c r="L84" s="861">
        <f>N78*K84</f>
        <v>58.822344989198513</v>
      </c>
      <c r="M84" s="862"/>
      <c r="N84" s="51"/>
    </row>
    <row r="85" spans="1:14" ht="15.75" thickBot="1">
      <c r="B85" s="91" t="s">
        <v>974</v>
      </c>
      <c r="C85" s="92"/>
      <c r="D85" s="92"/>
      <c r="E85" s="92"/>
      <c r="F85" s="92"/>
      <c r="G85" s="92"/>
      <c r="H85" s="92"/>
      <c r="I85" s="93"/>
      <c r="J85" s="94"/>
      <c r="K85" s="305">
        <v>0.05</v>
      </c>
      <c r="L85" s="863">
        <f>N78*K85</f>
        <v>58.822344989198513</v>
      </c>
      <c r="M85" s="864"/>
      <c r="N85" s="51"/>
    </row>
    <row r="86" spans="1:14" ht="15.75" thickBot="1">
      <c r="B86" s="827" t="s">
        <v>953</v>
      </c>
      <c r="C86" s="828"/>
      <c r="D86" s="828"/>
      <c r="E86" s="828"/>
      <c r="F86" s="828"/>
      <c r="G86" s="828"/>
      <c r="H86" s="828"/>
      <c r="I86" s="828"/>
      <c r="J86" s="828"/>
      <c r="K86" s="828"/>
      <c r="L86" s="828"/>
      <c r="M86" s="829"/>
      <c r="N86" s="52">
        <f>L83+L84+L85</f>
        <v>352.93406993519113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1529.3809697191614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500</v>
      </c>
      <c r="N36" s="272">
        <f>K36/M36</f>
        <v>193.25877804963048</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500</v>
      </c>
      <c r="N37" s="272">
        <f>K37/M37</f>
        <v>7.7660699174869023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0.54131000000000007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201.56615796711739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862</v>
      </c>
      <c r="B48" s="43" t="str">
        <f>VLOOKUP(A48,MATERIALES!A4:D372,3,FALSE)</f>
        <v>Emulsión CRR-2m</v>
      </c>
      <c r="C48" s="281"/>
      <c r="D48" s="281"/>
      <c r="E48" s="281"/>
      <c r="F48" s="281"/>
      <c r="G48" s="281"/>
      <c r="H48" s="281"/>
      <c r="I48" s="268"/>
      <c r="J48" s="224" t="str">
        <f>VLOOKUP(A48,MATERIALES!A4:D372,2,FALSE)</f>
        <v>lt</v>
      </c>
      <c r="K48" s="282">
        <v>0.45</v>
      </c>
      <c r="L48" s="267"/>
      <c r="M48" s="402">
        <f>VLOOKUP(A48,MATERIALES!A4:D388,4,FALSE)</f>
        <v>2122.1238041535153</v>
      </c>
      <c r="N48" s="272">
        <f>K48*M48</f>
        <v>954.95571186908194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954.95571186908194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54.131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1210.6528698361994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242.13057396723991</v>
      </c>
      <c r="M83" s="862"/>
      <c r="N83" s="51"/>
    </row>
    <row r="84" spans="1:14">
      <c r="B84" s="89" t="s">
        <v>973</v>
      </c>
      <c r="C84" s="90"/>
      <c r="D84" s="90"/>
      <c r="E84" s="90"/>
      <c r="F84" s="90"/>
      <c r="G84" s="90"/>
      <c r="H84" s="90"/>
      <c r="I84" s="87"/>
      <c r="J84" s="88"/>
      <c r="K84" s="304">
        <v>0.05</v>
      </c>
      <c r="L84" s="861">
        <f>N78*K84</f>
        <v>60.532643491809978</v>
      </c>
      <c r="M84" s="862"/>
      <c r="N84" s="51"/>
    </row>
    <row r="85" spans="1:14" ht="15.75" thickBot="1">
      <c r="B85" s="91" t="s">
        <v>974</v>
      </c>
      <c r="C85" s="92"/>
      <c r="D85" s="92"/>
      <c r="E85" s="92"/>
      <c r="F85" s="92"/>
      <c r="G85" s="92"/>
      <c r="H85" s="92"/>
      <c r="I85" s="93"/>
      <c r="J85" s="94"/>
      <c r="K85" s="305">
        <v>0.05</v>
      </c>
      <c r="L85" s="863">
        <f>N78*K85</f>
        <v>60.532643491809978</v>
      </c>
      <c r="M85" s="864"/>
      <c r="N85" s="51"/>
    </row>
    <row r="86" spans="1:14" ht="15.75" thickBot="1">
      <c r="B86" s="827" t="s">
        <v>953</v>
      </c>
      <c r="C86" s="828"/>
      <c r="D86" s="828"/>
      <c r="E86" s="828"/>
      <c r="F86" s="828"/>
      <c r="G86" s="828"/>
      <c r="H86" s="828"/>
      <c r="I86" s="828"/>
      <c r="J86" s="828"/>
      <c r="K86" s="828"/>
      <c r="L86" s="828"/>
      <c r="M86" s="829"/>
      <c r="N86" s="52">
        <f>L83+L84+L85</f>
        <v>363.19586095085981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1573.8487307870591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400</v>
      </c>
      <c r="N36" s="272">
        <f>K36/M36</f>
        <v>241.57347256203812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400</v>
      </c>
      <c r="N37" s="272">
        <f>K37/M37</f>
        <v>350.15748314102575</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3883.0349587434512</v>
      </c>
      <c r="L38" s="270"/>
      <c r="M38" s="271">
        <v>400</v>
      </c>
      <c r="N38" s="272">
        <f>K38/M38</f>
        <v>9.7075873968586279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91996.258503439691</v>
      </c>
      <c r="L39" s="844">
        <v>400</v>
      </c>
      <c r="M39" s="845"/>
      <c r="N39" s="272">
        <f>K39/L39</f>
        <v>229.99064625859921</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832.43922136981678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VLOOKUP(A48,MATERIALES!A5:D389,4,FALSE)</f>
        <v>2502.1901380671725</v>
      </c>
      <c r="N48" s="272">
        <f>K48*M48</f>
        <v>4579.0079526629261</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VLOOKUP(A49,MATERIALES!A6:D390,4,FALSE)</f>
        <v>72889.4339012493</v>
      </c>
      <c r="N49" s="272">
        <f>K49*M49</f>
        <v>1384.8992441237367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5963.907196786663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1">
        <f>VLOOKUP(A58,TRANSPORTE!A5:D117,4,FALSE)</f>
        <v>1026.2677070042455</v>
      </c>
      <c r="M58" s="832"/>
      <c r="N58" s="287">
        <f>K58*L58</f>
        <v>19.499086433080663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19.499086433080663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6916.8487057190623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1383.3697411438125</v>
      </c>
      <c r="M82" s="862"/>
      <c r="N82" s="51"/>
    </row>
    <row r="83" spans="1:14">
      <c r="B83" s="89" t="s">
        <v>973</v>
      </c>
      <c r="C83" s="90"/>
      <c r="D83" s="90"/>
      <c r="E83" s="90"/>
      <c r="F83" s="90"/>
      <c r="G83" s="90"/>
      <c r="H83" s="90"/>
      <c r="I83" s="87"/>
      <c r="J83" s="88"/>
      <c r="K83" s="304">
        <v>0.05</v>
      </c>
      <c r="L83" s="861">
        <f>N77*K83</f>
        <v>345.84243528595312</v>
      </c>
      <c r="M83" s="862"/>
      <c r="N83" s="51"/>
    </row>
    <row r="84" spans="1:14" ht="15.75" thickBot="1">
      <c r="B84" s="91" t="s">
        <v>974</v>
      </c>
      <c r="C84" s="92"/>
      <c r="D84" s="92"/>
      <c r="E84" s="92"/>
      <c r="F84" s="92"/>
      <c r="G84" s="92"/>
      <c r="H84" s="92"/>
      <c r="I84" s="93"/>
      <c r="J84" s="94"/>
      <c r="K84" s="305">
        <v>0.05</v>
      </c>
      <c r="L84" s="863">
        <f>N77*K84</f>
        <v>345.84243528595312</v>
      </c>
      <c r="M84" s="864"/>
      <c r="N84" s="51"/>
    </row>
    <row r="85" spans="1:14" ht="15.75" thickBot="1">
      <c r="B85" s="827" t="s">
        <v>953</v>
      </c>
      <c r="C85" s="828"/>
      <c r="D85" s="828"/>
      <c r="E85" s="828"/>
      <c r="F85" s="828"/>
      <c r="G85" s="828"/>
      <c r="H85" s="828"/>
      <c r="I85" s="828"/>
      <c r="J85" s="828"/>
      <c r="K85" s="828"/>
      <c r="L85" s="828"/>
      <c r="M85" s="829"/>
      <c r="N85" s="52">
        <f>L82+L83+L84</f>
        <v>2075.0546117157187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8991.9033174347805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400</v>
      </c>
      <c r="N36" s="272">
        <f>K36/M36</f>
        <v>241.57347256203812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400</v>
      </c>
      <c r="N37" s="272">
        <f>K37/M37</f>
        <v>350.15748314102575</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3883.0349587434512</v>
      </c>
      <c r="L38" s="270"/>
      <c r="M38" s="271">
        <v>400</v>
      </c>
      <c r="N38" s="272">
        <f>K38/M38</f>
        <v>9.7075873968586279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91996.258503439691</v>
      </c>
      <c r="L39" s="844">
        <v>400</v>
      </c>
      <c r="M39" s="845"/>
      <c r="N39" s="272">
        <f>K39/L39</f>
        <v>229.99064625859921</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832.43922136981678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1.5</v>
      </c>
      <c r="L48" s="267"/>
      <c r="M48" s="402">
        <f>VLOOKUP(A48,MATERIALES!A5:D389,4,FALSE)</f>
        <v>2502.1901380671725</v>
      </c>
      <c r="N48" s="272">
        <f>K48*M48</f>
        <v>3753.2852071007587</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1.2999999999999999E-2</v>
      </c>
      <c r="L49" s="267"/>
      <c r="M49" s="402">
        <f>VLOOKUP(A49,MATERIALES!A6:D390,4,FALSE)</f>
        <v>72889.4339012493</v>
      </c>
      <c r="N49" s="272">
        <f>K49*M49</f>
        <v>947.56264071624082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4700.847847817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1">
        <f>VLOOKUP(A58,TRANSPORTE!A5:D117,4,FALSE)</f>
        <v>1026.2677070042455</v>
      </c>
      <c r="M58" s="832"/>
      <c r="N58" s="287">
        <f>K58*L58</f>
        <v>13.34148019105519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13.34148019105519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5647.6317505073739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1129.5263501014749</v>
      </c>
      <c r="M83" s="862"/>
      <c r="N83" s="51"/>
    </row>
    <row r="84" spans="1:14">
      <c r="B84" s="89" t="s">
        <v>973</v>
      </c>
      <c r="C84" s="90"/>
      <c r="D84" s="90"/>
      <c r="E84" s="90"/>
      <c r="F84" s="90"/>
      <c r="G84" s="90"/>
      <c r="H84" s="90"/>
      <c r="I84" s="87"/>
      <c r="J84" s="88"/>
      <c r="K84" s="304">
        <v>0.05</v>
      </c>
      <c r="L84" s="861">
        <f>N78*K84</f>
        <v>282.38158752536873</v>
      </c>
      <c r="M84" s="862"/>
      <c r="N84" s="51"/>
    </row>
    <row r="85" spans="1:14" ht="15.75" thickBot="1">
      <c r="B85" s="91" t="s">
        <v>974</v>
      </c>
      <c r="C85" s="92"/>
      <c r="D85" s="92"/>
      <c r="E85" s="92"/>
      <c r="F85" s="92"/>
      <c r="G85" s="92"/>
      <c r="H85" s="92"/>
      <c r="I85" s="93"/>
      <c r="J85" s="94"/>
      <c r="K85" s="305">
        <v>0.05</v>
      </c>
      <c r="L85" s="863">
        <f>N78*K85</f>
        <v>282.38158752536873</v>
      </c>
      <c r="M85" s="864"/>
      <c r="N85" s="51"/>
    </row>
    <row r="86" spans="1:14" ht="15.75" thickBot="1">
      <c r="B86" s="827" t="s">
        <v>953</v>
      </c>
      <c r="C86" s="828"/>
      <c r="D86" s="828"/>
      <c r="E86" s="828"/>
      <c r="F86" s="828"/>
      <c r="G86" s="828"/>
      <c r="H86" s="828"/>
      <c r="I86" s="828"/>
      <c r="J86" s="828"/>
      <c r="K86" s="828"/>
      <c r="L86" s="828"/>
      <c r="M86" s="829"/>
      <c r="N86" s="52">
        <f>L83+L84+L85</f>
        <v>1694.2895251522125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7341.9212756595862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400</v>
      </c>
      <c r="N36" s="272">
        <f>K36/M36</f>
        <v>241.57347256203812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400</v>
      </c>
      <c r="N37" s="272">
        <f>K37/M37</f>
        <v>350.15748314102575</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3883.0349587434512</v>
      </c>
      <c r="L38" s="270"/>
      <c r="M38" s="271">
        <v>400</v>
      </c>
      <c r="N38" s="272">
        <f>K38/M38</f>
        <v>9.7075873968586279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91996.258503439691</v>
      </c>
      <c r="L39" s="844">
        <v>400</v>
      </c>
      <c r="M39" s="845"/>
      <c r="N39" s="272">
        <f>K39/L39</f>
        <v>229.99064625859921</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832.43922136981678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VLOOKUP(A48,MATERIALES!A5:D389,4,FALSE)</f>
        <v>2502.1901380671725</v>
      </c>
      <c r="N48" s="272">
        <f>K48*M48</f>
        <v>4579.0079526629261</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VLOOKUP(A49,MATERIALES!A6:D390,4,FALSE)</f>
        <v>72889.4339012493</v>
      </c>
      <c r="N49" s="272">
        <f>K49*M49</f>
        <v>1384.8992441237367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5963.907196786663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1">
        <f>VLOOKUP(A58,TRANSPORTE!A5:D117,4,FALSE)</f>
        <v>1026.2677070042455</v>
      </c>
      <c r="M58" s="832"/>
      <c r="N58" s="287">
        <f>K58*L58</f>
        <v>19.499086433080663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19.499086433080663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6916.8487057190623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1383.3697411438125</v>
      </c>
      <c r="M83" s="862"/>
      <c r="N83" s="51"/>
    </row>
    <row r="84" spans="1:14">
      <c r="B84" s="89" t="s">
        <v>973</v>
      </c>
      <c r="C84" s="90"/>
      <c r="D84" s="90"/>
      <c r="E84" s="90"/>
      <c r="F84" s="90"/>
      <c r="G84" s="90"/>
      <c r="H84" s="90"/>
      <c r="I84" s="87"/>
      <c r="J84" s="88"/>
      <c r="K84" s="304">
        <v>0.05</v>
      </c>
      <c r="L84" s="861">
        <f>N78*K84</f>
        <v>345.84243528595312</v>
      </c>
      <c r="M84" s="862"/>
      <c r="N84" s="51"/>
    </row>
    <row r="85" spans="1:14" ht="15.75" thickBot="1">
      <c r="B85" s="91" t="s">
        <v>974</v>
      </c>
      <c r="C85" s="92"/>
      <c r="D85" s="92"/>
      <c r="E85" s="92"/>
      <c r="F85" s="92"/>
      <c r="G85" s="92"/>
      <c r="H85" s="92"/>
      <c r="I85" s="93"/>
      <c r="J85" s="94"/>
      <c r="K85" s="305">
        <v>0.05</v>
      </c>
      <c r="L85" s="863">
        <f>N78*K85</f>
        <v>345.84243528595312</v>
      </c>
      <c r="M85" s="864"/>
      <c r="N85" s="51"/>
    </row>
    <row r="86" spans="1:14" ht="15.75" thickBot="1">
      <c r="B86" s="827" t="s">
        <v>953</v>
      </c>
      <c r="C86" s="828"/>
      <c r="D86" s="828"/>
      <c r="E86" s="828"/>
      <c r="F86" s="828"/>
      <c r="G86" s="828"/>
      <c r="H86" s="828"/>
      <c r="I86" s="828"/>
      <c r="J86" s="828"/>
      <c r="K86" s="828"/>
      <c r="L86" s="828"/>
      <c r="M86" s="829"/>
      <c r="N86" s="52">
        <f>L83+L84+L85</f>
        <v>2075.0546117157187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8991.9033174347805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400</v>
      </c>
      <c r="N36" s="272">
        <f>K36/M36</f>
        <v>241.57347256203812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400</v>
      </c>
      <c r="N37" s="272">
        <f>K37/M37</f>
        <v>350.15748314102575</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3883.0349587434512</v>
      </c>
      <c r="L38" s="270"/>
      <c r="M38" s="271">
        <v>400</v>
      </c>
      <c r="N38" s="272">
        <f>K38/M38</f>
        <v>9.7075873968586279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91996.258503439691</v>
      </c>
      <c r="L39" s="844">
        <v>400</v>
      </c>
      <c r="M39" s="845"/>
      <c r="N39" s="272">
        <f>K39/L39</f>
        <v>229.99064625859921</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1.010032011295025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832.43922136981678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761</v>
      </c>
      <c r="B48" s="43" t="str">
        <f>VLOOKUP(A48,MATERIALES!A5:D372,3,FALSE)</f>
        <v>Agregado para tratamiento superf. Simple</v>
      </c>
      <c r="C48" s="281"/>
      <c r="D48" s="281"/>
      <c r="E48" s="281"/>
      <c r="F48" s="281"/>
      <c r="G48" s="281"/>
      <c r="H48" s="281"/>
      <c r="I48" s="268"/>
      <c r="J48" s="224" t="str">
        <f>VLOOKUP(A48,MATERIALES!A4:D372,2,FALSE)</f>
        <v>m3</v>
      </c>
      <c r="K48" s="282">
        <v>1.2999999999999999E-2</v>
      </c>
      <c r="L48" s="267"/>
      <c r="M48" s="402">
        <f>VLOOKUP(A48,MATERIALES!A5:D389,4,FALSE)</f>
        <v>72889.4339012493</v>
      </c>
      <c r="N48" s="272">
        <f>K48*M48</f>
        <v>947.56264071624082</v>
      </c>
    </row>
    <row r="49" spans="1:14">
      <c r="A49" s="108" t="s">
        <v>860</v>
      </c>
      <c r="B49" s="43" t="str">
        <f>VLOOKUP(A49,MATERIALES!A6:D372,3,FALSE)</f>
        <v>Emulsión CRR-2</v>
      </c>
      <c r="C49" s="281"/>
      <c r="D49" s="281"/>
      <c r="E49" s="281"/>
      <c r="F49" s="281"/>
      <c r="G49" s="281"/>
      <c r="H49" s="281"/>
      <c r="I49" s="268"/>
      <c r="J49" s="224" t="str">
        <f>VLOOKUP(A49,MATERIALES!A5:D372,2,FALSE)</f>
        <v>lt</v>
      </c>
      <c r="K49" s="282">
        <v>1.5</v>
      </c>
      <c r="L49" s="267"/>
      <c r="M49" s="402">
        <f>VLOOKUP(A49,MATERIALES!A6:D390,4,FALSE)</f>
        <v>2502.1901380671725</v>
      </c>
      <c r="N49" s="272">
        <f>K49*M49</f>
        <v>3753.2852071007587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4700.847847817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1">
        <f>VLOOKUP(A58,TRANSPORTE!A5:D117,4,FALSE)</f>
        <v>1026.2677070042455</v>
      </c>
      <c r="M58" s="832"/>
      <c r="N58" s="287">
        <f>K58*L58</f>
        <v>13.34148019105519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13.34148019105519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101.00320112950249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5647.6317505073739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1129.5263501014749</v>
      </c>
      <c r="M83" s="862"/>
      <c r="N83" s="51"/>
    </row>
    <row r="84" spans="1:14">
      <c r="B84" s="89" t="s">
        <v>973</v>
      </c>
      <c r="C84" s="90"/>
      <c r="D84" s="90"/>
      <c r="E84" s="90"/>
      <c r="F84" s="90"/>
      <c r="G84" s="90"/>
      <c r="H84" s="90"/>
      <c r="I84" s="87"/>
      <c r="J84" s="88"/>
      <c r="K84" s="304">
        <v>0.05</v>
      </c>
      <c r="L84" s="861">
        <f>N78*K84</f>
        <v>282.38158752536873</v>
      </c>
      <c r="M84" s="862"/>
      <c r="N84" s="51"/>
    </row>
    <row r="85" spans="1:14" ht="15.75" thickBot="1">
      <c r="B85" s="91" t="s">
        <v>974</v>
      </c>
      <c r="C85" s="92"/>
      <c r="D85" s="92"/>
      <c r="E85" s="92"/>
      <c r="F85" s="92"/>
      <c r="G85" s="92"/>
      <c r="H85" s="92"/>
      <c r="I85" s="93"/>
      <c r="J85" s="94"/>
      <c r="K85" s="305">
        <v>0.05</v>
      </c>
      <c r="L85" s="863">
        <f>N78*K85</f>
        <v>282.38158752536873</v>
      </c>
      <c r="M85" s="864"/>
      <c r="N85" s="51"/>
    </row>
    <row r="86" spans="1:14" ht="15.75" thickBot="1">
      <c r="B86" s="827" t="s">
        <v>953</v>
      </c>
      <c r="C86" s="828"/>
      <c r="D86" s="828"/>
      <c r="E86" s="828"/>
      <c r="F86" s="828"/>
      <c r="G86" s="828"/>
      <c r="H86" s="828"/>
      <c r="I86" s="828"/>
      <c r="J86" s="828"/>
      <c r="K86" s="828"/>
      <c r="L86" s="828"/>
      <c r="M86" s="829"/>
      <c r="N86" s="52">
        <f>L83+L84+L85</f>
        <v>1694.2895251522125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7341.9212756595862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topLeftCell="A37" zoomScale="78" zoomScaleNormal="78" workbookViewId="0">
      <selection activeCell="M48" sqref="M48:M5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83">
        <v>275</v>
      </c>
      <c r="N36" s="272">
        <f>K36/M36</f>
        <v>351.3795964538736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83">
        <f>M36</f>
        <v>275</v>
      </c>
      <c r="N37" s="272">
        <f>K37/M37</f>
        <v>509.31997547785562</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3883.0349587434512</v>
      </c>
      <c r="L38" s="270"/>
      <c r="M38" s="283">
        <v>275</v>
      </c>
      <c r="N38" s="272">
        <f>K38/M38</f>
        <v>14.120127122703458</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91996.258503439691</v>
      </c>
      <c r="L39" s="955">
        <v>275</v>
      </c>
      <c r="M39" s="956"/>
      <c r="N39" s="272">
        <f>K39/L39</f>
        <v>334.53184910341707</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1210.8206856288243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2.5000000000000001E-2</v>
      </c>
      <c r="L48" s="267"/>
      <c r="M48" s="402">
        <f>VLOOKUP(A48,MATERIALES!A5:D389,4,FALSE)</f>
        <v>72889.4339012493</v>
      </c>
      <c r="N48" s="272">
        <f>K48*M48</f>
        <v>1822.2358475312326</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1.2999999999999999E-2</v>
      </c>
      <c r="L49" s="267"/>
      <c r="M49" s="402">
        <f>VLOOKUP(A49,MATERIALES!A6:D390,4,FALSE)</f>
        <v>74347.222579274283</v>
      </c>
      <c r="N49" s="272">
        <f>K49*M49</f>
        <v>966.51389353056561</v>
      </c>
    </row>
    <row r="50" spans="1:14">
      <c r="A50" t="s">
        <v>860</v>
      </c>
      <c r="B50" s="43" t="str">
        <f>VLOOKUP(A50,MATERIALES!A6:D372,3,FALSE)</f>
        <v>Emulsión CRR-2</v>
      </c>
      <c r="C50" s="281"/>
      <c r="D50" s="281"/>
      <c r="E50" s="281"/>
      <c r="F50" s="281"/>
      <c r="G50" s="281"/>
      <c r="H50" s="281"/>
      <c r="I50" s="268"/>
      <c r="J50" s="224" t="str">
        <f>VLOOKUP(A50,MATERIALES!A6:D372,2,FALSE)</f>
        <v>lt</v>
      </c>
      <c r="K50" s="282">
        <v>4.24</v>
      </c>
      <c r="L50" s="267"/>
      <c r="M50" s="402">
        <f>VLOOKUP(A50,MATERIALES!A6:D391,4,FALSE)</f>
        <v>2502.1901380671725</v>
      </c>
      <c r="N50" s="272">
        <f>K50*M50</f>
        <v>10609.286185404811</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13398.035926466609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1">
        <f>VLOOKUP(A58,TRANSPORTE!A5:D117,4,FALSE)</f>
        <v>1026.2677070042455</v>
      </c>
      <c r="M58" s="832"/>
      <c r="N58" s="287">
        <f>K58*L58</f>
        <v>38.998172866161326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38.998172866161326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14794.768532059054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2958.9537064118108</v>
      </c>
      <c r="M83" s="862"/>
      <c r="N83" s="51"/>
    </row>
    <row r="84" spans="1:14">
      <c r="B84" s="89" t="s">
        <v>973</v>
      </c>
      <c r="C84" s="90"/>
      <c r="D84" s="90"/>
      <c r="E84" s="90"/>
      <c r="F84" s="90"/>
      <c r="G84" s="90"/>
      <c r="H84" s="90"/>
      <c r="I84" s="87"/>
      <c r="J84" s="88"/>
      <c r="K84" s="304">
        <v>0.05</v>
      </c>
      <c r="L84" s="861">
        <f>N78*K84</f>
        <v>739.7384266029527</v>
      </c>
      <c r="M84" s="862"/>
      <c r="N84" s="51"/>
    </row>
    <row r="85" spans="1:14" ht="15.75" thickBot="1">
      <c r="B85" s="91" t="s">
        <v>974</v>
      </c>
      <c r="C85" s="92"/>
      <c r="D85" s="92"/>
      <c r="E85" s="92"/>
      <c r="F85" s="92"/>
      <c r="G85" s="92"/>
      <c r="H85" s="92"/>
      <c r="I85" s="93"/>
      <c r="J85" s="94"/>
      <c r="K85" s="305">
        <v>0.05</v>
      </c>
      <c r="L85" s="863">
        <f>N78*K85</f>
        <v>739.7384266029527</v>
      </c>
      <c r="M85" s="864"/>
      <c r="N85" s="51"/>
    </row>
    <row r="86" spans="1:14" ht="15.75" thickBot="1">
      <c r="B86" s="827" t="s">
        <v>953</v>
      </c>
      <c r="C86" s="828"/>
      <c r="D86" s="828"/>
      <c r="E86" s="828"/>
      <c r="F86" s="828"/>
      <c r="G86" s="828"/>
      <c r="H86" s="828"/>
      <c r="I86" s="828"/>
      <c r="J86" s="828"/>
      <c r="K86" s="828"/>
      <c r="L86" s="828"/>
      <c r="M86" s="829"/>
      <c r="N86" s="52">
        <f>L83+L84+L85</f>
        <v>4438.4305596177164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19233.199091676768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P119"/>
  <sheetViews>
    <sheetView topLeftCell="A34" zoomScale="78" zoomScaleNormal="78" workbookViewId="0">
      <selection activeCell="J57" sqref="J5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83">
        <v>275</v>
      </c>
      <c r="N36" s="272">
        <f>K36/M36</f>
        <v>351.3795964538736</v>
      </c>
    </row>
    <row r="37" spans="1:16">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83">
        <v>275</v>
      </c>
      <c r="N37" s="272">
        <f>K37/M37</f>
        <v>509.31997547785562</v>
      </c>
    </row>
    <row r="38" spans="1:16">
      <c r="A38" t="s">
        <v>176</v>
      </c>
      <c r="B38" s="840" t="str">
        <f>VLOOKUP(A38,EQUIPOS!A8:D154,3,FALSE)</f>
        <v xml:space="preserve">Compresor (barrido y soplado)
</v>
      </c>
      <c r="C38" s="841"/>
      <c r="D38" s="841"/>
      <c r="E38" s="841"/>
      <c r="F38" s="841"/>
      <c r="G38" s="841"/>
      <c r="H38" s="842"/>
      <c r="I38" s="267"/>
      <c r="J38" s="268"/>
      <c r="K38" s="269">
        <f>VLOOKUP(A38,EQUIPOS!A8:D165,4,FALSE)</f>
        <v>3883.0349587434512</v>
      </c>
      <c r="L38" s="270"/>
      <c r="M38" s="283">
        <v>275</v>
      </c>
      <c r="N38" s="272">
        <f>K38/M38</f>
        <v>14.120127122703458</v>
      </c>
    </row>
    <row r="39" spans="1:16">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91996.258503439691</v>
      </c>
      <c r="L39" s="955">
        <v>275</v>
      </c>
      <c r="M39" s="956"/>
      <c r="N39" s="272">
        <f>K39/L39</f>
        <v>334.53184910341707</v>
      </c>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1.4691374709745819</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1210.8206856288243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1.9E-2</v>
      </c>
      <c r="L48" s="267"/>
      <c r="M48" s="402">
        <f>VLOOKUP(A48,MATERIALES!A5:D389,4,FALSE)</f>
        <v>72889.4339012493</v>
      </c>
      <c r="N48" s="272">
        <f>K48*M48</f>
        <v>1384.8992441237367</v>
      </c>
      <c r="O48">
        <v>53138.365710277176</v>
      </c>
      <c r="P48">
        <f>+M48/O48</f>
        <v>1.3716912992518357</v>
      </c>
    </row>
    <row r="49" spans="1:16">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0.01</v>
      </c>
      <c r="L49" s="267"/>
      <c r="M49" s="402">
        <f>VLOOKUP(A49,MATERIALES!A6:D390,4,FALSE)</f>
        <v>74347.222579274283</v>
      </c>
      <c r="N49" s="272">
        <f>K49*M49</f>
        <v>743.47222579274285</v>
      </c>
      <c r="O49">
        <v>54550.818197464825</v>
      </c>
      <c r="P49">
        <f t="shared" ref="P49:P50" si="0">+M49/O49</f>
        <v>1.3628983952202107</v>
      </c>
    </row>
    <row r="50" spans="1:16">
      <c r="A50" t="s">
        <v>860</v>
      </c>
      <c r="B50" s="43" t="str">
        <f>VLOOKUP(A50,MATERIALES!A6:D372,3,FALSE)</f>
        <v>Emulsión CRR-2</v>
      </c>
      <c r="C50" s="281"/>
      <c r="D50" s="281"/>
      <c r="E50" s="281"/>
      <c r="F50" s="281"/>
      <c r="G50" s="281"/>
      <c r="H50" s="281"/>
      <c r="I50" s="268"/>
      <c r="J50" s="224" t="str">
        <f>VLOOKUP(A50,MATERIALES!A6:D372,2,FALSE)</f>
        <v>lt</v>
      </c>
      <c r="K50" s="282">
        <v>3.24</v>
      </c>
      <c r="L50" s="267"/>
      <c r="M50" s="402">
        <f>VLOOKUP(A50,MATERIALES!A6:D391,4,FALSE)</f>
        <v>2502.1901380671725</v>
      </c>
      <c r="N50" s="272">
        <f>K50*M50</f>
        <v>8107.096047337639</v>
      </c>
      <c r="O50">
        <v>2206</v>
      </c>
      <c r="P50">
        <f t="shared" si="0"/>
        <v>1.1342657017530247</v>
      </c>
    </row>
    <row r="51" spans="1:16">
      <c r="B51" s="43"/>
      <c r="C51" s="281"/>
      <c r="D51" s="281"/>
      <c r="E51" s="281"/>
      <c r="F51" s="281"/>
      <c r="G51" s="281"/>
      <c r="H51" s="281"/>
      <c r="I51" s="268"/>
      <c r="J51" s="224"/>
      <c r="K51" s="282"/>
      <c r="L51" s="267"/>
      <c r="M51" s="283"/>
      <c r="N51" s="284"/>
    </row>
    <row r="52" spans="1:16" ht="15.75" thickBot="1">
      <c r="B52" s="822"/>
      <c r="C52" s="823"/>
      <c r="D52" s="823"/>
      <c r="E52" s="823"/>
      <c r="F52" s="823"/>
      <c r="G52" s="823"/>
      <c r="H52" s="823"/>
      <c r="I52" s="824"/>
      <c r="J52" s="42"/>
      <c r="K52" s="44"/>
      <c r="L52" s="825"/>
      <c r="M52" s="826"/>
      <c r="N52" s="45"/>
    </row>
    <row r="53" spans="1:16" ht="15.75" thickBot="1">
      <c r="B53" s="827" t="s">
        <v>953</v>
      </c>
      <c r="C53" s="828"/>
      <c r="D53" s="828"/>
      <c r="E53" s="828"/>
      <c r="F53" s="828"/>
      <c r="G53" s="828"/>
      <c r="H53" s="828"/>
      <c r="I53" s="828"/>
      <c r="J53" s="828"/>
      <c r="K53" s="828"/>
      <c r="L53" s="828"/>
      <c r="M53" s="829"/>
      <c r="N53" s="394">
        <f>SUM(N48:N52)</f>
        <v>10235.467517254117</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830" t="s">
        <v>961</v>
      </c>
      <c r="M57" s="803"/>
      <c r="N57" s="76" t="s">
        <v>951</v>
      </c>
    </row>
    <row r="58" spans="1:16">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1">
        <f>VLOOKUP(A58,TRANSPORTE!A5:D117,4,FALSE)</f>
        <v>1026.2677070042455</v>
      </c>
      <c r="M58" s="832"/>
      <c r="N58" s="287">
        <f>K58*L58</f>
        <v>29.76176350312312</v>
      </c>
    </row>
    <row r="59" spans="1:16">
      <c r="B59" s="46"/>
      <c r="C59" s="47"/>
      <c r="D59" s="47"/>
      <c r="E59" s="47"/>
      <c r="F59" s="47"/>
      <c r="G59" s="47"/>
      <c r="H59" s="288"/>
      <c r="I59" s="279"/>
      <c r="J59" s="279"/>
      <c r="K59" s="279"/>
      <c r="L59" s="289"/>
      <c r="M59" s="290"/>
      <c r="N59" s="291"/>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816"/>
      <c r="M63" s="817"/>
      <c r="N63" s="127"/>
    </row>
    <row r="64" spans="1:16" ht="15.75" thickBot="1">
      <c r="B64" s="833" t="s">
        <v>953</v>
      </c>
      <c r="C64" s="834"/>
      <c r="D64" s="834"/>
      <c r="E64" s="834"/>
      <c r="F64" s="834"/>
      <c r="G64" s="834"/>
      <c r="H64" s="834"/>
      <c r="I64" s="834"/>
      <c r="J64" s="834"/>
      <c r="K64" s="834"/>
      <c r="L64" s="834"/>
      <c r="M64" s="835"/>
      <c r="N64" s="104">
        <f>N58+N59+N60+N61+N62</f>
        <v>29.76176350312312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11622.963713483523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2324.5927426967046</v>
      </c>
      <c r="M83" s="862"/>
      <c r="N83" s="51"/>
    </row>
    <row r="84" spans="1:14">
      <c r="B84" s="89" t="s">
        <v>973</v>
      </c>
      <c r="C84" s="90"/>
      <c r="D84" s="90"/>
      <c r="E84" s="90"/>
      <c r="F84" s="90"/>
      <c r="G84" s="90"/>
      <c r="H84" s="90"/>
      <c r="I84" s="87"/>
      <c r="J84" s="88"/>
      <c r="K84" s="304">
        <v>0.05</v>
      </c>
      <c r="L84" s="861">
        <f>N78*K84</f>
        <v>581.14818567417615</v>
      </c>
      <c r="M84" s="862"/>
      <c r="N84" s="51"/>
    </row>
    <row r="85" spans="1:14" ht="15.75" thickBot="1">
      <c r="B85" s="91" t="s">
        <v>974</v>
      </c>
      <c r="C85" s="92"/>
      <c r="D85" s="92"/>
      <c r="E85" s="92"/>
      <c r="F85" s="92"/>
      <c r="G85" s="92"/>
      <c r="H85" s="92"/>
      <c r="I85" s="93"/>
      <c r="J85" s="94"/>
      <c r="K85" s="305">
        <v>0.05</v>
      </c>
      <c r="L85" s="863">
        <f>N78*K85</f>
        <v>581.14818567417615</v>
      </c>
      <c r="M85" s="864"/>
      <c r="N85" s="51"/>
    </row>
    <row r="86" spans="1:14" ht="15.75" thickBot="1">
      <c r="B86" s="827" t="s">
        <v>953</v>
      </c>
      <c r="C86" s="828"/>
      <c r="D86" s="828"/>
      <c r="E86" s="828"/>
      <c r="F86" s="828"/>
      <c r="G86" s="828"/>
      <c r="H86" s="828"/>
      <c r="I86" s="828"/>
      <c r="J86" s="828"/>
      <c r="K86" s="828"/>
      <c r="L86" s="828"/>
      <c r="M86" s="829"/>
      <c r="N86" s="52">
        <f>L83+L84+L85</f>
        <v>3486.8891140450569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15109.852827528579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275</v>
      </c>
      <c r="N36" s="272">
        <f>K36/M36</f>
        <v>351.3795964538736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275</v>
      </c>
      <c r="N37" s="272">
        <f>K37/M37</f>
        <v>509.31997547785562</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3883.0349587434512</v>
      </c>
      <c r="L38" s="270"/>
      <c r="M38" s="271">
        <v>275</v>
      </c>
      <c r="N38" s="272">
        <f>K38/M38</f>
        <v>14.120127122703458</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91996.258503439691</v>
      </c>
      <c r="L39" s="844">
        <v>275</v>
      </c>
      <c r="M39" s="845"/>
      <c r="N39" s="272">
        <f>K39/L39</f>
        <v>334.53184910341707</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1210.8206856288243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VLOOKUP(A48,MATERIALES!A4:D633,2,FALSE)</f>
        <v>m3</v>
      </c>
      <c r="K48" s="282">
        <v>2.5000000000000001E-2</v>
      </c>
      <c r="L48" s="267"/>
      <c r="M48" s="402">
        <f>VLOOKUP(A48,MATERIALES!A5:D389,4,FALSE)</f>
        <v>72889.4339012493</v>
      </c>
      <c r="N48" s="272">
        <f>K48*M48</f>
        <v>1822.2358475312326</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VLOOKUP(A49,MATERIALES!A5:D634,2,FALSE)</f>
        <v>m3</v>
      </c>
      <c r="K49" s="282">
        <v>1.2999999999999999E-2</v>
      </c>
      <c r="L49" s="267"/>
      <c r="M49" s="402">
        <f>VLOOKUP(A49,MATERIALES!A6:D390,4,FALSE)</f>
        <v>74347.222579274283</v>
      </c>
      <c r="N49" s="272">
        <f>K49*M49</f>
        <v>966.51389353056561</v>
      </c>
    </row>
    <row r="50" spans="1:14">
      <c r="A50" t="s">
        <v>862</v>
      </c>
      <c r="B50" s="43" t="str">
        <f>VLOOKUP(A50,MATERIALES!A6:D372,3,FALSE)</f>
        <v>Emulsión CRR-2m</v>
      </c>
      <c r="C50" s="281"/>
      <c r="D50" s="281"/>
      <c r="E50" s="281"/>
      <c r="F50" s="281"/>
      <c r="G50" s="281"/>
      <c r="H50" s="281"/>
      <c r="I50" s="268"/>
      <c r="J50" s="224" t="str">
        <f>VLOOKUP(A50,MATERIALES!A6:D635,2,FALSE)</f>
        <v>lt</v>
      </c>
      <c r="K50" s="282">
        <v>4.24</v>
      </c>
      <c r="L50" s="267"/>
      <c r="M50" s="402">
        <f>VLOOKUP(A50,MATERIALES!A6:D391,4,FALSE)</f>
        <v>2122.1238041535153</v>
      </c>
      <c r="N50" s="272">
        <f>K50*M50</f>
        <v>8997.8049296109057</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11786.554670672704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1">
        <f>VLOOKUP(A58,TRANSPORTE!A5:D117,4,FALSE)</f>
        <v>1026.2677070042455</v>
      </c>
      <c r="M58" s="832"/>
      <c r="N58" s="287">
        <f>K58*L58</f>
        <v>38.998172866161326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38.998172866161326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13183.287276265146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2636.6574552530292</v>
      </c>
      <c r="M83" s="862"/>
      <c r="N83" s="51"/>
    </row>
    <row r="84" spans="1:14">
      <c r="B84" s="89" t="s">
        <v>973</v>
      </c>
      <c r="C84" s="90"/>
      <c r="D84" s="90"/>
      <c r="E84" s="90"/>
      <c r="F84" s="90"/>
      <c r="G84" s="90"/>
      <c r="H84" s="90"/>
      <c r="I84" s="87"/>
      <c r="J84" s="88"/>
      <c r="K84" s="304">
        <v>0.05</v>
      </c>
      <c r="L84" s="861">
        <f>N78*K84</f>
        <v>659.1643638132573</v>
      </c>
      <c r="M84" s="862"/>
      <c r="N84" s="51"/>
    </row>
    <row r="85" spans="1:14" ht="15.75" thickBot="1">
      <c r="B85" s="91" t="s">
        <v>974</v>
      </c>
      <c r="C85" s="92"/>
      <c r="D85" s="92"/>
      <c r="E85" s="92"/>
      <c r="F85" s="92"/>
      <c r="G85" s="92"/>
      <c r="H85" s="92"/>
      <c r="I85" s="93"/>
      <c r="J85" s="94"/>
      <c r="K85" s="305">
        <v>0.05</v>
      </c>
      <c r="L85" s="863">
        <f>N78*K85</f>
        <v>659.1643638132573</v>
      </c>
      <c r="M85" s="864"/>
      <c r="N85" s="51"/>
    </row>
    <row r="86" spans="1:14" ht="15.75" thickBot="1">
      <c r="B86" s="827" t="s">
        <v>953</v>
      </c>
      <c r="C86" s="828"/>
      <c r="D86" s="828"/>
      <c r="E86" s="828"/>
      <c r="F86" s="828"/>
      <c r="G86" s="828"/>
      <c r="H86" s="828"/>
      <c r="I86" s="828"/>
      <c r="J86" s="828"/>
      <c r="K86" s="828"/>
      <c r="L86" s="828"/>
      <c r="M86" s="829"/>
      <c r="N86" s="52">
        <f>L83+L84+L85</f>
        <v>3954.9861828795438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17138.27345914469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275</v>
      </c>
      <c r="N36" s="272">
        <f>K36/M36</f>
        <v>351.3795964538736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275</v>
      </c>
      <c r="N37" s="272">
        <f>K37/M37</f>
        <v>509.31997547785562</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3883.0349587434512</v>
      </c>
      <c r="L38" s="270"/>
      <c r="M38" s="271">
        <v>275</v>
      </c>
      <c r="N38" s="272">
        <f>K38/M38</f>
        <v>14.120127122703458</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91996.258503439691</v>
      </c>
      <c r="L39" s="844">
        <v>275</v>
      </c>
      <c r="M39" s="845"/>
      <c r="N39" s="272">
        <f>K39/L39</f>
        <v>334.53184910341707</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1.4691374709745819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1210.8206856288243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VLOOKUP(A48,MATERIALES!A4:D633,2,FALSE)</f>
        <v>m3</v>
      </c>
      <c r="K48" s="282">
        <v>1.9E-2</v>
      </c>
      <c r="L48" s="267"/>
      <c r="M48" s="402">
        <f>VLOOKUP(A48,MATERIALES!A5:D389,4,FALSE)</f>
        <v>72889.4339012493</v>
      </c>
      <c r="N48" s="272">
        <f>K48*M48</f>
        <v>1384.8992441237367</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VLOOKUP(A49,MATERIALES!A5:D634,2,FALSE)</f>
        <v>m3</v>
      </c>
      <c r="K49" s="282">
        <v>0.01</v>
      </c>
      <c r="L49" s="267"/>
      <c r="M49" s="402">
        <f>VLOOKUP(A49,MATERIALES!A6:D390,4,FALSE)</f>
        <v>74347.222579274283</v>
      </c>
      <c r="N49" s="272">
        <f>K49*M49</f>
        <v>743.47222579274285</v>
      </c>
    </row>
    <row r="50" spans="1:14">
      <c r="A50" t="s">
        <v>862</v>
      </c>
      <c r="B50" s="43" t="str">
        <f>VLOOKUP(A50,MATERIALES!A6:D372,3,FALSE)</f>
        <v>Emulsión CRR-2m</v>
      </c>
      <c r="C50" s="281"/>
      <c r="D50" s="281"/>
      <c r="E50" s="281"/>
      <c r="F50" s="281"/>
      <c r="G50" s="281"/>
      <c r="H50" s="281"/>
      <c r="I50" s="268"/>
      <c r="J50" s="224" t="str">
        <f>VLOOKUP(A50,MATERIALES!A6:D635,2,FALSE)</f>
        <v>lt</v>
      </c>
      <c r="K50" s="282">
        <v>3.24</v>
      </c>
      <c r="L50" s="267"/>
      <c r="M50" s="402">
        <f>VLOOKUP(A50,MATERIALES!A6:D391,4,FALSE)</f>
        <v>2122.1238041535153</v>
      </c>
      <c r="N50" s="272">
        <f>K50*M50</f>
        <v>6875.6811254573895</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9004.0525953738688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1">
        <f>VLOOKUP(A58,TRANSPORTE!A5:D117,4,FALSE)</f>
        <v>1026.2677070042455</v>
      </c>
      <c r="M58" s="832"/>
      <c r="N58" s="287">
        <f>K58*L58</f>
        <v>29.76176350312312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29.76176350312312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146.91374709745818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10391.548791603274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2078.309758320655</v>
      </c>
      <c r="M83" s="862"/>
      <c r="N83" s="51"/>
    </row>
    <row r="84" spans="1:14">
      <c r="B84" s="89" t="s">
        <v>973</v>
      </c>
      <c r="C84" s="90"/>
      <c r="D84" s="90"/>
      <c r="E84" s="90"/>
      <c r="F84" s="90"/>
      <c r="G84" s="90"/>
      <c r="H84" s="90"/>
      <c r="I84" s="87"/>
      <c r="J84" s="88"/>
      <c r="K84" s="304">
        <v>0.05</v>
      </c>
      <c r="L84" s="861">
        <f>N78*K84</f>
        <v>519.57743958016374</v>
      </c>
      <c r="M84" s="862"/>
      <c r="N84" s="51"/>
    </row>
    <row r="85" spans="1:14" ht="15.75" thickBot="1">
      <c r="B85" s="91" t="s">
        <v>974</v>
      </c>
      <c r="C85" s="92"/>
      <c r="D85" s="92"/>
      <c r="E85" s="92"/>
      <c r="F85" s="92"/>
      <c r="G85" s="92"/>
      <c r="H85" s="92"/>
      <c r="I85" s="93"/>
      <c r="J85" s="94"/>
      <c r="K85" s="305">
        <v>0.05</v>
      </c>
      <c r="L85" s="863">
        <f>N78*K85</f>
        <v>519.57743958016374</v>
      </c>
      <c r="M85" s="864"/>
      <c r="N85" s="51"/>
    </row>
    <row r="86" spans="1:14" ht="15.75" thickBot="1">
      <c r="B86" s="827" t="s">
        <v>953</v>
      </c>
      <c r="C86" s="828"/>
      <c r="D86" s="828"/>
      <c r="E86" s="828"/>
      <c r="F86" s="828"/>
      <c r="G86" s="828"/>
      <c r="H86" s="828"/>
      <c r="I86" s="828"/>
      <c r="J86" s="828"/>
      <c r="K86" s="828"/>
      <c r="L86" s="828"/>
      <c r="M86" s="829"/>
      <c r="N86" s="52">
        <f>L83+L84+L85</f>
        <v>3117.4646374809822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13509.013429084256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418</v>
      </c>
      <c r="N36" s="272">
        <f>K36/M36</f>
        <v>231.17078714070632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418</v>
      </c>
      <c r="N37" s="272">
        <f>K37/M37</f>
        <v>335.0789312354313</v>
      </c>
    </row>
    <row r="38" spans="1:14">
      <c r="A38" t="s">
        <v>225</v>
      </c>
      <c r="B38" s="840" t="str">
        <f>VLOOKUP(A38,EQUIPOS!A8:D154,3,FALSE)</f>
        <v>Esparcidor de gravilla, Ancho de esparcimiento 3100mm, Velocidad de trabajo 10—20km2/h</v>
      </c>
      <c r="C38" s="841"/>
      <c r="D38" s="841"/>
      <c r="E38" s="841"/>
      <c r="F38" s="841"/>
      <c r="G38" s="841"/>
      <c r="H38" s="842"/>
      <c r="I38" s="267"/>
      <c r="J38" s="268"/>
      <c r="K38" s="269">
        <f>VLOOKUP(A38,EQUIPOS!A8:D165,4,FALSE)</f>
        <v>91996.258503439691</v>
      </c>
      <c r="L38" s="270"/>
      <c r="M38" s="271">
        <v>418</v>
      </c>
      <c r="N38" s="272">
        <f>K38/M38</f>
        <v>220.08674283119544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0.96653780985169846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787.30299901718479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VLOOKUP(A48,MATERIALES!A4:D633,2,FALSE)</f>
        <v>m3</v>
      </c>
      <c r="K48" s="282">
        <v>0.01</v>
      </c>
      <c r="L48" s="267"/>
      <c r="M48" s="402">
        <f>VLOOKUP(A48,MATERIALES!A5:D389,4,FALSE)</f>
        <v>54242.234154055404</v>
      </c>
      <c r="N48" s="272">
        <f>K48*M48</f>
        <v>542.42234154055404</v>
      </c>
    </row>
    <row r="49" spans="1:14">
      <c r="A49" s="108" t="s">
        <v>860</v>
      </c>
      <c r="B49" s="43" t="str">
        <f>VLOOKUP(A49,MATERIALES!A6:D372,3,FALSE)</f>
        <v>Emulsión CRR-2</v>
      </c>
      <c r="C49" s="281"/>
      <c r="D49" s="281"/>
      <c r="E49" s="281"/>
      <c r="F49" s="281"/>
      <c r="G49" s="281"/>
      <c r="H49" s="281"/>
      <c r="I49" s="268"/>
      <c r="J49" s="224" t="str">
        <f>VLOOKUP(A49,MATERIALES!A5:D634,2,FALSE)</f>
        <v>lt</v>
      </c>
      <c r="K49" s="282">
        <v>1.25</v>
      </c>
      <c r="L49" s="267"/>
      <c r="M49" s="402">
        <f>VLOOKUP(A49,MATERIALES!A6:D390,4,FALSE)</f>
        <v>2502.1901380671725</v>
      </c>
      <c r="N49" s="272">
        <f>K49*M49</f>
        <v>3127.7376725839658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3670.1600141245199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31">
        <f>VLOOKUP(A58,TRANSPORTE!A5:D117,4,FALSE)</f>
        <v>1026.2677070042455</v>
      </c>
      <c r="M58" s="832"/>
      <c r="N58" s="287">
        <f>K58*L58</f>
        <v>10.262677070042455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10.262677070042455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96.653780985169846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4564.3794711969167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912.87589423938334</v>
      </c>
      <c r="M83" s="862"/>
      <c r="N83" s="51"/>
    </row>
    <row r="84" spans="1:14">
      <c r="B84" s="89" t="s">
        <v>973</v>
      </c>
      <c r="C84" s="90"/>
      <c r="D84" s="90"/>
      <c r="E84" s="90"/>
      <c r="F84" s="90"/>
      <c r="G84" s="90"/>
      <c r="H84" s="90"/>
      <c r="I84" s="87"/>
      <c r="J84" s="88"/>
      <c r="K84" s="304">
        <v>0.05</v>
      </c>
      <c r="L84" s="861">
        <f>N78*K84</f>
        <v>228.21897355984584</v>
      </c>
      <c r="M84" s="862"/>
      <c r="N84" s="51"/>
    </row>
    <row r="85" spans="1:14" ht="15.75" thickBot="1">
      <c r="B85" s="91" t="s">
        <v>974</v>
      </c>
      <c r="C85" s="92"/>
      <c r="D85" s="92"/>
      <c r="E85" s="92"/>
      <c r="F85" s="92"/>
      <c r="G85" s="92"/>
      <c r="H85" s="92"/>
      <c r="I85" s="93"/>
      <c r="J85" s="94"/>
      <c r="K85" s="305">
        <v>0.05</v>
      </c>
      <c r="L85" s="863">
        <f>N78*K85</f>
        <v>228.21897355984584</v>
      </c>
      <c r="M85" s="864"/>
      <c r="N85" s="51"/>
    </row>
    <row r="86" spans="1:14" ht="15.75" thickBot="1">
      <c r="B86" s="827" t="s">
        <v>953</v>
      </c>
      <c r="C86" s="828"/>
      <c r="D86" s="828"/>
      <c r="E86" s="828"/>
      <c r="F86" s="828"/>
      <c r="G86" s="828"/>
      <c r="H86" s="828"/>
      <c r="I86" s="828"/>
      <c r="J86" s="828"/>
      <c r="K86" s="828"/>
      <c r="L86" s="828"/>
      <c r="M86" s="829"/>
      <c r="N86" s="52">
        <f>L83+L84+L85</f>
        <v>1369.313841359075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5933.6933125559917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96629.389024815246</v>
      </c>
      <c r="L36" s="270"/>
      <c r="M36" s="271">
        <v>418</v>
      </c>
      <c r="N36" s="272">
        <f>K36/M36</f>
        <v>231.17078714070632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418</v>
      </c>
      <c r="N37" s="272">
        <f>K37/M37</f>
        <v>335.0789312354313</v>
      </c>
    </row>
    <row r="38" spans="1:14">
      <c r="A38" t="s">
        <v>225</v>
      </c>
      <c r="B38" s="840" t="str">
        <f>VLOOKUP(A38,EQUIPOS!A8:D154,3,FALSE)</f>
        <v>Esparcidor de gravilla, Ancho de esparcimiento 3100mm, Velocidad de trabajo 10—20km2/h</v>
      </c>
      <c r="C38" s="841"/>
      <c r="D38" s="841"/>
      <c r="E38" s="841"/>
      <c r="F38" s="841"/>
      <c r="G38" s="841"/>
      <c r="H38" s="842"/>
      <c r="I38" s="267"/>
      <c r="J38" s="268"/>
      <c r="K38" s="269">
        <f>VLOOKUP(A38,EQUIPOS!A8:D165,4,FALSE)</f>
        <v>91996.258503439691</v>
      </c>
      <c r="L38" s="270"/>
      <c r="M38" s="271">
        <v>418</v>
      </c>
      <c r="N38" s="272">
        <f>K38/M38</f>
        <v>220.08674283119544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0.96653780985169846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787.30299901718479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VLOOKUP(A48,MATERIALES!A4:D633,2,FALSE)</f>
        <v>m3</v>
      </c>
      <c r="K48" s="282">
        <v>0.01</v>
      </c>
      <c r="L48" s="267"/>
      <c r="M48" s="402">
        <f>VLOOKUP(A48,MATERIALES!A5:D389,4,FALSE)</f>
        <v>54242.234154055404</v>
      </c>
      <c r="N48" s="272">
        <f>K48*M48</f>
        <v>542.42234154055404</v>
      </c>
    </row>
    <row r="49" spans="1:72">
      <c r="A49" s="108" t="s">
        <v>858</v>
      </c>
      <c r="B49" s="43" t="str">
        <f>VLOOKUP(A49,MATERIALES!A6:D372,3,FALSE)</f>
        <v>Emulsión CRR-1</v>
      </c>
      <c r="C49" s="281"/>
      <c r="D49" s="281"/>
      <c r="E49" s="281"/>
      <c r="F49" s="281"/>
      <c r="G49" s="281"/>
      <c r="H49" s="281"/>
      <c r="I49" s="268"/>
      <c r="J49" s="268" t="s">
        <v>980</v>
      </c>
      <c r="K49" s="282">
        <v>1.25</v>
      </c>
      <c r="L49" s="267"/>
      <c r="M49" s="402">
        <f>VLOOKUP(A49,MATERIALES!A6:D390,4,FALSE)</f>
        <v>9064.3217444339298</v>
      </c>
      <c r="N49" s="272">
        <f>K49*M49</f>
        <v>11330.402180542413</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2"/>
      <c r="C52" s="823"/>
      <c r="D52" s="823"/>
      <c r="E52" s="823"/>
      <c r="F52" s="823"/>
      <c r="G52" s="823"/>
      <c r="H52" s="823"/>
      <c r="I52" s="824"/>
      <c r="J52" s="42"/>
      <c r="K52" s="44"/>
      <c r="L52" s="825"/>
      <c r="M52" s="826"/>
      <c r="N52" s="45"/>
    </row>
    <row r="53" spans="1:72" ht="15.75" thickBot="1">
      <c r="B53" s="827" t="s">
        <v>953</v>
      </c>
      <c r="C53" s="828"/>
      <c r="D53" s="828"/>
      <c r="E53" s="828"/>
      <c r="F53" s="828"/>
      <c r="G53" s="828"/>
      <c r="H53" s="828"/>
      <c r="I53" s="828"/>
      <c r="J53" s="828"/>
      <c r="K53" s="828"/>
      <c r="L53" s="828"/>
      <c r="M53" s="829"/>
      <c r="N53" s="394">
        <f>SUM(N48:N52)</f>
        <v>11872.824522082967</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30" t="s">
        <v>961</v>
      </c>
      <c r="M57" s="803"/>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31">
        <f>VLOOKUP(A58,TRANSPORTE!A5:D117,4,FALSE)</f>
        <v>1026.2677070042455</v>
      </c>
      <c r="M58" s="832"/>
      <c r="N58" s="287">
        <f>K58*L58</f>
        <v>10.262677070042455</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6"/>
      <c r="M63" s="817"/>
      <c r="N63" s="127"/>
    </row>
    <row r="64" spans="1:72" ht="15.75" thickBot="1">
      <c r="B64" s="833" t="s">
        <v>953</v>
      </c>
      <c r="C64" s="834"/>
      <c r="D64" s="834"/>
      <c r="E64" s="834"/>
      <c r="F64" s="834"/>
      <c r="G64" s="834"/>
      <c r="H64" s="834"/>
      <c r="I64" s="834"/>
      <c r="J64" s="834"/>
      <c r="K64" s="834"/>
      <c r="L64" s="834"/>
      <c r="M64" s="835"/>
      <c r="N64" s="104">
        <f>N58+N59+N60+N61+N62</f>
        <v>10.262677070042455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96.653780985169846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12767.043979155365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2553.4087958310733</v>
      </c>
      <c r="M83" s="862"/>
      <c r="N83" s="51"/>
    </row>
    <row r="84" spans="1:14">
      <c r="B84" s="89" t="s">
        <v>973</v>
      </c>
      <c r="C84" s="90"/>
      <c r="D84" s="90"/>
      <c r="E84" s="90"/>
      <c r="F84" s="90"/>
      <c r="G84" s="90"/>
      <c r="H84" s="90"/>
      <c r="I84" s="87"/>
      <c r="J84" s="88"/>
      <c r="K84" s="304">
        <v>0.05</v>
      </c>
      <c r="L84" s="861">
        <f>N78*K84</f>
        <v>638.35219895776834</v>
      </c>
      <c r="M84" s="862"/>
      <c r="N84" s="51"/>
    </row>
    <row r="85" spans="1:14" ht="15.75" thickBot="1">
      <c r="B85" s="91" t="s">
        <v>974</v>
      </c>
      <c r="C85" s="92"/>
      <c r="D85" s="92"/>
      <c r="E85" s="92"/>
      <c r="F85" s="92"/>
      <c r="G85" s="92"/>
      <c r="H85" s="92"/>
      <c r="I85" s="93"/>
      <c r="J85" s="94"/>
      <c r="K85" s="305">
        <v>0.05</v>
      </c>
      <c r="L85" s="863">
        <f>N78*K85</f>
        <v>638.35219895776834</v>
      </c>
      <c r="M85" s="864"/>
      <c r="N85" s="51"/>
    </row>
    <row r="86" spans="1:14" ht="15.75" thickBot="1">
      <c r="B86" s="827" t="s">
        <v>953</v>
      </c>
      <c r="C86" s="828"/>
      <c r="D86" s="828"/>
      <c r="E86" s="828"/>
      <c r="F86" s="828"/>
      <c r="G86" s="828"/>
      <c r="H86" s="828"/>
      <c r="I86" s="828"/>
      <c r="J86" s="828"/>
      <c r="K86" s="828"/>
      <c r="L86" s="828"/>
      <c r="M86" s="829"/>
      <c r="N86" s="52">
        <f>L83+L84+L85</f>
        <v>3830.1131937466102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16597.157172901974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P119"/>
  <sheetViews>
    <sheetView topLeftCell="A58" zoomScale="78" zoomScaleNormal="78" workbookViewId="0">
      <selection activeCell="P70" sqref="P7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136</v>
      </c>
      <c r="B36" s="840" t="str">
        <f>VLOOKUP(A36,EQUIPOS!A6:D154,3,FALSE)</f>
        <v>Camión de Slurry</v>
      </c>
      <c r="C36" s="841"/>
      <c r="D36" s="841"/>
      <c r="E36" s="841"/>
      <c r="F36" s="841"/>
      <c r="G36" s="841"/>
      <c r="H36" s="842"/>
      <c r="I36" s="267"/>
      <c r="J36" s="268"/>
      <c r="K36" s="269">
        <f>VLOOKUP(A36,EQUIPOS!A6:D163,4,FALSE)</f>
        <v>161809.88292644161</v>
      </c>
      <c r="L36" s="270"/>
      <c r="M36" s="271">
        <v>600</v>
      </c>
      <c r="N36" s="272">
        <f>K36/M36</f>
        <v>269.68313821073605</v>
      </c>
      <c r="O36">
        <v>154632</v>
      </c>
      <c r="P36" s="646">
        <f>+K36/O36</f>
        <v>1.0464191301052927</v>
      </c>
    </row>
    <row r="37" spans="1:16">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600</v>
      </c>
      <c r="N37" s="272">
        <f>K37/M37</f>
        <v>6.471724931239085</v>
      </c>
      <c r="O37">
        <v>71566.356688249143</v>
      </c>
      <c r="P37" s="646">
        <f>+K37/O37</f>
        <v>5.4257826420567631E-2</v>
      </c>
    </row>
    <row r="38" spans="1:16">
      <c r="B38" s="840"/>
      <c r="C38" s="841"/>
      <c r="D38" s="841"/>
      <c r="E38" s="841"/>
      <c r="F38" s="841"/>
      <c r="G38" s="841"/>
      <c r="H38" s="842"/>
      <c r="I38" s="267"/>
      <c r="J38" s="268"/>
      <c r="K38" s="269"/>
      <c r="L38" s="270"/>
      <c r="M38" s="271"/>
      <c r="N38" s="272"/>
    </row>
    <row r="39" spans="1:16">
      <c r="B39" s="840"/>
      <c r="C39" s="841"/>
      <c r="D39" s="841"/>
      <c r="E39" s="841"/>
      <c r="F39" s="841"/>
      <c r="G39" s="841"/>
      <c r="H39" s="842"/>
      <c r="I39" s="843"/>
      <c r="J39" s="824"/>
      <c r="K39" s="269"/>
      <c r="L39" s="844"/>
      <c r="M39" s="845"/>
      <c r="N39" s="272"/>
    </row>
    <row r="40" spans="1:16">
      <c r="B40" s="840"/>
      <c r="C40" s="841"/>
      <c r="D40" s="841"/>
      <c r="E40" s="846"/>
      <c r="F40" s="841"/>
      <c r="G40" s="841"/>
      <c r="H40" s="842"/>
      <c r="I40" s="36"/>
      <c r="J40" s="37"/>
      <c r="K40" s="274"/>
      <c r="L40" s="276"/>
      <c r="M40" s="277"/>
      <c r="N40" s="278"/>
    </row>
    <row r="41" spans="1:16">
      <c r="B41" s="847" t="s">
        <v>952</v>
      </c>
      <c r="C41" s="848"/>
      <c r="D41" s="848"/>
      <c r="E41" s="38"/>
      <c r="F41" s="39"/>
      <c r="G41" s="39"/>
      <c r="H41" s="40"/>
      <c r="I41" s="36"/>
      <c r="J41" s="37"/>
      <c r="K41" s="279"/>
      <c r="L41" s="276"/>
      <c r="M41" s="401">
        <v>0.01</v>
      </c>
      <c r="N41" s="344">
        <f>N76*M41</f>
        <v>0.67335467419668338</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276.82821781617179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767</v>
      </c>
      <c r="B48" s="43" t="str">
        <f>VLOOKUP(A48,MATERIALES!A5:D372,3,FALSE)</f>
        <v>Agregado tipo LA 13 (lechadas)</v>
      </c>
      <c r="C48" s="281"/>
      <c r="D48" s="281"/>
      <c r="E48" s="281"/>
      <c r="F48" s="281"/>
      <c r="G48" s="281"/>
      <c r="H48" s="281"/>
      <c r="I48" s="268"/>
      <c r="J48" s="224" t="str">
        <f>VLOOKUP(A48,MATERIALES!A4:D633,2,FALSE)</f>
        <v>m3</v>
      </c>
      <c r="K48" s="407">
        <v>1.2500000000000001E-2</v>
      </c>
      <c r="L48" s="267"/>
      <c r="M48" s="402">
        <f>VLOOKUP(A48,MATERIALES!A5:D389,4,FALSE)</f>
        <v>39610.200937193193</v>
      </c>
      <c r="N48" s="272">
        <f>K48*M48</f>
        <v>495.12751171491493</v>
      </c>
      <c r="O48">
        <v>52969</v>
      </c>
      <c r="P48">
        <f>+M48/O48</f>
        <v>0.74779967409604098</v>
      </c>
    </row>
    <row r="49" spans="1:16">
      <c r="A49" s="108" t="s">
        <v>850</v>
      </c>
      <c r="B49" s="43" t="str">
        <f>VLOOKUP(A49,MATERIALES!A6:D372,3,FALSE)</f>
        <v>Emulsión CRL-1h</v>
      </c>
      <c r="C49" s="281"/>
      <c r="D49" s="281"/>
      <c r="E49" s="281"/>
      <c r="F49" s="281"/>
      <c r="G49" s="281"/>
      <c r="H49" s="281"/>
      <c r="I49" s="268"/>
      <c r="J49" s="224" t="str">
        <f>VLOOKUP(A49,MATERIALES!A5:D634,2,FALSE)</f>
        <v>lt</v>
      </c>
      <c r="K49" s="407">
        <v>1.4625000000000001</v>
      </c>
      <c r="L49" s="267"/>
      <c r="M49" s="402">
        <f>VLOOKUP(A49,MATERIALES!A6:D390,4,FALSE)</f>
        <v>1279.7302037805055</v>
      </c>
      <c r="N49" s="272">
        <f>K49*M49</f>
        <v>1871.6054230289894</v>
      </c>
      <c r="O49">
        <v>2135.6456851264643</v>
      </c>
      <c r="P49">
        <f>+M49/O49</f>
        <v>0.59922402517097539</v>
      </c>
    </row>
    <row r="50" spans="1:16">
      <c r="B50" s="43"/>
      <c r="C50" s="281"/>
      <c r="D50" s="281"/>
      <c r="E50" s="281"/>
      <c r="F50" s="281"/>
      <c r="G50" s="281"/>
      <c r="H50" s="281"/>
      <c r="I50" s="268"/>
      <c r="J50" s="224"/>
      <c r="K50" s="282"/>
      <c r="L50" s="267"/>
      <c r="M50" s="283"/>
      <c r="N50" s="284"/>
    </row>
    <row r="51" spans="1:16">
      <c r="B51" s="43"/>
      <c r="C51" s="281"/>
      <c r="D51" s="281"/>
      <c r="E51" s="281"/>
      <c r="F51" s="281"/>
      <c r="G51" s="281"/>
      <c r="H51" s="281"/>
      <c r="I51" s="268"/>
      <c r="J51" s="224"/>
      <c r="K51" s="282"/>
      <c r="L51" s="267"/>
      <c r="M51" s="283"/>
      <c r="N51" s="284"/>
    </row>
    <row r="52" spans="1:16" ht="15.75" thickBot="1">
      <c r="B52" s="822"/>
      <c r="C52" s="823"/>
      <c r="D52" s="823"/>
      <c r="E52" s="823"/>
      <c r="F52" s="823"/>
      <c r="G52" s="823"/>
      <c r="H52" s="823"/>
      <c r="I52" s="824"/>
      <c r="J52" s="42"/>
      <c r="K52" s="44"/>
      <c r="L52" s="825"/>
      <c r="M52" s="826"/>
      <c r="N52" s="45"/>
    </row>
    <row r="53" spans="1:16" ht="15.75" thickBot="1">
      <c r="B53" s="827" t="s">
        <v>953</v>
      </c>
      <c r="C53" s="828"/>
      <c r="D53" s="828"/>
      <c r="E53" s="828"/>
      <c r="F53" s="828"/>
      <c r="G53" s="828"/>
      <c r="H53" s="828"/>
      <c r="I53" s="828"/>
      <c r="J53" s="828"/>
      <c r="K53" s="828"/>
      <c r="L53" s="828"/>
      <c r="M53" s="829"/>
      <c r="N53" s="394">
        <f>SUM(N48:N52)</f>
        <v>2366.7329347439045</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830" t="s">
        <v>961</v>
      </c>
      <c r="M57" s="803"/>
      <c r="N57" s="76" t="s">
        <v>951</v>
      </c>
    </row>
    <row r="58" spans="1:16">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1">
        <f>VLOOKUP(A58,TRANSPORTE!A5:D117,4,FALSE)</f>
        <v>1026.2677070042455</v>
      </c>
      <c r="M58" s="832"/>
      <c r="N58" s="287">
        <f>K58*L58</f>
        <v>12.82834633755307</v>
      </c>
      <c r="O58">
        <v>1109.909090909091</v>
      </c>
      <c r="P58">
        <f>+L58/O58</f>
        <v>0.92464122999809151</v>
      </c>
    </row>
    <row r="59" spans="1:16">
      <c r="B59" s="46"/>
      <c r="C59" s="47"/>
      <c r="D59" s="47"/>
      <c r="E59" s="47"/>
      <c r="F59" s="47"/>
      <c r="G59" s="47"/>
      <c r="H59" s="288"/>
      <c r="I59" s="279"/>
      <c r="J59" s="279"/>
      <c r="K59" s="279"/>
      <c r="L59" s="289"/>
      <c r="M59" s="290"/>
      <c r="N59" s="291"/>
    </row>
    <row r="60" spans="1:16">
      <c r="B60" s="46"/>
      <c r="C60" s="47"/>
      <c r="D60" s="47"/>
      <c r="E60" s="47"/>
      <c r="F60" s="47"/>
      <c r="G60" s="47"/>
      <c r="H60" s="288"/>
      <c r="I60" s="279"/>
      <c r="J60" s="279"/>
      <c r="K60" s="279"/>
      <c r="L60" s="289"/>
      <c r="M60" s="290"/>
      <c r="N60" s="291"/>
    </row>
    <row r="61" spans="1:16">
      <c r="B61" s="46"/>
      <c r="C61" s="47"/>
      <c r="D61" s="47"/>
      <c r="E61" s="47"/>
      <c r="F61" s="47"/>
      <c r="G61" s="47"/>
      <c r="H61" s="288"/>
      <c r="I61" s="279"/>
      <c r="J61" s="279"/>
      <c r="K61" s="279"/>
      <c r="L61" s="289"/>
      <c r="M61" s="290"/>
      <c r="N61" s="291"/>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816"/>
      <c r="M63" s="817"/>
      <c r="N63" s="127"/>
    </row>
    <row r="64" spans="1:16" ht="15.75" thickBot="1">
      <c r="B64" s="833" t="s">
        <v>953</v>
      </c>
      <c r="C64" s="834"/>
      <c r="D64" s="834"/>
      <c r="E64" s="834"/>
      <c r="F64" s="834"/>
      <c r="G64" s="834"/>
      <c r="H64" s="834"/>
      <c r="I64" s="834"/>
      <c r="J64" s="834"/>
      <c r="K64" s="834"/>
      <c r="L64" s="834"/>
      <c r="M64" s="835"/>
      <c r="N64" s="104">
        <f>N58+N59+N60+N61+N62</f>
        <v>12.82834633755307</v>
      </c>
    </row>
    <row r="65" spans="1:16">
      <c r="B65" s="33"/>
      <c r="C65" s="34"/>
      <c r="D65" s="34"/>
      <c r="E65" s="34"/>
      <c r="F65" s="34"/>
      <c r="G65" s="34"/>
      <c r="H65" s="34"/>
      <c r="I65" s="34"/>
      <c r="J65" s="34"/>
      <c r="K65" s="34"/>
      <c r="L65" s="34"/>
      <c r="M65" s="34"/>
      <c r="N65" s="35"/>
    </row>
    <row r="66" spans="1:16">
      <c r="B66" s="64" t="s">
        <v>962</v>
      </c>
      <c r="C66" s="65"/>
      <c r="D66" s="65"/>
      <c r="E66" s="65"/>
      <c r="F66" s="65"/>
      <c r="G66" s="65"/>
      <c r="H66" s="65"/>
      <c r="I66" s="65"/>
      <c r="J66" s="65"/>
      <c r="K66" s="65"/>
      <c r="L66" s="65"/>
      <c r="M66" s="65"/>
      <c r="N66" s="66"/>
    </row>
    <row r="67" spans="1:16" ht="15.75" thickBot="1">
      <c r="B67" s="68"/>
      <c r="C67" s="61"/>
      <c r="D67" s="61"/>
      <c r="E67" s="61"/>
      <c r="F67" s="61"/>
      <c r="G67" s="61"/>
      <c r="H67" s="61"/>
      <c r="I67" s="61"/>
      <c r="J67" s="61"/>
      <c r="K67" s="61"/>
      <c r="L67" s="61"/>
      <c r="M67" s="61"/>
      <c r="N67" s="63"/>
    </row>
    <row r="68" spans="1:16" ht="25.5">
      <c r="B68" s="853" t="s">
        <v>963</v>
      </c>
      <c r="C68" s="854"/>
      <c r="D68" s="854"/>
      <c r="E68" s="854"/>
      <c r="F68" s="854"/>
      <c r="G68" s="854"/>
      <c r="H68" s="854"/>
      <c r="I68" s="73" t="s">
        <v>964</v>
      </c>
      <c r="J68" s="75" t="s">
        <v>1410</v>
      </c>
      <c r="K68" s="74" t="s">
        <v>966</v>
      </c>
      <c r="L68" s="855" t="s">
        <v>950</v>
      </c>
      <c r="M68" s="856"/>
      <c r="N68" s="98" t="s">
        <v>951</v>
      </c>
    </row>
    <row r="69" spans="1:16">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v>98362.266666666663</v>
      </c>
      <c r="P69" s="114">
        <f>+K69/O69</f>
        <v>2.201291281073908</v>
      </c>
    </row>
    <row r="70" spans="1:16">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c r="O70">
        <v>49181.133333333331</v>
      </c>
      <c r="P70" s="114">
        <f>+K70/O70</f>
        <v>2.1692514259751636</v>
      </c>
    </row>
    <row r="71" spans="1:16">
      <c r="B71" s="49"/>
      <c r="C71" s="47"/>
      <c r="D71" s="47"/>
      <c r="E71" s="47"/>
      <c r="F71" s="47"/>
      <c r="G71" s="47"/>
      <c r="H71" s="47"/>
      <c r="I71" s="279"/>
      <c r="J71" s="297"/>
      <c r="K71" s="298"/>
      <c r="L71" s="50"/>
      <c r="M71" s="300"/>
      <c r="N71" s="296"/>
    </row>
    <row r="72" spans="1:16">
      <c r="B72" s="49"/>
      <c r="C72" s="47"/>
      <c r="D72" s="47"/>
      <c r="E72" s="47"/>
      <c r="F72" s="47"/>
      <c r="G72" s="47"/>
      <c r="H72" s="47"/>
      <c r="I72" s="279"/>
      <c r="J72" s="297"/>
      <c r="K72" s="298"/>
      <c r="L72" s="318"/>
      <c r="M72" s="300"/>
      <c r="N72" s="296"/>
    </row>
    <row r="73" spans="1:16">
      <c r="B73" s="49"/>
      <c r="C73" s="47"/>
      <c r="D73" s="47"/>
      <c r="E73" s="47"/>
      <c r="F73" s="47"/>
      <c r="G73" s="47"/>
      <c r="H73" s="47"/>
      <c r="I73" s="279"/>
      <c r="J73" s="297"/>
      <c r="K73" s="298"/>
      <c r="L73" s="318"/>
      <c r="M73" s="300"/>
      <c r="N73" s="296"/>
    </row>
    <row r="74" spans="1:16">
      <c r="B74" s="49"/>
      <c r="C74" s="47"/>
      <c r="D74" s="47"/>
      <c r="E74" s="47"/>
      <c r="F74" s="47"/>
      <c r="G74" s="47"/>
      <c r="H74" s="47"/>
      <c r="I74" s="279"/>
      <c r="J74" s="297"/>
      <c r="K74" s="298"/>
      <c r="L74" s="318"/>
      <c r="M74" s="300"/>
      <c r="N74" s="296"/>
    </row>
    <row r="75" spans="1:16" ht="15.75" thickBot="1">
      <c r="B75" s="814"/>
      <c r="C75" s="815"/>
      <c r="D75" s="815"/>
      <c r="E75" s="815"/>
      <c r="F75" s="815"/>
      <c r="G75" s="815"/>
      <c r="H75" s="815"/>
      <c r="I75" s="126"/>
      <c r="J75" s="126"/>
      <c r="K75" s="126"/>
      <c r="L75" s="915"/>
      <c r="M75" s="915"/>
      <c r="N75" s="45"/>
    </row>
    <row r="76" spans="1:16" ht="15.75" thickBot="1">
      <c r="B76" s="833" t="s">
        <v>953</v>
      </c>
      <c r="C76" s="834"/>
      <c r="D76" s="834"/>
      <c r="E76" s="834"/>
      <c r="F76" s="834"/>
      <c r="G76" s="834"/>
      <c r="H76" s="834"/>
      <c r="I76" s="834"/>
      <c r="J76" s="834"/>
      <c r="K76" s="834"/>
      <c r="L76" s="834"/>
      <c r="M76" s="835"/>
      <c r="N76" s="301">
        <f>SUM(N69:N75)</f>
        <v>67.335467419668333</v>
      </c>
    </row>
    <row r="77" spans="1:16" ht="15.75" thickBot="1">
      <c r="B77" s="33"/>
      <c r="C77" s="34"/>
      <c r="D77" s="34"/>
      <c r="E77" s="34"/>
      <c r="F77" s="34"/>
      <c r="G77" s="34"/>
      <c r="H77" s="34"/>
      <c r="I77" s="34"/>
      <c r="J77" s="34"/>
      <c r="K77" s="34"/>
      <c r="L77" s="34"/>
      <c r="M77" s="34"/>
      <c r="N77" s="35"/>
    </row>
    <row r="78" spans="1:16" ht="15.75" thickBot="1">
      <c r="B78" s="827" t="s">
        <v>967</v>
      </c>
      <c r="C78" s="828"/>
      <c r="D78" s="828"/>
      <c r="E78" s="828"/>
      <c r="F78" s="828"/>
      <c r="G78" s="828"/>
      <c r="H78" s="828"/>
      <c r="I78" s="828"/>
      <c r="J78" s="828"/>
      <c r="K78" s="828"/>
      <c r="L78" s="828"/>
      <c r="M78" s="829"/>
      <c r="N78" s="99">
        <f>N43+N53+N64+N76</f>
        <v>2723.7249663172979</v>
      </c>
    </row>
    <row r="79" spans="1:16">
      <c r="B79" s="33"/>
      <c r="C79" s="34"/>
      <c r="D79" s="34"/>
      <c r="E79" s="34"/>
      <c r="F79" s="34"/>
      <c r="G79" s="34"/>
      <c r="H79" s="34"/>
      <c r="I79" s="34"/>
      <c r="J79" s="34"/>
      <c r="K79" s="34"/>
      <c r="L79" s="34"/>
      <c r="M79" s="34"/>
      <c r="N79" s="35"/>
    </row>
    <row r="80" spans="1:16">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544.74499326345961</v>
      </c>
      <c r="M83" s="862"/>
      <c r="N83" s="51"/>
    </row>
    <row r="84" spans="1:14">
      <c r="B84" s="89" t="s">
        <v>973</v>
      </c>
      <c r="C84" s="90"/>
      <c r="D84" s="90"/>
      <c r="E84" s="90"/>
      <c r="F84" s="90"/>
      <c r="G84" s="90"/>
      <c r="H84" s="90"/>
      <c r="I84" s="87"/>
      <c r="J84" s="88"/>
      <c r="K84" s="304">
        <v>0.05</v>
      </c>
      <c r="L84" s="861">
        <f>N78*K84</f>
        <v>136.1862483158649</v>
      </c>
      <c r="M84" s="862"/>
      <c r="N84" s="51"/>
    </row>
    <row r="85" spans="1:14" ht="15.75" thickBot="1">
      <c r="B85" s="91" t="s">
        <v>974</v>
      </c>
      <c r="C85" s="92"/>
      <c r="D85" s="92"/>
      <c r="E85" s="92"/>
      <c r="F85" s="92"/>
      <c r="G85" s="92"/>
      <c r="H85" s="92"/>
      <c r="I85" s="93"/>
      <c r="J85" s="94"/>
      <c r="K85" s="305">
        <v>0.05</v>
      </c>
      <c r="L85" s="863">
        <f>N78*K85</f>
        <v>136.1862483158649</v>
      </c>
      <c r="M85" s="864"/>
      <c r="N85" s="51"/>
    </row>
    <row r="86" spans="1:14" ht="15.75" thickBot="1">
      <c r="B86" s="827" t="s">
        <v>953</v>
      </c>
      <c r="C86" s="828"/>
      <c r="D86" s="828"/>
      <c r="E86" s="828"/>
      <c r="F86" s="828"/>
      <c r="G86" s="828"/>
      <c r="H86" s="828"/>
      <c r="I86" s="828"/>
      <c r="J86" s="828"/>
      <c r="K86" s="828"/>
      <c r="L86" s="828"/>
      <c r="M86" s="829"/>
      <c r="N86" s="52">
        <f>L83+L84+L85</f>
        <v>817.11748989518935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3540.8424562124874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161809.88292644161</v>
      </c>
      <c r="L36" s="270"/>
      <c r="M36" s="271">
        <v>600</v>
      </c>
      <c r="N36" s="272">
        <f>K36/M36</f>
        <v>269.68313821073605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600</v>
      </c>
      <c r="N37" s="272">
        <f>K37/M37</f>
        <v>6.471724931239085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276.82821781617179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768</v>
      </c>
      <c r="B48" s="43" t="str">
        <f>VLOOKUP(A48,MATERIALES!A5:D372,3,FALSE)</f>
        <v>Agregado tipo LA 10 (lechadas)</v>
      </c>
      <c r="C48" s="281"/>
      <c r="D48" s="281"/>
      <c r="E48" s="281"/>
      <c r="F48" s="281"/>
      <c r="G48" s="281"/>
      <c r="H48" s="281"/>
      <c r="I48" s="268"/>
      <c r="J48" s="224" t="str">
        <f>VLOOKUP(A48,MATERIALES!A4:D633,2,FALSE)</f>
        <v>m3</v>
      </c>
      <c r="K48" s="407">
        <v>9.4999999999999998E-3</v>
      </c>
      <c r="L48" s="267"/>
      <c r="M48" s="402">
        <f>VLOOKUP(A48,MATERIALES!A5:D389,4,FALSE)</f>
        <v>39610.200937193193</v>
      </c>
      <c r="N48" s="272">
        <f>K48*M48</f>
        <v>376.29690890333529</v>
      </c>
    </row>
    <row r="49" spans="1:14">
      <c r="A49" s="108" t="s">
        <v>850</v>
      </c>
      <c r="B49" s="43" t="str">
        <f>VLOOKUP(A49,MATERIALES!A6:D372,3,FALSE)</f>
        <v>Emulsión CRL-1h</v>
      </c>
      <c r="C49" s="281"/>
      <c r="D49" s="281"/>
      <c r="E49" s="281"/>
      <c r="F49" s="281"/>
      <c r="G49" s="281"/>
      <c r="H49" s="281"/>
      <c r="I49" s="268"/>
      <c r="J49" s="224" t="str">
        <f>VLOOKUP(A49,MATERIALES!A5:D634,2,FALSE)</f>
        <v>lt</v>
      </c>
      <c r="K49" s="409">
        <v>1.4107499999999999</v>
      </c>
      <c r="L49" s="267"/>
      <c r="M49" s="402">
        <f>VLOOKUP(A49,MATERIALES!A6:D390,4,FALSE)</f>
        <v>1279.7302037805055</v>
      </c>
      <c r="N49" s="272">
        <f>K49*M49</f>
        <v>1805.379384983348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2181.6762938866832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1">
        <f>VLOOKUP(A58,TRANSPORTE!A5:D117,4,FALSE)</f>
        <v>1026.2677070042455</v>
      </c>
      <c r="M58" s="832"/>
      <c r="N58" s="287">
        <f>K58*L58</f>
        <v>9.7495432165403315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9.7495432165403315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2535.5895223390635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507.11790446781271</v>
      </c>
      <c r="M83" s="862"/>
      <c r="N83" s="51"/>
    </row>
    <row r="84" spans="1:14">
      <c r="B84" s="89" t="s">
        <v>973</v>
      </c>
      <c r="C84" s="90"/>
      <c r="D84" s="90"/>
      <c r="E84" s="90"/>
      <c r="F84" s="90"/>
      <c r="G84" s="90"/>
      <c r="H84" s="90"/>
      <c r="I84" s="87"/>
      <c r="J84" s="88"/>
      <c r="K84" s="304">
        <v>0.05</v>
      </c>
      <c r="L84" s="861">
        <f>N78*K84</f>
        <v>126.77947611695318</v>
      </c>
      <c r="M84" s="862"/>
      <c r="N84" s="51"/>
    </row>
    <row r="85" spans="1:14" ht="15.75" thickBot="1">
      <c r="B85" s="91" t="s">
        <v>974</v>
      </c>
      <c r="C85" s="92"/>
      <c r="D85" s="92"/>
      <c r="E85" s="92"/>
      <c r="F85" s="92"/>
      <c r="G85" s="92"/>
      <c r="H85" s="92"/>
      <c r="I85" s="93"/>
      <c r="J85" s="94"/>
      <c r="K85" s="305">
        <v>0.05</v>
      </c>
      <c r="L85" s="863">
        <f>N78*K85</f>
        <v>126.77947611695318</v>
      </c>
      <c r="M85" s="864"/>
      <c r="N85" s="51"/>
    </row>
    <row r="86" spans="1:14" ht="15.75" thickBot="1">
      <c r="B86" s="827" t="s">
        <v>953</v>
      </c>
      <c r="C86" s="828"/>
      <c r="D86" s="828"/>
      <c r="E86" s="828"/>
      <c r="F86" s="828"/>
      <c r="G86" s="828"/>
      <c r="H86" s="828"/>
      <c r="I86" s="828"/>
      <c r="J86" s="828"/>
      <c r="K86" s="828"/>
      <c r="L86" s="828"/>
      <c r="M86" s="829"/>
      <c r="N86" s="52">
        <f>L83+L84+L85</f>
        <v>760.67685670171909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3296.2663790407823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161809.88292644161</v>
      </c>
      <c r="L36" s="270"/>
      <c r="M36" s="271">
        <v>600</v>
      </c>
      <c r="N36" s="272">
        <f>K36/M36</f>
        <v>269.68313821073605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600</v>
      </c>
      <c r="N37" s="272">
        <f>K37/M37</f>
        <v>6.471724931239085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276.82821781617179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769</v>
      </c>
      <c r="B48" s="43" t="str">
        <f>VLOOKUP(A48,MATERIALES!A5:D372,3,FALSE)</f>
        <v>Agregado tipo LA 5 (lechadas)</v>
      </c>
      <c r="C48" s="281"/>
      <c r="D48" s="281"/>
      <c r="E48" s="281"/>
      <c r="F48" s="281"/>
      <c r="G48" s="281"/>
      <c r="H48" s="281"/>
      <c r="I48" s="268"/>
      <c r="J48" s="224" t="str">
        <f>VLOOKUP(A48,MATERIALES!A4:D633,2,FALSE)</f>
        <v>m3</v>
      </c>
      <c r="K48" s="407">
        <v>9.4999999999999998E-3</v>
      </c>
      <c r="L48" s="267"/>
      <c r="M48" s="402">
        <f>VLOOKUP(A48,MATERIALES!A5:D389,4,FALSE)</f>
        <v>39610.200937193193</v>
      </c>
      <c r="N48" s="272">
        <f>K48*M48</f>
        <v>376.29690890333529</v>
      </c>
    </row>
    <row r="49" spans="1:14">
      <c r="A49" s="108" t="s">
        <v>850</v>
      </c>
      <c r="B49" s="43" t="str">
        <f>VLOOKUP(A49,MATERIALES!A6:D372,3,FALSE)</f>
        <v>Emulsión CRL-1h</v>
      </c>
      <c r="C49" s="281"/>
      <c r="D49" s="281"/>
      <c r="E49" s="281"/>
      <c r="F49" s="281"/>
      <c r="G49" s="281"/>
      <c r="H49" s="281"/>
      <c r="I49" s="268"/>
      <c r="J49" s="224" t="str">
        <f>VLOOKUP(A49,MATERIALES!A5:D634,2,FALSE)</f>
        <v>lt</v>
      </c>
      <c r="K49" s="282">
        <v>1.71</v>
      </c>
      <c r="L49" s="267"/>
      <c r="M49" s="402">
        <f>VLOOKUP(A49,MATERIALES!A6:D390,4,FALSE)</f>
        <v>1279.7302037805055</v>
      </c>
      <c r="N49" s="272">
        <f>K49*M49</f>
        <v>2188.3386484646644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2564.6355573679998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31">
        <f>VLOOKUP(A59,TRANSPORTE!A5:D117,4,FALSE)</f>
        <v>1026.2677070042455</v>
      </c>
      <c r="M59" s="832"/>
      <c r="N59" s="287">
        <f>K59*L59</f>
        <v>9.7495432165403315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9.7495432165403315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2918.5487858203801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583.709757164076</v>
      </c>
      <c r="M83" s="862"/>
      <c r="N83" s="51"/>
    </row>
    <row r="84" spans="1:14">
      <c r="B84" s="89" t="s">
        <v>973</v>
      </c>
      <c r="C84" s="90"/>
      <c r="D84" s="90"/>
      <c r="E84" s="90"/>
      <c r="F84" s="90"/>
      <c r="G84" s="90"/>
      <c r="H84" s="90"/>
      <c r="I84" s="87"/>
      <c r="J84" s="88"/>
      <c r="K84" s="304">
        <v>0.05</v>
      </c>
      <c r="L84" s="861">
        <f>N78*K84</f>
        <v>145.927439291019</v>
      </c>
      <c r="M84" s="862"/>
      <c r="N84" s="51"/>
    </row>
    <row r="85" spans="1:14" ht="15.75" thickBot="1">
      <c r="B85" s="91" t="s">
        <v>974</v>
      </c>
      <c r="C85" s="92"/>
      <c r="D85" s="92"/>
      <c r="E85" s="92"/>
      <c r="F85" s="92"/>
      <c r="G85" s="92"/>
      <c r="H85" s="92"/>
      <c r="I85" s="93"/>
      <c r="J85" s="94"/>
      <c r="K85" s="305">
        <v>0.05</v>
      </c>
      <c r="L85" s="863">
        <f>N78*K85</f>
        <v>145.927439291019</v>
      </c>
      <c r="M85" s="864"/>
      <c r="N85" s="51"/>
    </row>
    <row r="86" spans="1:14" ht="15.75" thickBot="1">
      <c r="B86" s="827" t="s">
        <v>953</v>
      </c>
      <c r="C86" s="828"/>
      <c r="D86" s="828"/>
      <c r="E86" s="828"/>
      <c r="F86" s="828"/>
      <c r="G86" s="828"/>
      <c r="H86" s="828"/>
      <c r="I86" s="828"/>
      <c r="J86" s="828"/>
      <c r="K86" s="828"/>
      <c r="L86" s="828"/>
      <c r="M86" s="829"/>
      <c r="N86" s="52">
        <f>L83+L84+L85</f>
        <v>875.56463574611405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3794.1134215664943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161809.88292644161</v>
      </c>
      <c r="L36" s="270"/>
      <c r="M36" s="271">
        <v>600</v>
      </c>
      <c r="N36" s="272">
        <f>K36/M36</f>
        <v>269.68313821073605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600</v>
      </c>
      <c r="N37" s="272">
        <f>K37/M37</f>
        <v>6.471724931239085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276.82821781617179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770</v>
      </c>
      <c r="B48" s="43" t="str">
        <f>VLOOKUP(A48,MATERIALES!A5:D372,3,FALSE)</f>
        <v>Agregado tipo LA 4 (lechadas)</v>
      </c>
      <c r="C48" s="281"/>
      <c r="D48" s="281"/>
      <c r="E48" s="281"/>
      <c r="F48" s="281"/>
      <c r="G48" s="281"/>
      <c r="H48" s="281"/>
      <c r="I48" s="268"/>
      <c r="J48" s="224" t="str">
        <f>VLOOKUP(A48,MATERIALES!A4:D633,2,FALSE)</f>
        <v>m3</v>
      </c>
      <c r="K48" s="409">
        <v>4.7499999999999999E-3</v>
      </c>
      <c r="L48" s="267"/>
      <c r="M48" s="402">
        <f>VLOOKUP(A48,MATERIALES!A5:D389,4,FALSE)</f>
        <v>39610.200937193193</v>
      </c>
      <c r="N48" s="272">
        <f>K48*M48</f>
        <v>188.14845445166765</v>
      </c>
    </row>
    <row r="49" spans="1:14">
      <c r="A49" s="108" t="s">
        <v>850</v>
      </c>
      <c r="B49" s="43" t="str">
        <f>VLOOKUP(A49,MATERIALES!A6:D372,3,FALSE)</f>
        <v>Emulsión CRL-1h</v>
      </c>
      <c r="C49" s="281"/>
      <c r="D49" s="281"/>
      <c r="E49" s="281"/>
      <c r="F49" s="281"/>
      <c r="G49" s="281"/>
      <c r="H49" s="281"/>
      <c r="I49" s="268"/>
      <c r="J49" s="224" t="str">
        <f>VLOOKUP(A49,MATERIALES!A5:D634,2,FALSE)</f>
        <v>lt</v>
      </c>
      <c r="K49" s="409">
        <v>1.0687499999999999</v>
      </c>
      <c r="L49" s="267"/>
      <c r="M49" s="402">
        <f>VLOOKUP(A49,MATERIALES!A6:D390,4,FALSE)</f>
        <v>1279.7302037805055</v>
      </c>
      <c r="N49" s="272">
        <f>K49*M49</f>
        <v>1367.7116552904151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1555.8601097420828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1">
        <f>VLOOKUP(A58,TRANSPORTE!A5:D117,4,FALSE)</f>
        <v>1026.2677070042455</v>
      </c>
      <c r="M58" s="832"/>
      <c r="N58" s="287">
        <f>K58*L58</f>
        <v>4.8747716082701658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4.8747716082701658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1904.8985665861928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380.97971331723858</v>
      </c>
      <c r="M83" s="862"/>
      <c r="N83" s="51"/>
    </row>
    <row r="84" spans="1:14">
      <c r="B84" s="89" t="s">
        <v>973</v>
      </c>
      <c r="C84" s="90"/>
      <c r="D84" s="90"/>
      <c r="E84" s="90"/>
      <c r="F84" s="90"/>
      <c r="G84" s="90"/>
      <c r="H84" s="90"/>
      <c r="I84" s="87"/>
      <c r="J84" s="88"/>
      <c r="K84" s="304">
        <v>0.05</v>
      </c>
      <c r="L84" s="861">
        <f>N78*K84</f>
        <v>95.244928329309644</v>
      </c>
      <c r="M84" s="862"/>
      <c r="N84" s="51"/>
    </row>
    <row r="85" spans="1:14" ht="15.75" thickBot="1">
      <c r="B85" s="91" t="s">
        <v>974</v>
      </c>
      <c r="C85" s="92"/>
      <c r="D85" s="92"/>
      <c r="E85" s="92"/>
      <c r="F85" s="92"/>
      <c r="G85" s="92"/>
      <c r="H85" s="92"/>
      <c r="I85" s="93"/>
      <c r="J85" s="94"/>
      <c r="K85" s="305">
        <v>0.05</v>
      </c>
      <c r="L85" s="863">
        <f>N78*K85</f>
        <v>95.244928329309644</v>
      </c>
      <c r="M85" s="864"/>
      <c r="N85" s="51"/>
    </row>
    <row r="86" spans="1:14" ht="15.75" thickBot="1">
      <c r="B86" s="827" t="s">
        <v>953</v>
      </c>
      <c r="C86" s="828"/>
      <c r="D86" s="828"/>
      <c r="E86" s="828"/>
      <c r="F86" s="828"/>
      <c r="G86" s="828"/>
      <c r="H86" s="828"/>
      <c r="I86" s="828"/>
      <c r="J86" s="828"/>
      <c r="K86" s="828"/>
      <c r="L86" s="828"/>
      <c r="M86" s="829"/>
      <c r="N86" s="52">
        <f>L83+L84+L85</f>
        <v>571.46956997585789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2476.3681365620505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161809.88292644161</v>
      </c>
      <c r="L36" s="270"/>
      <c r="M36" s="271">
        <v>600</v>
      </c>
      <c r="N36" s="272">
        <f>K36/M36</f>
        <v>269.68313821073605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600</v>
      </c>
      <c r="N37" s="272">
        <f>K37/M37</f>
        <v>6.471724931239085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276.82821781617179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767</v>
      </c>
      <c r="B48" s="43" t="str">
        <f>VLOOKUP(A48,MATERIALES!A5:D372,3,FALSE)</f>
        <v>Agregado tipo LA 13 (lechadas)</v>
      </c>
      <c r="C48" s="281"/>
      <c r="D48" s="281"/>
      <c r="E48" s="281"/>
      <c r="F48" s="281"/>
      <c r="G48" s="281"/>
      <c r="H48" s="281"/>
      <c r="I48" s="268"/>
      <c r="J48" s="224" t="str">
        <f>VLOOKUP(A48,MATERIALES!A4:D633,2,FALSE)</f>
        <v>m3</v>
      </c>
      <c r="K48" s="407">
        <v>1.2500000000000001E-2</v>
      </c>
      <c r="L48" s="267"/>
      <c r="M48" s="402">
        <f>VLOOKUP(A48,MATERIALES!A5:D389,4,FALSE)</f>
        <v>39610.200937193193</v>
      </c>
      <c r="N48" s="272">
        <f>K48*M48</f>
        <v>495.12751171491493</v>
      </c>
    </row>
    <row r="49" spans="1:14">
      <c r="A49" s="108" t="s">
        <v>852</v>
      </c>
      <c r="B49" s="43" t="str">
        <f>VLOOKUP(A49,MATERIALES!A6:D372,3,FALSE)</f>
        <v>Emulsión CRL-1hm</v>
      </c>
      <c r="C49" s="281"/>
      <c r="D49" s="281"/>
      <c r="E49" s="281"/>
      <c r="F49" s="281"/>
      <c r="G49" s="281"/>
      <c r="H49" s="281"/>
      <c r="I49" s="268"/>
      <c r="J49" s="224" t="str">
        <f>VLOOKUP(A49,MATERIALES!A5:D634,2,FALSE)</f>
        <v>lt</v>
      </c>
      <c r="K49" s="407">
        <v>1.4625000000000001</v>
      </c>
      <c r="L49" s="267"/>
      <c r="M49" s="402">
        <f>VLOOKUP(A49,MATERIALES!A6:D390,4,FALSE)</f>
        <v>1904.4967800769282</v>
      </c>
      <c r="N49" s="272">
        <f>K49*M49</f>
        <v>2785.326540862508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3280.4540525774228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1">
        <f>VLOOKUP(A58,TRANSPORTE!A5:D117,4,FALSE)</f>
        <v>1026.2677070042455</v>
      </c>
      <c r="M58" s="832"/>
      <c r="N58" s="287">
        <f>K58*L58</f>
        <v>12.82834633755307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12.82834633755307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3637.4460841508162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727.48921683016329</v>
      </c>
      <c r="M83" s="862"/>
      <c r="N83" s="51"/>
    </row>
    <row r="84" spans="1:14">
      <c r="B84" s="89" t="s">
        <v>973</v>
      </c>
      <c r="C84" s="90"/>
      <c r="D84" s="90"/>
      <c r="E84" s="90"/>
      <c r="F84" s="90"/>
      <c r="G84" s="90"/>
      <c r="H84" s="90"/>
      <c r="I84" s="87"/>
      <c r="J84" s="88"/>
      <c r="K84" s="304">
        <v>0.05</v>
      </c>
      <c r="L84" s="861">
        <f>N78*K84</f>
        <v>181.87230420754082</v>
      </c>
      <c r="M84" s="862"/>
      <c r="N84" s="51"/>
    </row>
    <row r="85" spans="1:14" ht="15.75" thickBot="1">
      <c r="B85" s="91" t="s">
        <v>974</v>
      </c>
      <c r="C85" s="92"/>
      <c r="D85" s="92"/>
      <c r="E85" s="92"/>
      <c r="F85" s="92"/>
      <c r="G85" s="92"/>
      <c r="H85" s="92"/>
      <c r="I85" s="93"/>
      <c r="J85" s="94"/>
      <c r="K85" s="305">
        <v>0.05</v>
      </c>
      <c r="L85" s="863">
        <f>N78*K85</f>
        <v>181.87230420754082</v>
      </c>
      <c r="M85" s="864"/>
      <c r="N85" s="51"/>
    </row>
    <row r="86" spans="1:14" ht="15.75" thickBot="1">
      <c r="B86" s="827" t="s">
        <v>953</v>
      </c>
      <c r="C86" s="828"/>
      <c r="D86" s="828"/>
      <c r="E86" s="828"/>
      <c r="F86" s="828"/>
      <c r="G86" s="828"/>
      <c r="H86" s="828"/>
      <c r="I86" s="828"/>
      <c r="J86" s="828"/>
      <c r="K86" s="828"/>
      <c r="L86" s="828"/>
      <c r="M86" s="829"/>
      <c r="N86" s="52">
        <f>L83+L84+L85</f>
        <v>1091.2338252452448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4728.6799093960608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161809.88292644161</v>
      </c>
      <c r="L36" s="270"/>
      <c r="M36" s="271">
        <v>600</v>
      </c>
      <c r="N36" s="272">
        <f>K36/M36</f>
        <v>269.68313821073605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600</v>
      </c>
      <c r="N37" s="272">
        <f>K37/M37</f>
        <v>6.471724931239085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276.82821781617179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768</v>
      </c>
      <c r="B48" s="43" t="str">
        <f>VLOOKUP(A48,MATERIALES!A5:D372,3,FALSE)</f>
        <v>Agregado tipo LA 10 (lechadas)</v>
      </c>
      <c r="C48" s="281"/>
      <c r="D48" s="281"/>
      <c r="E48" s="281"/>
      <c r="F48" s="281"/>
      <c r="G48" s="281"/>
      <c r="H48" s="281"/>
      <c r="I48" s="268"/>
      <c r="J48" s="224" t="str">
        <f>VLOOKUP(A48,MATERIALES!A4:D633,2,FALSE)</f>
        <v>m3</v>
      </c>
      <c r="K48" s="407">
        <v>9.4999999999999998E-3</v>
      </c>
      <c r="L48" s="267"/>
      <c r="M48" s="402">
        <f>VLOOKUP(A48,MATERIALES!A5:D389,4,FALSE)</f>
        <v>39610.200937193193</v>
      </c>
      <c r="N48" s="272">
        <f>K48*M48</f>
        <v>376.29690890333529</v>
      </c>
    </row>
    <row r="49" spans="1:14">
      <c r="A49" s="108" t="s">
        <v>852</v>
      </c>
      <c r="B49" s="43" t="str">
        <f>VLOOKUP(A49,MATERIALES!A6:D372,3,FALSE)</f>
        <v>Emulsión CRL-1hm</v>
      </c>
      <c r="C49" s="281"/>
      <c r="D49" s="281"/>
      <c r="E49" s="281"/>
      <c r="F49" s="281"/>
      <c r="G49" s="281"/>
      <c r="H49" s="281"/>
      <c r="I49" s="268"/>
      <c r="J49" s="224" t="str">
        <f>VLOOKUP(A49,MATERIALES!A5:D634,2,FALSE)</f>
        <v>lt</v>
      </c>
      <c r="K49" s="409">
        <v>1.4107499999999999</v>
      </c>
      <c r="L49" s="267"/>
      <c r="M49" s="402">
        <f>VLOOKUP(A49,MATERIALES!A6:D390,4,FALSE)</f>
        <v>1904.4967800769282</v>
      </c>
      <c r="N49" s="272">
        <f>K49*M49</f>
        <v>2686.7688324935261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3063.0657413968615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1">
        <f>VLOOKUP(A58,TRANSPORTE!A5:D117,4,FALSE)</f>
        <v>1026.2677070042455</v>
      </c>
      <c r="M58" s="832"/>
      <c r="N58" s="287">
        <f>K58*L58</f>
        <v>9.7495432165403315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9.7495432165403315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3416.9789698492418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683.39579396984846</v>
      </c>
      <c r="M83" s="862"/>
      <c r="N83" s="51"/>
    </row>
    <row r="84" spans="1:14">
      <c r="B84" s="89" t="s">
        <v>973</v>
      </c>
      <c r="C84" s="90"/>
      <c r="D84" s="90"/>
      <c r="E84" s="90"/>
      <c r="F84" s="90"/>
      <c r="G84" s="90"/>
      <c r="H84" s="90"/>
      <c r="I84" s="87"/>
      <c r="J84" s="88"/>
      <c r="K84" s="304">
        <v>0.05</v>
      </c>
      <c r="L84" s="861">
        <f>N78*K84</f>
        <v>170.84894849246211</v>
      </c>
      <c r="M84" s="862"/>
      <c r="N84" s="51"/>
    </row>
    <row r="85" spans="1:14" ht="15.75" thickBot="1">
      <c r="B85" s="91" t="s">
        <v>974</v>
      </c>
      <c r="C85" s="92"/>
      <c r="D85" s="92"/>
      <c r="E85" s="92"/>
      <c r="F85" s="92"/>
      <c r="G85" s="92"/>
      <c r="H85" s="92"/>
      <c r="I85" s="93"/>
      <c r="J85" s="94"/>
      <c r="K85" s="305">
        <v>0.05</v>
      </c>
      <c r="L85" s="863">
        <f>N78*K85</f>
        <v>170.84894849246211</v>
      </c>
      <c r="M85" s="864"/>
      <c r="N85" s="51"/>
    </row>
    <row r="86" spans="1:14" ht="15.75" thickBot="1">
      <c r="B86" s="827" t="s">
        <v>953</v>
      </c>
      <c r="C86" s="828"/>
      <c r="D86" s="828"/>
      <c r="E86" s="828"/>
      <c r="F86" s="828"/>
      <c r="G86" s="828"/>
      <c r="H86" s="828"/>
      <c r="I86" s="828"/>
      <c r="J86" s="828"/>
      <c r="K86" s="828"/>
      <c r="L86" s="828"/>
      <c r="M86" s="829"/>
      <c r="N86" s="52">
        <f>L83+L84+L85</f>
        <v>1025.0936909547727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4442.072660804015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161809.88292644161</v>
      </c>
      <c r="L36" s="270"/>
      <c r="M36" s="271">
        <v>600</v>
      </c>
      <c r="N36" s="272">
        <f>K36/M36</f>
        <v>269.68313821073605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600</v>
      </c>
      <c r="N37" s="272">
        <f>K37/M37</f>
        <v>6.471724931239085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276.82821781617179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769</v>
      </c>
      <c r="B48" s="43" t="str">
        <f>VLOOKUP(A48,MATERIALES!A5:D372,3,FALSE)</f>
        <v>Agregado tipo LA 5 (lechadas)</v>
      </c>
      <c r="C48" s="281"/>
      <c r="D48" s="281"/>
      <c r="E48" s="281"/>
      <c r="F48" s="281"/>
      <c r="G48" s="281"/>
      <c r="H48" s="281"/>
      <c r="I48" s="268"/>
      <c r="J48" s="224" t="str">
        <f>VLOOKUP(A48,MATERIALES!A4:D633,2,FALSE)</f>
        <v>m3</v>
      </c>
      <c r="K48" s="407">
        <v>9.4999999999999998E-3</v>
      </c>
      <c r="L48" s="267"/>
      <c r="M48" s="402">
        <f>VLOOKUP(A48,MATERIALES!A5:D389,4,FALSE)</f>
        <v>39610.200937193193</v>
      </c>
      <c r="N48" s="272">
        <f>K48*M48</f>
        <v>376.29690890333529</v>
      </c>
    </row>
    <row r="49" spans="1:14">
      <c r="A49" s="108" t="s">
        <v>852</v>
      </c>
      <c r="B49" s="43" t="str">
        <f>VLOOKUP(A49,MATERIALES!A6:D372,3,FALSE)</f>
        <v>Emulsión CRL-1hm</v>
      </c>
      <c r="C49" s="281"/>
      <c r="D49" s="281"/>
      <c r="E49" s="281"/>
      <c r="F49" s="281"/>
      <c r="G49" s="281"/>
      <c r="H49" s="281"/>
      <c r="I49" s="268"/>
      <c r="J49" s="224" t="str">
        <f>VLOOKUP(A49,MATERIALES!A5:D634,2,FALSE)</f>
        <v>lt</v>
      </c>
      <c r="K49" s="282">
        <v>1.71</v>
      </c>
      <c r="L49" s="267"/>
      <c r="M49" s="402">
        <f>VLOOKUP(A49,MATERIALES!A6:D390,4,FALSE)</f>
        <v>1904.4967800769282</v>
      </c>
      <c r="N49" s="272">
        <f>K49*M49</f>
        <v>3256.6894939315471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3632.9864028348825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31">
        <f>VLOOKUP(A58,TRANSPORTE!A5:D117,4,FALSE)</f>
        <v>1026.2677070042455</v>
      </c>
      <c r="M58" s="832"/>
      <c r="N58" s="287">
        <f>K58*L58</f>
        <v>9.7495432165403315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9.7495432165403315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3986.8996312872628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797.37992625745255</v>
      </c>
      <c r="M83" s="862"/>
      <c r="N83" s="51"/>
    </row>
    <row r="84" spans="1:14">
      <c r="B84" s="89" t="s">
        <v>973</v>
      </c>
      <c r="C84" s="90"/>
      <c r="D84" s="90"/>
      <c r="E84" s="90"/>
      <c r="F84" s="90"/>
      <c r="G84" s="90"/>
      <c r="H84" s="90"/>
      <c r="I84" s="87"/>
      <c r="J84" s="88"/>
      <c r="K84" s="304">
        <v>0.05</v>
      </c>
      <c r="L84" s="861">
        <f>N78*K84</f>
        <v>199.34498156436314</v>
      </c>
      <c r="M84" s="862"/>
      <c r="N84" s="51"/>
    </row>
    <row r="85" spans="1:14" ht="15.75" thickBot="1">
      <c r="B85" s="91" t="s">
        <v>974</v>
      </c>
      <c r="C85" s="92"/>
      <c r="D85" s="92"/>
      <c r="E85" s="92"/>
      <c r="F85" s="92"/>
      <c r="G85" s="92"/>
      <c r="H85" s="92"/>
      <c r="I85" s="93"/>
      <c r="J85" s="94"/>
      <c r="K85" s="305">
        <v>0.05</v>
      </c>
      <c r="L85" s="863">
        <f>N78*K85</f>
        <v>199.34498156436314</v>
      </c>
      <c r="M85" s="864"/>
      <c r="N85" s="51"/>
    </row>
    <row r="86" spans="1:14" ht="15.75" thickBot="1">
      <c r="B86" s="827" t="s">
        <v>953</v>
      </c>
      <c r="C86" s="828"/>
      <c r="D86" s="828"/>
      <c r="E86" s="828"/>
      <c r="F86" s="828"/>
      <c r="G86" s="828"/>
      <c r="H86" s="828"/>
      <c r="I86" s="828"/>
      <c r="J86" s="828"/>
      <c r="K86" s="828"/>
      <c r="L86" s="828"/>
      <c r="M86" s="829"/>
      <c r="N86" s="52">
        <f>L83+L84+L85</f>
        <v>1196.0698893861788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5182.9695206734414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161809.88292644161</v>
      </c>
      <c r="L36" s="270"/>
      <c r="M36" s="271">
        <v>600</v>
      </c>
      <c r="N36" s="272">
        <f>K36/M36</f>
        <v>269.68313821073605</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600</v>
      </c>
      <c r="N37" s="272">
        <f>K37/M37</f>
        <v>6.471724931239085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0.67335467419668338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276.82821781617179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770</v>
      </c>
      <c r="B48" s="43" t="str">
        <f>VLOOKUP(A48,MATERIALES!A5:D372,3,FALSE)</f>
        <v>Agregado tipo LA 4 (lechadas)</v>
      </c>
      <c r="C48" s="281"/>
      <c r="D48" s="281"/>
      <c r="E48" s="281"/>
      <c r="F48" s="281"/>
      <c r="G48" s="281"/>
      <c r="H48" s="281"/>
      <c r="I48" s="268"/>
      <c r="J48" s="224" t="str">
        <f>VLOOKUP(A48,MATERIALES!A4:D633,2,FALSE)</f>
        <v>m3</v>
      </c>
      <c r="K48" s="409">
        <v>4.7499999999999999E-3</v>
      </c>
      <c r="L48" s="267"/>
      <c r="M48" s="402">
        <f>VLOOKUP(A48,MATERIALES!A5:D389,4,FALSE)</f>
        <v>39610.200937193193</v>
      </c>
      <c r="N48" s="272">
        <f>K48*M48</f>
        <v>188.14845445166765</v>
      </c>
    </row>
    <row r="49" spans="1:14">
      <c r="A49" s="108" t="s">
        <v>852</v>
      </c>
      <c r="B49" s="43" t="str">
        <f>VLOOKUP(A49,MATERIALES!A6:D372,3,FALSE)</f>
        <v>Emulsión CRL-1hm</v>
      </c>
      <c r="C49" s="281"/>
      <c r="D49" s="281"/>
      <c r="E49" s="281"/>
      <c r="F49" s="281"/>
      <c r="G49" s="281"/>
      <c r="H49" s="281"/>
      <c r="I49" s="268"/>
      <c r="J49" s="224" t="str">
        <f>VLOOKUP(A49,MATERIALES!A5:D634,2,FALSE)</f>
        <v>lt</v>
      </c>
      <c r="K49" s="409">
        <v>1.0687499999999999</v>
      </c>
      <c r="L49" s="267"/>
      <c r="M49" s="402">
        <f>VLOOKUP(A49,MATERIALES!A6:D390,4,FALSE)</f>
        <v>1904.4967800769282</v>
      </c>
      <c r="N49" s="272">
        <f>K49*M49</f>
        <v>2035.4309337072168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2223.5793881588843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1">
        <f>VLOOKUP(A58,TRANSPORTE!A5:D117,4,FALSE)</f>
        <v>1026.2677070042455</v>
      </c>
      <c r="M58" s="832"/>
      <c r="N58" s="287">
        <f>K58*L58</f>
        <v>4.8747716082701658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4.8747716082701658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67.335467419668333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2572.6178450029947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514.52356900059897</v>
      </c>
      <c r="M83" s="862"/>
      <c r="N83" s="51"/>
    </row>
    <row r="84" spans="1:14">
      <c r="B84" s="89" t="s">
        <v>973</v>
      </c>
      <c r="C84" s="90"/>
      <c r="D84" s="90"/>
      <c r="E84" s="90"/>
      <c r="F84" s="90"/>
      <c r="G84" s="90"/>
      <c r="H84" s="90"/>
      <c r="I84" s="87"/>
      <c r="J84" s="88"/>
      <c r="K84" s="304">
        <v>0.05</v>
      </c>
      <c r="L84" s="861">
        <f>N78*K84</f>
        <v>128.63089225014974</v>
      </c>
      <c r="M84" s="862"/>
      <c r="N84" s="51"/>
    </row>
    <row r="85" spans="1:14" ht="15.75" thickBot="1">
      <c r="B85" s="91" t="s">
        <v>974</v>
      </c>
      <c r="C85" s="92"/>
      <c r="D85" s="92"/>
      <c r="E85" s="92"/>
      <c r="F85" s="92"/>
      <c r="G85" s="92"/>
      <c r="H85" s="92"/>
      <c r="I85" s="93"/>
      <c r="J85" s="94"/>
      <c r="K85" s="305">
        <v>0.05</v>
      </c>
      <c r="L85" s="863">
        <f>N78*K85</f>
        <v>128.63089225014974</v>
      </c>
      <c r="M85" s="864"/>
      <c r="N85" s="51"/>
    </row>
    <row r="86" spans="1:14" ht="15.75" thickBot="1">
      <c r="B86" s="827" t="s">
        <v>953</v>
      </c>
      <c r="C86" s="828"/>
      <c r="D86" s="828"/>
      <c r="E86" s="828"/>
      <c r="F86" s="828"/>
      <c r="G86" s="828"/>
      <c r="H86" s="828"/>
      <c r="I86" s="828"/>
      <c r="J86" s="828"/>
      <c r="K86" s="828"/>
      <c r="L86" s="828"/>
      <c r="M86" s="829"/>
      <c r="N86" s="52">
        <f>L83+L84+L85</f>
        <v>771.7853535008984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3344.4031985038932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290</v>
      </c>
      <c r="B37" s="840" t="str">
        <f>VLOOKUP(A37,EQUIPOS!A7:D154,3,FALSE)</f>
        <v>Planta trituradora</v>
      </c>
      <c r="C37" s="841"/>
      <c r="D37" s="841"/>
      <c r="E37" s="841"/>
      <c r="F37" s="841"/>
      <c r="G37" s="841"/>
      <c r="H37" s="842"/>
      <c r="I37" s="267"/>
      <c r="J37" s="268"/>
      <c r="K37" s="269">
        <f>VLOOKUP(A37,EQUIPOS!A7:D164,4,FALSE)</f>
        <v>514729.52962801163</v>
      </c>
      <c r="L37" s="270"/>
      <c r="M37" s="271">
        <v>30</v>
      </c>
      <c r="N37" s="272">
        <f t="shared" ref="N37:N43" si="0">K37/M37</f>
        <v>17157.650987600387</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113968.97720776194</v>
      </c>
      <c r="L38" s="270"/>
      <c r="M38" s="271">
        <v>9</v>
      </c>
      <c r="N38" s="272">
        <f t="shared" si="0"/>
        <v>12663.219689751328</v>
      </c>
    </row>
    <row r="39" spans="1:14">
      <c r="A39" t="s">
        <v>173</v>
      </c>
      <c r="B39" s="840" t="str">
        <f>VLOOKUP(A39,EQUIPOS!A9:D154,3,FALSE)</f>
        <v>Compactador neumático de Potencia 70 HP, peso de 13 ton</v>
      </c>
      <c r="C39" s="841"/>
      <c r="D39" s="841"/>
      <c r="E39" s="841"/>
      <c r="F39" s="841"/>
      <c r="G39" s="841"/>
      <c r="H39" s="842"/>
      <c r="I39" s="267"/>
      <c r="J39" s="268"/>
      <c r="K39" s="269">
        <f>VLOOKUP(A39,EQUIPOS!A9:D166,4,FALSE)</f>
        <v>140062.99325641029</v>
      </c>
      <c r="L39" s="270"/>
      <c r="M39" s="271">
        <v>9</v>
      </c>
      <c r="N39" s="272">
        <f t="shared" si="0"/>
        <v>15562.55480626781</v>
      </c>
    </row>
    <row r="40" spans="1:14">
      <c r="A40" t="s">
        <v>286</v>
      </c>
      <c r="B40" s="840" t="str">
        <f>VLOOKUP(A40,EQUIPOS!A10:D154,3,FALSE)</f>
        <v>Planta de asfalto en frio</v>
      </c>
      <c r="C40" s="841"/>
      <c r="D40" s="841"/>
      <c r="E40" s="841"/>
      <c r="F40" s="841"/>
      <c r="G40" s="841"/>
      <c r="H40" s="842"/>
      <c r="I40" s="267"/>
      <c r="J40" s="268"/>
      <c r="K40" s="269">
        <f>VLOOKUP(A40,EQUIPOS!A10:D167,4,FALSE)</f>
        <v>275407.05085241195</v>
      </c>
      <c r="L40" s="270"/>
      <c r="M40" s="271">
        <v>9</v>
      </c>
      <c r="N40" s="272">
        <f t="shared" si="0"/>
        <v>30600.783428045772</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9</v>
      </c>
      <c r="N42" s="272">
        <f t="shared" si="0"/>
        <v>27312.701983670479</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9</v>
      </c>
      <c r="N43" s="272">
        <f t="shared" si="0"/>
        <v>9255.4922008919802</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N77*M46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125770.18868055558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VLOOKUP(A53,MATERIALES!A4:D633,2,FALSE)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VLOOKUP(A54,MATERIALES!A5:D634,2,FALSE)</f>
        <v>lt</v>
      </c>
      <c r="K54" s="282">
        <v>25</v>
      </c>
      <c r="L54" s="267"/>
      <c r="M54" s="402">
        <f>VLOOKUP(A54,MATERIALES!A6:D390,4,FALSE)</f>
        <v>62.476657629642254</v>
      </c>
      <c r="N54" s="272">
        <f>K54*M54</f>
        <v>1561.9164407410562</v>
      </c>
    </row>
    <row r="55" spans="1:14" ht="15.75" thickBot="1">
      <c r="B55" s="43"/>
      <c r="C55" s="281"/>
      <c r="D55" s="281"/>
      <c r="E55" s="281"/>
      <c r="F55" s="281"/>
      <c r="G55" s="281"/>
      <c r="H55" s="281"/>
      <c r="I55" s="268"/>
      <c r="J55" s="224"/>
      <c r="K55" s="282"/>
      <c r="L55" s="267"/>
      <c r="M55" s="283"/>
      <c r="N55" s="284"/>
    </row>
    <row r="56" spans="1:14" ht="15.75" thickBot="1">
      <c r="B56" s="827" t="s">
        <v>953</v>
      </c>
      <c r="C56" s="828"/>
      <c r="D56" s="828"/>
      <c r="E56" s="828"/>
      <c r="F56" s="828"/>
      <c r="G56" s="828"/>
      <c r="H56" s="828"/>
      <c r="I56" s="828"/>
      <c r="J56" s="828"/>
      <c r="K56" s="828"/>
      <c r="L56" s="828"/>
      <c r="M56" s="829"/>
      <c r="N56" s="394">
        <f>SUM(N53:N55)</f>
        <v>30428.318948652814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31">
        <f>VLOOKUP(A61,TRANSPORTE!A5:D117,4,FALSE)</f>
        <v>1117.717304658089</v>
      </c>
      <c r="M61" s="832"/>
      <c r="N61" s="287">
        <f>K61*L61</f>
        <v>1397.1466308226113</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31">
        <f>VLOOKUP(A62,TRANSPORTE!A6:D117,4,FALSE)</f>
        <v>1026.2677070042455</v>
      </c>
      <c r="M62" s="832"/>
      <c r="N62" s="287">
        <f>K62*L62</f>
        <v>1436.7747898059436</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2833.9214206285551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SUM(N72:N76)</f>
        <v>9718.9390143891651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N48+N56+N67+N77</f>
        <v>168751.36806422612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33750.273612845223</v>
      </c>
      <c r="M84" s="862"/>
      <c r="N84" s="51"/>
    </row>
    <row r="85" spans="1:14">
      <c r="B85" s="89" t="s">
        <v>973</v>
      </c>
      <c r="C85" s="90"/>
      <c r="D85" s="90"/>
      <c r="E85" s="90"/>
      <c r="F85" s="90"/>
      <c r="G85" s="90"/>
      <c r="H85" s="90"/>
      <c r="I85" s="87"/>
      <c r="J85" s="88"/>
      <c r="K85" s="304">
        <v>0.05</v>
      </c>
      <c r="L85" s="861">
        <f>N79*K85</f>
        <v>8437.5684032113058</v>
      </c>
      <c r="M85" s="862"/>
      <c r="N85" s="51"/>
    </row>
    <row r="86" spans="1:14" ht="15.75" thickBot="1">
      <c r="B86" s="91" t="s">
        <v>974</v>
      </c>
      <c r="C86" s="92"/>
      <c r="D86" s="92"/>
      <c r="E86" s="92"/>
      <c r="F86" s="92"/>
      <c r="G86" s="92"/>
      <c r="H86" s="92"/>
      <c r="I86" s="93"/>
      <c r="J86" s="94"/>
      <c r="K86" s="305">
        <v>0.05</v>
      </c>
      <c r="L86" s="863">
        <f>N79*K86</f>
        <v>8437.5684032113058</v>
      </c>
      <c r="M86" s="864"/>
      <c r="N86" s="51"/>
    </row>
    <row r="87" spans="1:14" ht="15.75" thickBot="1">
      <c r="B87" s="827" t="s">
        <v>953</v>
      </c>
      <c r="C87" s="828"/>
      <c r="D87" s="828"/>
      <c r="E87" s="828"/>
      <c r="F87" s="828"/>
      <c r="G87" s="828"/>
      <c r="H87" s="828"/>
      <c r="I87" s="828"/>
      <c r="J87" s="828"/>
      <c r="K87" s="828"/>
      <c r="L87" s="828"/>
      <c r="M87" s="829"/>
      <c r="N87" s="52">
        <f>L84+L85+L86</f>
        <v>50625.410419267835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219376.77848349395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1" t="s">
        <v>2221</v>
      </c>
      <c r="C120" s="393"/>
      <c r="D120" s="393"/>
      <c r="E120" s="57"/>
      <c r="F120" s="57"/>
      <c r="G120" s="57"/>
      <c r="H120" s="57"/>
      <c r="I120" s="57"/>
      <c r="J120" s="806"/>
      <c r="K120" s="806"/>
      <c r="L120" s="806"/>
      <c r="M120" s="806"/>
      <c r="N120" s="80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113968.97720776194</v>
      </c>
      <c r="L37" s="270"/>
      <c r="M37" s="271">
        <v>9</v>
      </c>
      <c r="N37" s="272">
        <f t="shared" ref="N37:N43" si="0">K37/M37</f>
        <v>12663.219689751328</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140062.99325641029</v>
      </c>
      <c r="L38" s="270"/>
      <c r="M38" s="271">
        <v>9</v>
      </c>
      <c r="N38" s="272">
        <f t="shared" si="0"/>
        <v>15562.55480626781</v>
      </c>
    </row>
    <row r="39" spans="1:14">
      <c r="A39" t="s">
        <v>286</v>
      </c>
      <c r="B39" s="840" t="str">
        <f>VLOOKUP(A39,EQUIPOS!A9:D154,3,FALSE)</f>
        <v>Planta de asfalto en frio</v>
      </c>
      <c r="C39" s="841"/>
      <c r="D39" s="841"/>
      <c r="E39" s="841"/>
      <c r="F39" s="841"/>
      <c r="G39" s="841"/>
      <c r="H39" s="842"/>
      <c r="I39" s="267"/>
      <c r="J39" s="268"/>
      <c r="K39" s="269">
        <f>VLOOKUP(A39,EQUIPOS!A9:D166,4,FALSE)</f>
        <v>275407.05085241195</v>
      </c>
      <c r="L39" s="270"/>
      <c r="M39" s="271">
        <v>9</v>
      </c>
      <c r="N39" s="272">
        <f t="shared" si="0"/>
        <v>30600.783428045772</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9</v>
      </c>
      <c r="N42" s="272">
        <f t="shared" si="0"/>
        <v>27312.701983670479</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9</v>
      </c>
      <c r="N43" s="272">
        <f t="shared" si="0"/>
        <v>9255.4922008919802</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971.8939014389166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125770.18868055558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VLOOKUP(A54,MATERIALES!A4:D633,2,FALSE)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VLOOKUP(A55,MATERIALES!A5:D634,2,FALSE)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168751.36806422612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33750.273612845223</v>
      </c>
      <c r="M88" s="862"/>
      <c r="N88" s="51"/>
    </row>
    <row r="89" spans="1:14">
      <c r="B89" s="89" t="s">
        <v>973</v>
      </c>
      <c r="C89" s="90"/>
      <c r="D89" s="90"/>
      <c r="E89" s="90"/>
      <c r="F89" s="90"/>
      <c r="G89" s="90"/>
      <c r="H89" s="90"/>
      <c r="I89" s="87"/>
      <c r="J89" s="88"/>
      <c r="K89" s="304">
        <v>0.05</v>
      </c>
      <c r="L89" s="861">
        <f>N83*K89</f>
        <v>8437.5684032113058</v>
      </c>
      <c r="M89" s="862"/>
      <c r="N89" s="51"/>
    </row>
    <row r="90" spans="1:14" ht="15.75" thickBot="1">
      <c r="B90" s="91" t="s">
        <v>974</v>
      </c>
      <c r="C90" s="92"/>
      <c r="D90" s="92"/>
      <c r="E90" s="92"/>
      <c r="F90" s="92"/>
      <c r="G90" s="92"/>
      <c r="H90" s="92"/>
      <c r="I90" s="93"/>
      <c r="J90" s="94"/>
      <c r="K90" s="305">
        <v>0.05</v>
      </c>
      <c r="L90" s="863">
        <f>N83*K90</f>
        <v>8437.5684032113058</v>
      </c>
      <c r="M90" s="864"/>
      <c r="N90" s="51"/>
    </row>
    <row r="91" spans="1:14" ht="15.75" thickBot="1">
      <c r="B91" s="827" t="s">
        <v>953</v>
      </c>
      <c r="C91" s="828"/>
      <c r="D91" s="828"/>
      <c r="E91" s="828"/>
      <c r="F91" s="828"/>
      <c r="G91" s="828"/>
      <c r="H91" s="828"/>
      <c r="I91" s="828"/>
      <c r="J91" s="828"/>
      <c r="K91" s="828"/>
      <c r="L91" s="828"/>
      <c r="M91" s="829"/>
      <c r="N91" s="52">
        <f>L88+L89+L90</f>
        <v>50625.410419267835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219376.77848349395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113968.97720776194</v>
      </c>
      <c r="L37" s="270"/>
      <c r="M37" s="271">
        <v>9</v>
      </c>
      <c r="N37" s="272">
        <f t="shared" ref="N37:N43" si="0">K37/M37</f>
        <v>12663.219689751328</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140062.99325641029</v>
      </c>
      <c r="L38" s="270"/>
      <c r="M38" s="271">
        <v>9</v>
      </c>
      <c r="N38" s="272">
        <f t="shared" si="0"/>
        <v>15562.55480626781</v>
      </c>
    </row>
    <row r="39" spans="1:14">
      <c r="A39" t="s">
        <v>286</v>
      </c>
      <c r="B39" s="840" t="str">
        <f>VLOOKUP(A39,EQUIPOS!A9:D154,3,FALSE)</f>
        <v>Planta de asfalto en frio</v>
      </c>
      <c r="C39" s="841"/>
      <c r="D39" s="841"/>
      <c r="E39" s="841"/>
      <c r="F39" s="841"/>
      <c r="G39" s="841"/>
      <c r="H39" s="842"/>
      <c r="I39" s="267"/>
      <c r="J39" s="268"/>
      <c r="K39" s="269">
        <f>VLOOKUP(A39,EQUIPOS!A9:D166,4,FALSE)</f>
        <v>275407.05085241195</v>
      </c>
      <c r="L39" s="270"/>
      <c r="M39" s="271">
        <v>9</v>
      </c>
      <c r="N39" s="272">
        <f t="shared" si="0"/>
        <v>30600.783428045772</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9</v>
      </c>
      <c r="N42" s="272">
        <f t="shared" si="0"/>
        <v>27312.701983670479</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9</v>
      </c>
      <c r="N43" s="272">
        <f t="shared" si="0"/>
        <v>9255.4922008919802</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971.8939014389166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125770.18868055558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411">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31">
        <f>VLOOKUP(A64,TRANSPORTE!A5:D117,4,FALSE)</f>
        <v>1026.2677070042455</v>
      </c>
      <c r="M64" s="832"/>
      <c r="N64" s="287">
        <f>K64*L64</f>
        <v>1436.7747898059436</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168751.36806422612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33750.273612845223</v>
      </c>
      <c r="M88" s="862"/>
      <c r="N88" s="51"/>
    </row>
    <row r="89" spans="1:14">
      <c r="B89" s="89" t="s">
        <v>973</v>
      </c>
      <c r="C89" s="90"/>
      <c r="D89" s="90"/>
      <c r="E89" s="90"/>
      <c r="F89" s="90"/>
      <c r="G89" s="90"/>
      <c r="H89" s="90"/>
      <c r="I89" s="87"/>
      <c r="J89" s="88"/>
      <c r="K89" s="304">
        <v>0.05</v>
      </c>
      <c r="L89" s="861">
        <f>N83*K89</f>
        <v>8437.5684032113058</v>
      </c>
      <c r="M89" s="862"/>
      <c r="N89" s="51"/>
    </row>
    <row r="90" spans="1:14" ht="15.75" thickBot="1">
      <c r="B90" s="91" t="s">
        <v>974</v>
      </c>
      <c r="C90" s="92"/>
      <c r="D90" s="92"/>
      <c r="E90" s="92"/>
      <c r="F90" s="92"/>
      <c r="G90" s="92"/>
      <c r="H90" s="92"/>
      <c r="I90" s="93"/>
      <c r="J90" s="94"/>
      <c r="K90" s="305">
        <v>0.05</v>
      </c>
      <c r="L90" s="863">
        <f>N83*K90</f>
        <v>8437.5684032113058</v>
      </c>
      <c r="M90" s="864"/>
      <c r="N90" s="51"/>
    </row>
    <row r="91" spans="1:14" ht="15.75" thickBot="1">
      <c r="B91" s="827" t="s">
        <v>953</v>
      </c>
      <c r="C91" s="828"/>
      <c r="D91" s="828"/>
      <c r="E91" s="828"/>
      <c r="F91" s="828"/>
      <c r="G91" s="828"/>
      <c r="H91" s="828"/>
      <c r="I91" s="828"/>
      <c r="J91" s="828"/>
      <c r="K91" s="828"/>
      <c r="L91" s="828"/>
      <c r="M91" s="829"/>
      <c r="N91" s="52">
        <f>L88+L89+L90</f>
        <v>50625.410419267835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52">
        <f>N83+N91</f>
        <v>219376.77848349395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113968.97720776194</v>
      </c>
      <c r="L37" s="270"/>
      <c r="M37" s="271">
        <v>7</v>
      </c>
      <c r="N37" s="272">
        <f t="shared" ref="N37:N43" si="0">K37/M37</f>
        <v>16281.282458251706</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140062.99325641029</v>
      </c>
      <c r="L38" s="270"/>
      <c r="M38" s="271">
        <v>7</v>
      </c>
      <c r="N38" s="272">
        <f t="shared" si="0"/>
        <v>20008.999036630041</v>
      </c>
    </row>
    <row r="39" spans="1:14">
      <c r="A39" t="s">
        <v>286</v>
      </c>
      <c r="B39" s="840" t="str">
        <f>VLOOKUP(A39,EQUIPOS!A9:D154,3,FALSE)</f>
        <v>Planta de asfalto en frio</v>
      </c>
      <c r="C39" s="841"/>
      <c r="D39" s="841"/>
      <c r="E39" s="841"/>
      <c r="F39" s="841"/>
      <c r="G39" s="841"/>
      <c r="H39" s="842"/>
      <c r="I39" s="267"/>
      <c r="J39" s="268"/>
      <c r="K39" s="269">
        <f>VLOOKUP(A39,EQUIPOS!A9:D166,4,FALSE)</f>
        <v>275407.05085241195</v>
      </c>
      <c r="L39" s="270"/>
      <c r="M39" s="271">
        <v>9</v>
      </c>
      <c r="N39" s="272">
        <f t="shared" si="0"/>
        <v>30600.783428045772</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7</v>
      </c>
      <c r="N42" s="272">
        <f t="shared" si="0"/>
        <v>35116.331121862044</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9</v>
      </c>
      <c r="N43" s="272">
        <f t="shared" si="0"/>
        <v>9255.4922008919802</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1110.7358873587618</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141777.1668035296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1026.2677070042455</v>
      </c>
      <c r="N65" s="412">
        <f>K65*M65</f>
        <v>1282.8346337553069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2719.6094235612504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11107.358873587618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186032.45404933131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37206.490809866264</v>
      </c>
      <c r="M88" s="862"/>
      <c r="N88" s="51"/>
    </row>
    <row r="89" spans="1:14">
      <c r="B89" s="89" t="s">
        <v>973</v>
      </c>
      <c r="C89" s="90"/>
      <c r="D89" s="90"/>
      <c r="E89" s="90"/>
      <c r="F89" s="90"/>
      <c r="G89" s="90"/>
      <c r="H89" s="90"/>
      <c r="I89" s="87"/>
      <c r="J89" s="88"/>
      <c r="K89" s="304">
        <v>0.05</v>
      </c>
      <c r="L89" s="861">
        <f>N83*K89</f>
        <v>9301.6227024665659</v>
      </c>
      <c r="M89" s="862"/>
      <c r="N89" s="51"/>
    </row>
    <row r="90" spans="1:14" ht="15.75" thickBot="1">
      <c r="B90" s="91" t="s">
        <v>974</v>
      </c>
      <c r="C90" s="92"/>
      <c r="D90" s="92"/>
      <c r="E90" s="92"/>
      <c r="F90" s="92"/>
      <c r="G90" s="92"/>
      <c r="H90" s="92"/>
      <c r="I90" s="93"/>
      <c r="J90" s="94"/>
      <c r="K90" s="305">
        <v>0.05</v>
      </c>
      <c r="L90" s="863">
        <f>N83*K90</f>
        <v>9301.6227024665659</v>
      </c>
      <c r="M90" s="864"/>
      <c r="N90" s="51"/>
    </row>
    <row r="91" spans="1:14" ht="15.75" thickBot="1">
      <c r="B91" s="827" t="s">
        <v>953</v>
      </c>
      <c r="C91" s="828"/>
      <c r="D91" s="828"/>
      <c r="E91" s="828"/>
      <c r="F91" s="828"/>
      <c r="G91" s="828"/>
      <c r="H91" s="828"/>
      <c r="I91" s="828"/>
      <c r="J91" s="828"/>
      <c r="K91" s="828"/>
      <c r="L91" s="828"/>
      <c r="M91" s="829"/>
      <c r="N91" s="52">
        <f>L88+L89+L90</f>
        <v>55809.736214799392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241842.19026413071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9</v>
      </c>
      <c r="N37" s="272">
        <f t="shared" ref="N37:N43" si="0">K37/M37</f>
        <v>15562.55480626781</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113968.97720776194</v>
      </c>
      <c r="L38" s="270"/>
      <c r="M38" s="271">
        <v>9</v>
      </c>
      <c r="N38" s="272">
        <f t="shared" si="0"/>
        <v>12663.219689751328</v>
      </c>
    </row>
    <row r="39" spans="1:14">
      <c r="A39" t="s">
        <v>286</v>
      </c>
      <c r="B39" s="840" t="str">
        <f>VLOOKUP(A39,EQUIPOS!A9:D154,3,FALSE)</f>
        <v>Planta de asfalto en frio</v>
      </c>
      <c r="C39" s="841"/>
      <c r="D39" s="841"/>
      <c r="E39" s="841"/>
      <c r="F39" s="841"/>
      <c r="G39" s="841"/>
      <c r="H39" s="842"/>
      <c r="I39" s="267"/>
      <c r="J39" s="268"/>
      <c r="K39" s="269">
        <f>VLOOKUP(A39,EQUIPOS!A9:D166,4,FALSE)</f>
        <v>275407.05085241195</v>
      </c>
      <c r="L39" s="270"/>
      <c r="M39" s="271">
        <v>9</v>
      </c>
      <c r="N39" s="272">
        <f t="shared" si="0"/>
        <v>30600.783428045772</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9</v>
      </c>
      <c r="N42" s="272">
        <f t="shared" si="0"/>
        <v>27312.701983670479</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9</v>
      </c>
      <c r="N43" s="272">
        <f t="shared" si="0"/>
        <v>9255.4922008919802</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1"/>
      <c r="F46" s="841"/>
      <c r="G46" s="841"/>
      <c r="H46" s="842"/>
      <c r="I46" s="36"/>
      <c r="J46" s="37"/>
      <c r="K46" s="274"/>
      <c r="L46" s="276"/>
      <c r="M46" s="277"/>
      <c r="N46" s="278"/>
    </row>
    <row r="47" spans="1:14">
      <c r="B47" s="847"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4">
        <f>SUM(N36:N48)</f>
        <v>125770.18868055558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168751.36806422612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33750.273612845223</v>
      </c>
      <c r="M88" s="862"/>
      <c r="N88" s="51"/>
    </row>
    <row r="89" spans="1:14">
      <c r="B89" s="89" t="s">
        <v>973</v>
      </c>
      <c r="C89" s="90"/>
      <c r="D89" s="90"/>
      <c r="E89" s="90"/>
      <c r="F89" s="90"/>
      <c r="G89" s="90"/>
      <c r="H89" s="90"/>
      <c r="I89" s="87"/>
      <c r="J89" s="88"/>
      <c r="K89" s="304">
        <v>0.05</v>
      </c>
      <c r="L89" s="861">
        <f>N83*K89</f>
        <v>8437.5684032113058</v>
      </c>
      <c r="M89" s="862"/>
      <c r="N89" s="51"/>
    </row>
    <row r="90" spans="1:14" ht="15.75" thickBot="1">
      <c r="B90" s="91" t="s">
        <v>974</v>
      </c>
      <c r="C90" s="92"/>
      <c r="D90" s="92"/>
      <c r="E90" s="92"/>
      <c r="F90" s="92"/>
      <c r="G90" s="92"/>
      <c r="H90" s="92"/>
      <c r="I90" s="93"/>
      <c r="J90" s="94"/>
      <c r="K90" s="305">
        <v>0.05</v>
      </c>
      <c r="L90" s="863">
        <f>N83*K90</f>
        <v>8437.5684032113058</v>
      </c>
      <c r="M90" s="864"/>
      <c r="N90" s="51"/>
    </row>
    <row r="91" spans="1:14" ht="15.75" thickBot="1">
      <c r="B91" s="827" t="s">
        <v>953</v>
      </c>
      <c r="C91" s="828"/>
      <c r="D91" s="828"/>
      <c r="E91" s="828"/>
      <c r="F91" s="828"/>
      <c r="G91" s="828"/>
      <c r="H91" s="828"/>
      <c r="I91" s="828"/>
      <c r="J91" s="828"/>
      <c r="K91" s="828"/>
      <c r="L91" s="828"/>
      <c r="M91" s="829"/>
      <c r="N91" s="52">
        <f>L88+L89+L90</f>
        <v>50625.410419267835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219376.77848349395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9</v>
      </c>
      <c r="N37" s="272">
        <f t="shared" ref="N37:N43" si="0">K37/M37</f>
        <v>15562.55480626781</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113968.97720776194</v>
      </c>
      <c r="L38" s="270"/>
      <c r="M38" s="271">
        <v>9</v>
      </c>
      <c r="N38" s="272">
        <f t="shared" si="0"/>
        <v>12663.219689751328</v>
      </c>
    </row>
    <row r="39" spans="1:14">
      <c r="A39" t="s">
        <v>286</v>
      </c>
      <c r="B39" s="840" t="str">
        <f>VLOOKUP(A39,EQUIPOS!A9:D154,3,FALSE)</f>
        <v>Planta de asfalto en frio</v>
      </c>
      <c r="C39" s="841"/>
      <c r="D39" s="841"/>
      <c r="E39" s="841"/>
      <c r="F39" s="841"/>
      <c r="G39" s="841"/>
      <c r="H39" s="842"/>
      <c r="I39" s="267"/>
      <c r="J39" s="268"/>
      <c r="K39" s="269">
        <f>VLOOKUP(A39,EQUIPOS!A9:D166,4,FALSE)</f>
        <v>275407.05085241195</v>
      </c>
      <c r="L39" s="270"/>
      <c r="M39" s="271">
        <v>9</v>
      </c>
      <c r="N39" s="272">
        <f t="shared" si="0"/>
        <v>30600.783428045772</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9</v>
      </c>
      <c r="N42" s="272">
        <f t="shared" si="0"/>
        <v>27312.701983670479</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9</v>
      </c>
      <c r="N43" s="272">
        <f t="shared" si="0"/>
        <v>9255.4922008919802</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125770.18868055558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31">
        <f>VLOOKUP(A64,TRANSPORTE!A6:D117,4,FALSE)</f>
        <v>1117.717304658089</v>
      </c>
      <c r="M64" s="832"/>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2833.9214206285551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168751.36806422612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33750.273612845223</v>
      </c>
      <c r="M87" s="862"/>
      <c r="N87" s="51"/>
    </row>
    <row r="88" spans="1:14">
      <c r="B88" s="89" t="s">
        <v>973</v>
      </c>
      <c r="C88" s="90"/>
      <c r="D88" s="90"/>
      <c r="E88" s="90"/>
      <c r="F88" s="90"/>
      <c r="G88" s="90"/>
      <c r="H88" s="90"/>
      <c r="I88" s="87"/>
      <c r="J88" s="88"/>
      <c r="K88" s="304">
        <v>0.05</v>
      </c>
      <c r="L88" s="861">
        <f>N82*K88</f>
        <v>8437.5684032113058</v>
      </c>
      <c r="M88" s="862"/>
      <c r="N88" s="51"/>
    </row>
    <row r="89" spans="1:14" ht="15.75" thickBot="1">
      <c r="B89" s="91" t="s">
        <v>974</v>
      </c>
      <c r="C89" s="92"/>
      <c r="D89" s="92"/>
      <c r="E89" s="92"/>
      <c r="F89" s="92"/>
      <c r="G89" s="92"/>
      <c r="H89" s="92"/>
      <c r="I89" s="93"/>
      <c r="J89" s="94"/>
      <c r="K89" s="305">
        <v>0.05</v>
      </c>
      <c r="L89" s="863">
        <f>N82*K89</f>
        <v>8437.5684032113058</v>
      </c>
      <c r="M89" s="864"/>
      <c r="N89" s="51"/>
    </row>
    <row r="90" spans="1:14" ht="15.75" thickBot="1">
      <c r="B90" s="827" t="s">
        <v>953</v>
      </c>
      <c r="C90" s="828"/>
      <c r="D90" s="828"/>
      <c r="E90" s="828"/>
      <c r="F90" s="828"/>
      <c r="G90" s="828"/>
      <c r="H90" s="828"/>
      <c r="I90" s="828"/>
      <c r="J90" s="828"/>
      <c r="K90" s="828"/>
      <c r="L90" s="828"/>
      <c r="M90" s="829"/>
      <c r="N90" s="52">
        <f>L87+L88+L89</f>
        <v>50625.410419267835</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219376.77848349395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9</v>
      </c>
      <c r="N37" s="272">
        <f t="shared" ref="N37:N43" si="0">K37/M37</f>
        <v>15562.55480626781</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113968.97720776194</v>
      </c>
      <c r="L38" s="270"/>
      <c r="M38" s="271">
        <v>9</v>
      </c>
      <c r="N38" s="272">
        <f t="shared" si="0"/>
        <v>12663.219689751328</v>
      </c>
    </row>
    <row r="39" spans="1:14">
      <c r="A39" t="s">
        <v>286</v>
      </c>
      <c r="B39" s="840" t="str">
        <f>VLOOKUP(A39,EQUIPOS!A9:D154,3,FALSE)</f>
        <v>Planta de asfalto en frio</v>
      </c>
      <c r="C39" s="841"/>
      <c r="D39" s="841"/>
      <c r="E39" s="841"/>
      <c r="F39" s="841"/>
      <c r="G39" s="841"/>
      <c r="H39" s="842"/>
      <c r="I39" s="267"/>
      <c r="J39" s="268"/>
      <c r="K39" s="269">
        <f>VLOOKUP(A39,EQUIPOS!A9:D166,4,FALSE)</f>
        <v>275407.05085241195</v>
      </c>
      <c r="L39" s="270"/>
      <c r="M39" s="271">
        <v>9</v>
      </c>
      <c r="N39" s="272">
        <f t="shared" si="0"/>
        <v>30600.783428045772</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9</v>
      </c>
      <c r="N42" s="272">
        <f t="shared" si="0"/>
        <v>27312.701983670479</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9</v>
      </c>
      <c r="N43" s="272">
        <f t="shared" si="0"/>
        <v>9255.4922008919802</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1"/>
      <c r="F46" s="841"/>
      <c r="G46" s="841"/>
      <c r="H46" s="842"/>
      <c r="I46" s="36"/>
      <c r="J46" s="37"/>
      <c r="K46" s="274"/>
      <c r="L46" s="276"/>
      <c r="M46" s="277"/>
      <c r="N46" s="278"/>
    </row>
    <row r="47" spans="1:14">
      <c r="B47" s="847"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4">
        <f>SUM(N36:N48)</f>
        <v>125770.18868055558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31">
        <f>VLOOKUP(A65,TRANSPORTE!A6:D117,4,FALSE)</f>
        <v>1168.5226366880022</v>
      </c>
      <c r="M65" s="832"/>
      <c r="N65" s="287">
        <f>K65*L65</f>
        <v>1460.6532958600028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2897.4280856659461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9718.9390143891651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168814.87472926348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33762.9749458527</v>
      </c>
      <c r="M88" s="862"/>
      <c r="N88" s="51"/>
    </row>
    <row r="89" spans="1:14">
      <c r="B89" s="89" t="s">
        <v>973</v>
      </c>
      <c r="C89" s="90"/>
      <c r="D89" s="90"/>
      <c r="E89" s="90"/>
      <c r="F89" s="90"/>
      <c r="G89" s="90"/>
      <c r="H89" s="90"/>
      <c r="I89" s="87"/>
      <c r="J89" s="88"/>
      <c r="K89" s="304">
        <v>0.05</v>
      </c>
      <c r="L89" s="861">
        <f>N83*K89</f>
        <v>8440.7437364631751</v>
      </c>
      <c r="M89" s="862"/>
      <c r="N89" s="51"/>
    </row>
    <row r="90" spans="1:14" ht="15.75" thickBot="1">
      <c r="B90" s="91" t="s">
        <v>974</v>
      </c>
      <c r="C90" s="92"/>
      <c r="D90" s="92"/>
      <c r="E90" s="92"/>
      <c r="F90" s="92"/>
      <c r="G90" s="92"/>
      <c r="H90" s="92"/>
      <c r="I90" s="93"/>
      <c r="J90" s="94"/>
      <c r="K90" s="305">
        <v>0.05</v>
      </c>
      <c r="L90" s="863">
        <f>N83*K90</f>
        <v>8440.7437364631751</v>
      </c>
      <c r="M90" s="864"/>
      <c r="N90" s="51"/>
    </row>
    <row r="91" spans="1:14" ht="15.75" thickBot="1">
      <c r="B91" s="827" t="s">
        <v>953</v>
      </c>
      <c r="C91" s="828"/>
      <c r="D91" s="828"/>
      <c r="E91" s="828"/>
      <c r="F91" s="828"/>
      <c r="G91" s="828"/>
      <c r="H91" s="828"/>
      <c r="I91" s="828"/>
      <c r="J91" s="828"/>
      <c r="K91" s="828"/>
      <c r="L91" s="828"/>
      <c r="M91" s="829"/>
      <c r="N91" s="52">
        <f>L88+L89+L90</f>
        <v>50644.462418779054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219459.33714804254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1067</v>
      </c>
      <c r="C31" s="965" t="s">
        <v>1580</v>
      </c>
      <c r="D31" s="965"/>
      <c r="E31" s="965"/>
      <c r="F31" s="966"/>
      <c r="G31" s="966"/>
      <c r="H31" s="966"/>
      <c r="I31" s="966"/>
      <c r="J31" s="966"/>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7</v>
      </c>
      <c r="N37" s="272">
        <f t="shared" ref="N37:N43" si="0">K37/M37</f>
        <v>20008.999036630041</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113968.97720776194</v>
      </c>
      <c r="L38" s="270"/>
      <c r="M38" s="271">
        <v>7</v>
      </c>
      <c r="N38" s="272">
        <f t="shared" si="0"/>
        <v>16281.282458251706</v>
      </c>
    </row>
    <row r="39" spans="1:14">
      <c r="A39" t="s">
        <v>286</v>
      </c>
      <c r="B39" s="840" t="str">
        <f>VLOOKUP(A39,EQUIPOS!A9:D154,3,FALSE)</f>
        <v>Planta de asfalto en frio</v>
      </c>
      <c r="C39" s="841"/>
      <c r="D39" s="841"/>
      <c r="E39" s="841"/>
      <c r="F39" s="841"/>
      <c r="G39" s="841"/>
      <c r="H39" s="842"/>
      <c r="I39" s="267"/>
      <c r="J39" s="268"/>
      <c r="K39" s="269">
        <f>VLOOKUP(A39,EQUIPOS!A9:D166,4,FALSE)</f>
        <v>275407.05085241195</v>
      </c>
      <c r="L39" s="270"/>
      <c r="M39" s="271">
        <v>9</v>
      </c>
      <c r="N39" s="272">
        <f t="shared" si="0"/>
        <v>30600.783428045772</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7</v>
      </c>
      <c r="N42" s="272">
        <f t="shared" si="0"/>
        <v>35116.331121862044</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9</v>
      </c>
      <c r="N43" s="272">
        <f t="shared" si="0"/>
        <v>9255.4922008919802</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1110.7358873587618</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141777.1668035296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31">
        <f>VLOOKUP(A64,TRANSPORTE!A6:D117,4,FALSE)</f>
        <v>1168.5226366880022</v>
      </c>
      <c r="M64" s="832"/>
      <c r="N64" s="287">
        <f>K64*L64</f>
        <v>1460.6532958600028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2897.4280856659461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11107.358873587618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186210.272711436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37242.054542287202</v>
      </c>
      <c r="M87" s="862"/>
      <c r="N87" s="51"/>
    </row>
    <row r="88" spans="1:14">
      <c r="B88" s="89" t="s">
        <v>973</v>
      </c>
      <c r="C88" s="90"/>
      <c r="D88" s="90"/>
      <c r="E88" s="90"/>
      <c r="F88" s="90"/>
      <c r="G88" s="90"/>
      <c r="H88" s="90"/>
      <c r="I88" s="87"/>
      <c r="J88" s="88"/>
      <c r="K88" s="304">
        <v>0.05</v>
      </c>
      <c r="L88" s="861">
        <f>N82*K88</f>
        <v>9310.5136355718005</v>
      </c>
      <c r="M88" s="862"/>
      <c r="N88" s="51"/>
    </row>
    <row r="89" spans="1:14" ht="15.75" thickBot="1">
      <c r="B89" s="91" t="s">
        <v>974</v>
      </c>
      <c r="C89" s="92"/>
      <c r="D89" s="92"/>
      <c r="E89" s="92"/>
      <c r="F89" s="92"/>
      <c r="G89" s="92"/>
      <c r="H89" s="92"/>
      <c r="I89" s="93"/>
      <c r="J89" s="94"/>
      <c r="K89" s="305">
        <v>0.05</v>
      </c>
      <c r="L89" s="863">
        <f>N82*K89</f>
        <v>9310.5136355718005</v>
      </c>
      <c r="M89" s="864"/>
      <c r="N89" s="51"/>
    </row>
    <row r="90" spans="1:14" ht="15.75" thickBot="1">
      <c r="B90" s="827" t="s">
        <v>953</v>
      </c>
      <c r="C90" s="828"/>
      <c r="D90" s="828"/>
      <c r="E90" s="828"/>
      <c r="F90" s="828"/>
      <c r="G90" s="828"/>
      <c r="H90" s="828"/>
      <c r="I90" s="828"/>
      <c r="J90" s="828"/>
      <c r="K90" s="828"/>
      <c r="L90" s="828"/>
      <c r="M90" s="829"/>
      <c r="N90" s="52">
        <f>L87+L88+L89</f>
        <v>55863.081813430799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242073.35452486679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40"/>
      <c r="C47" s="841"/>
      <c r="D47" s="841"/>
      <c r="E47" s="841"/>
      <c r="F47" s="841"/>
      <c r="G47" s="841"/>
      <c r="H47" s="842"/>
      <c r="I47" s="843"/>
      <c r="J47" s="824"/>
      <c r="K47" s="269"/>
      <c r="L47" s="844"/>
      <c r="M47" s="845"/>
      <c r="N47" s="272"/>
    </row>
    <row r="48" spans="1:14">
      <c r="B48" s="840"/>
      <c r="C48" s="841"/>
      <c r="D48" s="841"/>
      <c r="E48" s="846"/>
      <c r="F48" s="841"/>
      <c r="G48" s="841"/>
      <c r="H48" s="842"/>
      <c r="I48" s="36"/>
      <c r="J48" s="37"/>
      <c r="K48" s="274"/>
      <c r="L48" s="276"/>
      <c r="M48" s="277"/>
      <c r="N48" s="278"/>
    </row>
    <row r="49" spans="1:14">
      <c r="B49" s="847" t="s">
        <v>952</v>
      </c>
      <c r="C49" s="848"/>
      <c r="D49" s="848"/>
      <c r="E49" s="38"/>
      <c r="F49" s="39"/>
      <c r="G49" s="39"/>
      <c r="H49" s="40"/>
      <c r="I49" s="36"/>
      <c r="J49" s="37"/>
      <c r="K49" s="279"/>
      <c r="L49" s="276"/>
      <c r="M49" s="401">
        <v>0.1</v>
      </c>
      <c r="N49" s="344">
        <f>N83*M49</f>
        <v>874.7045112950251</v>
      </c>
    </row>
    <row r="50" spans="1:14" ht="15.75" thickBot="1">
      <c r="B50" s="840"/>
      <c r="C50" s="841"/>
      <c r="D50" s="841"/>
      <c r="E50" s="841"/>
      <c r="F50" s="841"/>
      <c r="G50" s="841"/>
      <c r="H50" s="842"/>
      <c r="I50" s="849"/>
      <c r="J50" s="850"/>
      <c r="K50" s="41"/>
      <c r="L50" s="851"/>
      <c r="M50" s="852"/>
      <c r="N50" s="105"/>
    </row>
    <row r="51" spans="1:14" ht="15.75" thickBot="1">
      <c r="B51" s="827" t="s">
        <v>953</v>
      </c>
      <c r="C51" s="828"/>
      <c r="D51" s="828"/>
      <c r="E51" s="828"/>
      <c r="F51" s="828"/>
      <c r="G51" s="828"/>
      <c r="H51" s="828"/>
      <c r="I51" s="828"/>
      <c r="J51" s="828"/>
      <c r="K51" s="828"/>
      <c r="L51" s="828"/>
      <c r="M51" s="829"/>
      <c r="N51" s="394">
        <f>SUM(N36:N50)</f>
        <v>116234.39128251722</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8" t="s">
        <v>944</v>
      </c>
      <c r="C55" s="819"/>
      <c r="D55" s="819"/>
      <c r="E55" s="819"/>
      <c r="F55" s="819"/>
      <c r="G55" s="819"/>
      <c r="H55" s="819"/>
      <c r="I55" s="820"/>
      <c r="J55" s="315" t="s">
        <v>945</v>
      </c>
      <c r="K55" s="85" t="s">
        <v>946</v>
      </c>
      <c r="L55" s="821" t="s">
        <v>955</v>
      </c>
      <c r="M55" s="820"/>
      <c r="N55" s="86" t="s">
        <v>951</v>
      </c>
    </row>
    <row r="56" spans="1:14">
      <c r="A56" t="s">
        <v>772</v>
      </c>
      <c r="B56" s="43" t="str">
        <f>VLOOKUP(A56,MATERIALES!A5:D372,3,FALSE)</f>
        <v>Agregado Petreo para Triturar (Crudo)</v>
      </c>
      <c r="C56" s="281"/>
      <c r="D56" s="281"/>
      <c r="E56" s="281"/>
      <c r="F56" s="281"/>
      <c r="G56" s="281"/>
      <c r="H56" s="281"/>
      <c r="I56" s="268"/>
      <c r="J56" s="224" t="str">
        <f>VLOOKUP(A56,MATERIALES!A10:D641,2,FALSE)</f>
        <v>m3</v>
      </c>
      <c r="K56" s="282">
        <v>1.4</v>
      </c>
      <c r="L56" s="267"/>
      <c r="M56" s="402">
        <f>VLOOKUP(A56,MATERIALES!A5:D389,4,FALSE)</f>
        <v>20618.858934222684</v>
      </c>
      <c r="N56" s="272">
        <f>K56*M56</f>
        <v>28866.402507911756</v>
      </c>
    </row>
    <row r="57" spans="1:14">
      <c r="A57" s="108" t="s">
        <v>774</v>
      </c>
      <c r="B57" s="43" t="str">
        <f>VLOOKUP(A57,MATERIALES!A6:D372,3,FALSE)</f>
        <v>Agua</v>
      </c>
      <c r="C57" s="281"/>
      <c r="D57" s="281"/>
      <c r="E57" s="281"/>
      <c r="F57" s="281"/>
      <c r="G57" s="281"/>
      <c r="H57" s="281"/>
      <c r="I57" s="268"/>
      <c r="J57" s="224" t="str">
        <f>VLOOKUP(A57,MATERIALES!A11:D642,2,FALSE)</f>
        <v>lt</v>
      </c>
      <c r="K57" s="282">
        <v>25</v>
      </c>
      <c r="L57" s="267"/>
      <c r="M57" s="402">
        <f>VLOOKUP(A57,MATERIALES!A6:D390,4,FALSE)</f>
        <v>62.476657629642254</v>
      </c>
      <c r="N57" s="272">
        <f>K57*M57</f>
        <v>1561.9164407410562</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2"/>
      <c r="C60" s="823"/>
      <c r="D60" s="823"/>
      <c r="E60" s="823"/>
      <c r="F60" s="823"/>
      <c r="G60" s="823"/>
      <c r="H60" s="823"/>
      <c r="I60" s="824"/>
      <c r="J60" s="42"/>
      <c r="K60" s="44"/>
      <c r="L60" s="825"/>
      <c r="M60" s="826"/>
      <c r="N60" s="45"/>
    </row>
    <row r="61" spans="1:14" ht="15.75" thickBot="1">
      <c r="B61" s="827" t="s">
        <v>953</v>
      </c>
      <c r="C61" s="828"/>
      <c r="D61" s="828"/>
      <c r="E61" s="828"/>
      <c r="F61" s="828"/>
      <c r="G61" s="828"/>
      <c r="H61" s="828"/>
      <c r="I61" s="828"/>
      <c r="J61" s="828"/>
      <c r="K61" s="828"/>
      <c r="L61" s="828"/>
      <c r="M61" s="829"/>
      <c r="N61" s="394">
        <f>SUM(N56:N60)</f>
        <v>30428.318948652814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31">
        <f>VLOOKUP(A66,TRANSPORTE!A5:D117,4,FALSE)</f>
        <v>1026.2677070042455</v>
      </c>
      <c r="M66" s="832"/>
      <c r="N66" s="287">
        <f>K66*L66</f>
        <v>1436.7747898059436</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31">
        <f>VLOOKUP(A67,TRANSPORTE!A6:D117,4,FALSE)</f>
        <v>1168.5226366880022</v>
      </c>
      <c r="M67" s="832"/>
      <c r="N67" s="287">
        <f>K67*L67</f>
        <v>1460.6532958600028</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2897.4280856659461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1">
        <f>SUM(N77:N82)</f>
        <v>8747.0451129502508</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N51+N61+N72+N83</f>
        <v>158307.18342978624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31661.436685957247</v>
      </c>
      <c r="M90" s="862"/>
      <c r="N90" s="51"/>
    </row>
    <row r="91" spans="1:14">
      <c r="B91" s="89" t="s">
        <v>973</v>
      </c>
      <c r="C91" s="90"/>
      <c r="D91" s="90"/>
      <c r="E91" s="90"/>
      <c r="F91" s="90"/>
      <c r="G91" s="90"/>
      <c r="H91" s="90"/>
      <c r="I91" s="87"/>
      <c r="J91" s="88"/>
      <c r="K91" s="304">
        <v>0.05</v>
      </c>
      <c r="L91" s="861">
        <f>N85*K91</f>
        <v>7915.3591714893118</v>
      </c>
      <c r="M91" s="862"/>
      <c r="N91" s="51"/>
    </row>
    <row r="92" spans="1:14" ht="15.75" thickBot="1">
      <c r="B92" s="91" t="s">
        <v>974</v>
      </c>
      <c r="C92" s="92"/>
      <c r="D92" s="92"/>
      <c r="E92" s="92"/>
      <c r="F92" s="92"/>
      <c r="G92" s="92"/>
      <c r="H92" s="92"/>
      <c r="I92" s="93"/>
      <c r="J92" s="94"/>
      <c r="K92" s="305">
        <v>0.05</v>
      </c>
      <c r="L92" s="863">
        <f>N85*K92</f>
        <v>7915.3591714893118</v>
      </c>
      <c r="M92" s="864"/>
      <c r="N92" s="51"/>
    </row>
    <row r="93" spans="1:14" ht="15.75" thickBot="1">
      <c r="B93" s="827" t="s">
        <v>953</v>
      </c>
      <c r="C93" s="828"/>
      <c r="D93" s="828"/>
      <c r="E93" s="828"/>
      <c r="F93" s="828"/>
      <c r="G93" s="828"/>
      <c r="H93" s="828"/>
      <c r="I93" s="828"/>
      <c r="J93" s="828"/>
      <c r="K93" s="828"/>
      <c r="L93" s="828"/>
      <c r="M93" s="829"/>
      <c r="N93" s="52">
        <f>L90+L91+L92</f>
        <v>47492.155028935871</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205799.33845872211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4"/>
      <c r="K125" s="804"/>
      <c r="L125" s="804"/>
      <c r="M125" s="804"/>
      <c r="N125" s="805"/>
    </row>
    <row r="126" spans="2:14" ht="15.75" thickBot="1">
      <c r="B126" s="261" t="s">
        <v>2221</v>
      </c>
      <c r="C126" s="393"/>
      <c r="D126" s="393"/>
      <c r="E126" s="57"/>
      <c r="F126" s="57"/>
      <c r="G126" s="57"/>
      <c r="H126" s="57"/>
      <c r="I126" s="57"/>
      <c r="J126" s="806"/>
      <c r="K126" s="806"/>
      <c r="L126" s="806"/>
      <c r="M126" s="806"/>
      <c r="N126"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116234.39128251722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831"/>
      <c r="M66" s="832"/>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158243.67676474885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31648.73535294977</v>
      </c>
      <c r="M88" s="862"/>
      <c r="N88" s="51"/>
    </row>
    <row r="89" spans="1:14">
      <c r="B89" s="89" t="s">
        <v>973</v>
      </c>
      <c r="C89" s="90"/>
      <c r="D89" s="90"/>
      <c r="E89" s="90"/>
      <c r="F89" s="90"/>
      <c r="G89" s="90"/>
      <c r="H89" s="90"/>
      <c r="I89" s="87"/>
      <c r="J89" s="88"/>
      <c r="K89" s="304">
        <v>0.05</v>
      </c>
      <c r="L89" s="861">
        <f>N83*K89</f>
        <v>7912.1838382374426</v>
      </c>
      <c r="M89" s="862"/>
      <c r="N89" s="51"/>
    </row>
    <row r="90" spans="1:14" ht="15.75" thickBot="1">
      <c r="B90" s="91" t="s">
        <v>974</v>
      </c>
      <c r="C90" s="92"/>
      <c r="D90" s="92"/>
      <c r="E90" s="92"/>
      <c r="F90" s="92"/>
      <c r="G90" s="92"/>
      <c r="H90" s="92"/>
      <c r="I90" s="93"/>
      <c r="J90" s="94"/>
      <c r="K90" s="305">
        <v>0.05</v>
      </c>
      <c r="L90" s="863">
        <f>N83*K90</f>
        <v>7912.1838382374426</v>
      </c>
      <c r="M90" s="864"/>
      <c r="N90" s="51"/>
    </row>
    <row r="91" spans="1:14" ht="15.75" thickBot="1">
      <c r="B91" s="827" t="s">
        <v>953</v>
      </c>
      <c r="C91" s="828"/>
      <c r="D91" s="828"/>
      <c r="E91" s="828"/>
      <c r="F91" s="828"/>
      <c r="G91" s="828"/>
      <c r="H91" s="828"/>
      <c r="I91" s="828"/>
      <c r="J91" s="828"/>
      <c r="K91" s="828"/>
      <c r="L91" s="828"/>
      <c r="M91" s="829"/>
      <c r="N91" s="52">
        <f>L88+L89+L90</f>
        <v>47473.103029424652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205716.77979417349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116234.39128251722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158243.67676474885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31648.73535294977</v>
      </c>
      <c r="M88" s="862"/>
      <c r="N88" s="51"/>
    </row>
    <row r="89" spans="1:14">
      <c r="B89" s="89" t="s">
        <v>973</v>
      </c>
      <c r="C89" s="90"/>
      <c r="D89" s="90"/>
      <c r="E89" s="90"/>
      <c r="F89" s="90"/>
      <c r="G89" s="90"/>
      <c r="H89" s="90"/>
      <c r="I89" s="87"/>
      <c r="J89" s="88"/>
      <c r="K89" s="304">
        <v>0.05</v>
      </c>
      <c r="L89" s="861">
        <f>N83*K89</f>
        <v>7912.1838382374426</v>
      </c>
      <c r="M89" s="862"/>
      <c r="N89" s="51"/>
    </row>
    <row r="90" spans="1:14" ht="15.75" thickBot="1">
      <c r="B90" s="91" t="s">
        <v>974</v>
      </c>
      <c r="C90" s="92"/>
      <c r="D90" s="92"/>
      <c r="E90" s="92"/>
      <c r="F90" s="92"/>
      <c r="G90" s="92"/>
      <c r="H90" s="92"/>
      <c r="I90" s="93"/>
      <c r="J90" s="94"/>
      <c r="K90" s="305">
        <v>0.05</v>
      </c>
      <c r="L90" s="863">
        <f>N83*K90</f>
        <v>7912.1838382374426</v>
      </c>
      <c r="M90" s="864"/>
      <c r="N90" s="51"/>
    </row>
    <row r="91" spans="1:14" ht="15.75" thickBot="1">
      <c r="B91" s="827" t="s">
        <v>953</v>
      </c>
      <c r="C91" s="828"/>
      <c r="D91" s="828"/>
      <c r="E91" s="828"/>
      <c r="F91" s="828"/>
      <c r="G91" s="828"/>
      <c r="H91" s="828"/>
      <c r="I91" s="828"/>
      <c r="J91" s="828"/>
      <c r="K91" s="828"/>
      <c r="L91" s="828"/>
      <c r="M91" s="829"/>
      <c r="N91" s="52">
        <f>L88+L89+L90</f>
        <v>47473.103029424652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205716.77979417349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ht="15" customHeight="1">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116234.39128251722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1">
        <f>VLOOKUP(A64,TRANSPORTE!A6:D117,4,FALSE)</f>
        <v>1168.5226366880022</v>
      </c>
      <c r="M64" s="832"/>
      <c r="N64" s="287">
        <f>K64*L64</f>
        <v>1460.6532958600028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2897.4280856659461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158307.18342978624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31661.436685957247</v>
      </c>
      <c r="M87" s="862"/>
      <c r="N87" s="51"/>
    </row>
    <row r="88" spans="1:14">
      <c r="B88" s="89" t="s">
        <v>973</v>
      </c>
      <c r="C88" s="90"/>
      <c r="D88" s="90"/>
      <c r="E88" s="90"/>
      <c r="F88" s="90"/>
      <c r="G88" s="90"/>
      <c r="H88" s="90"/>
      <c r="I88" s="87"/>
      <c r="J88" s="88"/>
      <c r="K88" s="304">
        <v>0.05</v>
      </c>
      <c r="L88" s="861">
        <f>N82*K88</f>
        <v>7915.3591714893118</v>
      </c>
      <c r="M88" s="862"/>
      <c r="N88" s="51"/>
    </row>
    <row r="89" spans="1:14" ht="15.75" thickBot="1">
      <c r="B89" s="91" t="s">
        <v>974</v>
      </c>
      <c r="C89" s="92"/>
      <c r="D89" s="92"/>
      <c r="E89" s="92"/>
      <c r="F89" s="92"/>
      <c r="G89" s="92"/>
      <c r="H89" s="92"/>
      <c r="I89" s="93"/>
      <c r="J89" s="94"/>
      <c r="K89" s="305">
        <v>0.05</v>
      </c>
      <c r="L89" s="863">
        <f>N82*K89</f>
        <v>7915.3591714893118</v>
      </c>
      <c r="M89" s="864"/>
      <c r="N89" s="51"/>
    </row>
    <row r="90" spans="1:14" ht="15.75" thickBot="1">
      <c r="B90" s="827" t="s">
        <v>953</v>
      </c>
      <c r="C90" s="828"/>
      <c r="D90" s="828"/>
      <c r="E90" s="828"/>
      <c r="F90" s="828"/>
      <c r="G90" s="828"/>
      <c r="H90" s="828"/>
      <c r="I90" s="828"/>
      <c r="J90" s="828"/>
      <c r="K90" s="828"/>
      <c r="L90" s="828"/>
      <c r="M90" s="829"/>
      <c r="N90" s="52">
        <f>L87+L88+L89</f>
        <v>47492.155028935871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205799.33845872211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116234.39128251722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31">
        <f>VLOOKUP(A64,TRANSPORTE!A6:D117,4,FALSE)</f>
        <v>1117.717304658089</v>
      </c>
      <c r="M64" s="832"/>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2833.9214206285551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158243.67676474885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31648.73535294977</v>
      </c>
      <c r="M87" s="862"/>
      <c r="N87" s="51"/>
    </row>
    <row r="88" spans="1:14">
      <c r="B88" s="89" t="s">
        <v>973</v>
      </c>
      <c r="C88" s="90"/>
      <c r="D88" s="90"/>
      <c r="E88" s="90"/>
      <c r="F88" s="90"/>
      <c r="G88" s="90"/>
      <c r="H88" s="90"/>
      <c r="I88" s="87"/>
      <c r="J88" s="88"/>
      <c r="K88" s="304">
        <v>0.05</v>
      </c>
      <c r="L88" s="861">
        <f>N82*K88</f>
        <v>7912.1838382374426</v>
      </c>
      <c r="M88" s="862"/>
      <c r="N88" s="51"/>
    </row>
    <row r="89" spans="1:14" ht="15.75" thickBot="1">
      <c r="B89" s="91" t="s">
        <v>974</v>
      </c>
      <c r="C89" s="92"/>
      <c r="D89" s="92"/>
      <c r="E89" s="92"/>
      <c r="F89" s="92"/>
      <c r="G89" s="92"/>
      <c r="H89" s="92"/>
      <c r="I89" s="93"/>
      <c r="J89" s="94"/>
      <c r="K89" s="305">
        <v>0.05</v>
      </c>
      <c r="L89" s="863">
        <f>N82*K89</f>
        <v>7912.1838382374426</v>
      </c>
      <c r="M89" s="864"/>
      <c r="N89" s="51"/>
    </row>
    <row r="90" spans="1:14" ht="15.75" thickBot="1">
      <c r="B90" s="827" t="s">
        <v>953</v>
      </c>
      <c r="C90" s="828"/>
      <c r="D90" s="828"/>
      <c r="E90" s="828"/>
      <c r="F90" s="828"/>
      <c r="G90" s="828"/>
      <c r="H90" s="828"/>
      <c r="I90" s="828"/>
      <c r="J90" s="828"/>
      <c r="K90" s="828"/>
      <c r="L90" s="828"/>
      <c r="M90" s="829"/>
      <c r="N90" s="52">
        <f>L87+L88+L89</f>
        <v>47473.103029424652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205716.77979417349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116234.39128251722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158243.67676474885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31648.73535294977</v>
      </c>
      <c r="M88" s="862"/>
      <c r="N88" s="51"/>
    </row>
    <row r="89" spans="1:14">
      <c r="B89" s="89" t="s">
        <v>973</v>
      </c>
      <c r="C89" s="90"/>
      <c r="D89" s="90"/>
      <c r="E89" s="90"/>
      <c r="F89" s="90"/>
      <c r="G89" s="90"/>
      <c r="H89" s="90"/>
      <c r="I89" s="87"/>
      <c r="J89" s="88"/>
      <c r="K89" s="304">
        <v>0.05</v>
      </c>
      <c r="L89" s="861">
        <f>N83*K89</f>
        <v>7912.1838382374426</v>
      </c>
      <c r="M89" s="862"/>
      <c r="N89" s="51"/>
    </row>
    <row r="90" spans="1:14" ht="15.75" thickBot="1">
      <c r="B90" s="91" t="s">
        <v>974</v>
      </c>
      <c r="C90" s="92"/>
      <c r="D90" s="92"/>
      <c r="E90" s="92"/>
      <c r="F90" s="92"/>
      <c r="G90" s="92"/>
      <c r="H90" s="92"/>
      <c r="I90" s="93"/>
      <c r="J90" s="94"/>
      <c r="K90" s="305">
        <v>0.05</v>
      </c>
      <c r="L90" s="863">
        <f>N83*K90</f>
        <v>7912.1838382374426</v>
      </c>
      <c r="M90" s="864"/>
      <c r="N90" s="51"/>
    </row>
    <row r="91" spans="1:14" ht="15.75" thickBot="1">
      <c r="B91" s="827" t="s">
        <v>953</v>
      </c>
      <c r="C91" s="828"/>
      <c r="D91" s="828"/>
      <c r="E91" s="828"/>
      <c r="F91" s="828"/>
      <c r="G91" s="828"/>
      <c r="H91" s="828"/>
      <c r="I91" s="828"/>
      <c r="J91" s="828"/>
      <c r="K91" s="828"/>
      <c r="L91" s="828"/>
      <c r="M91" s="829"/>
      <c r="N91" s="52">
        <f>L88+L89+L90</f>
        <v>47473.103029424652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205716.77979417349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116234.39128251722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158243.67676474885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31648.73535294977</v>
      </c>
      <c r="M88" s="862"/>
      <c r="N88" s="51"/>
    </row>
    <row r="89" spans="1:14">
      <c r="B89" s="89" t="s">
        <v>973</v>
      </c>
      <c r="C89" s="90"/>
      <c r="D89" s="90"/>
      <c r="E89" s="90"/>
      <c r="F89" s="90"/>
      <c r="G89" s="90"/>
      <c r="H89" s="90"/>
      <c r="I89" s="87"/>
      <c r="J89" s="88"/>
      <c r="K89" s="304">
        <v>0.05</v>
      </c>
      <c r="L89" s="861">
        <f>N83*K89</f>
        <v>7912.1838382374426</v>
      </c>
      <c r="M89" s="862"/>
      <c r="N89" s="51"/>
    </row>
    <row r="90" spans="1:14" ht="15.75" thickBot="1">
      <c r="B90" s="91" t="s">
        <v>974</v>
      </c>
      <c r="C90" s="92"/>
      <c r="D90" s="92"/>
      <c r="E90" s="92"/>
      <c r="F90" s="92"/>
      <c r="G90" s="92"/>
      <c r="H90" s="92"/>
      <c r="I90" s="93"/>
      <c r="J90" s="94"/>
      <c r="K90" s="305">
        <v>0.05</v>
      </c>
      <c r="L90" s="863">
        <f>N83*K90</f>
        <v>7912.1838382374426</v>
      </c>
      <c r="M90" s="864"/>
      <c r="N90" s="51"/>
    </row>
    <row r="91" spans="1:14" ht="15.75" thickBot="1">
      <c r="B91" s="827" t="s">
        <v>953</v>
      </c>
      <c r="C91" s="828"/>
      <c r="D91" s="828"/>
      <c r="E91" s="828"/>
      <c r="F91" s="828"/>
      <c r="G91" s="828"/>
      <c r="H91" s="828"/>
      <c r="I91" s="828"/>
      <c r="J91" s="828"/>
      <c r="K91" s="828"/>
      <c r="L91" s="828"/>
      <c r="M91" s="829"/>
      <c r="N91" s="52">
        <f>L88+L89+L90</f>
        <v>47473.103029424652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205716.77979417349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116234.39128251722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1293</v>
      </c>
      <c r="B65" s="46" t="str">
        <f>VLOOKUP(A65,TRANSPORTE!A6:D117,3,FALSE)</f>
        <v>Transporte de mezcla</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158243.67676474885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31648.73535294977</v>
      </c>
      <c r="M88" s="862"/>
      <c r="N88" s="51"/>
    </row>
    <row r="89" spans="1:14">
      <c r="B89" s="89" t="s">
        <v>973</v>
      </c>
      <c r="C89" s="90"/>
      <c r="D89" s="90"/>
      <c r="E89" s="90"/>
      <c r="F89" s="90"/>
      <c r="G89" s="90"/>
      <c r="H89" s="90"/>
      <c r="I89" s="87"/>
      <c r="J89" s="88"/>
      <c r="K89" s="304">
        <v>0.05</v>
      </c>
      <c r="L89" s="861">
        <f>N83*K89</f>
        <v>7912.1838382374426</v>
      </c>
      <c r="M89" s="862"/>
      <c r="N89" s="51"/>
    </row>
    <row r="90" spans="1:14" ht="15.75" thickBot="1">
      <c r="B90" s="91" t="s">
        <v>974</v>
      </c>
      <c r="C90" s="92"/>
      <c r="D90" s="92"/>
      <c r="E90" s="92"/>
      <c r="F90" s="92"/>
      <c r="G90" s="92"/>
      <c r="H90" s="92"/>
      <c r="I90" s="93"/>
      <c r="J90" s="94"/>
      <c r="K90" s="305">
        <v>0.05</v>
      </c>
      <c r="L90" s="863">
        <f>N83*K90</f>
        <v>7912.1838382374426</v>
      </c>
      <c r="M90" s="864"/>
      <c r="N90" s="51"/>
    </row>
    <row r="91" spans="1:14" ht="15.75" thickBot="1">
      <c r="B91" s="827" t="s">
        <v>953</v>
      </c>
      <c r="C91" s="828"/>
      <c r="D91" s="828"/>
      <c r="E91" s="828"/>
      <c r="F91" s="828"/>
      <c r="G91" s="828"/>
      <c r="H91" s="828"/>
      <c r="I91" s="828"/>
      <c r="J91" s="828"/>
      <c r="K91" s="828"/>
      <c r="L91" s="828"/>
      <c r="M91" s="829"/>
      <c r="N91" s="52">
        <f>L88+L89+L90</f>
        <v>47473.103029424652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205716.77979417349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8</v>
      </c>
      <c r="N37" s="272">
        <f t="shared" ref="N37:N43" si="0">K37/M37</f>
        <v>17507.874157051287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8</v>
      </c>
      <c r="N38" s="272">
        <f t="shared" si="0"/>
        <v>12815.296893542742</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8</v>
      </c>
      <c r="N39" s="272">
        <f t="shared" si="0"/>
        <v>35982.790617689316</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8</v>
      </c>
      <c r="N42" s="272">
        <f t="shared" si="0"/>
        <v>30726.789731629287</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8</v>
      </c>
      <c r="N43" s="272">
        <f t="shared" si="0"/>
        <v>10412.428726003478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137820.61669784432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1">
        <f>VLOOKUP(A64,TRANSPORTE!A6:D117,4,FALSE)</f>
        <v>1168.5226366880022</v>
      </c>
      <c r="M64" s="832"/>
      <c r="N64" s="287">
        <f>K64*L64</f>
        <v>1460.6532958600028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2897.4280856659461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180865.30274655222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36173.060549310445</v>
      </c>
      <c r="M87" s="862"/>
      <c r="N87" s="51"/>
    </row>
    <row r="88" spans="1:14">
      <c r="B88" s="89" t="s">
        <v>973</v>
      </c>
      <c r="C88" s="90"/>
      <c r="D88" s="90"/>
      <c r="E88" s="90"/>
      <c r="F88" s="90"/>
      <c r="G88" s="90"/>
      <c r="H88" s="90"/>
      <c r="I88" s="87"/>
      <c r="J88" s="88"/>
      <c r="K88" s="304">
        <v>0.05</v>
      </c>
      <c r="L88" s="861">
        <f>N82*K88</f>
        <v>9043.2651373276112</v>
      </c>
      <c r="M88" s="862"/>
      <c r="N88" s="51"/>
    </row>
    <row r="89" spans="1:14" ht="15.75" thickBot="1">
      <c r="B89" s="91" t="s">
        <v>974</v>
      </c>
      <c r="C89" s="92"/>
      <c r="D89" s="92"/>
      <c r="E89" s="92"/>
      <c r="F89" s="92"/>
      <c r="G89" s="92"/>
      <c r="H89" s="92"/>
      <c r="I89" s="93"/>
      <c r="J89" s="94"/>
      <c r="K89" s="305">
        <v>0.05</v>
      </c>
      <c r="L89" s="863">
        <f>N82*K89</f>
        <v>9043.2651373276112</v>
      </c>
      <c r="M89" s="864"/>
      <c r="N89" s="51"/>
    </row>
    <row r="90" spans="1:14" ht="15.75" thickBot="1">
      <c r="B90" s="827" t="s">
        <v>953</v>
      </c>
      <c r="C90" s="828"/>
      <c r="D90" s="828"/>
      <c r="E90" s="828"/>
      <c r="F90" s="828"/>
      <c r="G90" s="828"/>
      <c r="H90" s="828"/>
      <c r="I90" s="828"/>
      <c r="J90" s="828"/>
      <c r="K90" s="828"/>
      <c r="L90" s="828"/>
      <c r="M90" s="829"/>
      <c r="N90" s="52">
        <f>L87+L88+L89</f>
        <v>54259.590823965664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235124.89357051789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8</v>
      </c>
      <c r="N37" s="272">
        <f t="shared" ref="N37:N43" si="0">K37/M37</f>
        <v>17507.874157051287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8</v>
      </c>
      <c r="N38" s="272">
        <f t="shared" si="0"/>
        <v>12815.296893542742</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8</v>
      </c>
      <c r="N39" s="272">
        <f t="shared" si="0"/>
        <v>35982.790617689316</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8</v>
      </c>
      <c r="N42" s="272">
        <f t="shared" si="0"/>
        <v>30726.789731629287</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8</v>
      </c>
      <c r="N43" s="272">
        <f t="shared" si="0"/>
        <v>10412.428726003478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137820.61669784432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1">
        <f>VLOOKUP(A64,TRANSPORTE!A6:D117,4,FALSE)</f>
        <v>1117.717304658089</v>
      </c>
      <c r="M64" s="832"/>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2833.9214206285551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60">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180801.79608151485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36160.359216302975</v>
      </c>
      <c r="M87" s="862"/>
      <c r="N87" s="51"/>
    </row>
    <row r="88" spans="1:14">
      <c r="B88" s="89" t="s">
        <v>973</v>
      </c>
      <c r="C88" s="90"/>
      <c r="D88" s="90"/>
      <c r="E88" s="90"/>
      <c r="F88" s="90"/>
      <c r="G88" s="90"/>
      <c r="H88" s="90"/>
      <c r="I88" s="87"/>
      <c r="J88" s="88"/>
      <c r="K88" s="304">
        <v>0.05</v>
      </c>
      <c r="L88" s="861">
        <f>N82*K88</f>
        <v>9040.0898040757438</v>
      </c>
      <c r="M88" s="862"/>
      <c r="N88" s="51"/>
    </row>
    <row r="89" spans="1:14" ht="15.75" thickBot="1">
      <c r="B89" s="91" t="s">
        <v>974</v>
      </c>
      <c r="C89" s="92"/>
      <c r="D89" s="92"/>
      <c r="E89" s="92"/>
      <c r="F89" s="92"/>
      <c r="G89" s="92"/>
      <c r="H89" s="92"/>
      <c r="I89" s="93"/>
      <c r="J89" s="94"/>
      <c r="K89" s="305">
        <v>0.05</v>
      </c>
      <c r="L89" s="863">
        <f>N82*K89</f>
        <v>9040.0898040757438</v>
      </c>
      <c r="M89" s="864"/>
      <c r="N89" s="51"/>
    </row>
    <row r="90" spans="1:14" ht="15.75" thickBot="1">
      <c r="B90" s="827" t="s">
        <v>953</v>
      </c>
      <c r="C90" s="828"/>
      <c r="D90" s="828"/>
      <c r="E90" s="828"/>
      <c r="F90" s="828"/>
      <c r="G90" s="828"/>
      <c r="H90" s="828"/>
      <c r="I90" s="828"/>
      <c r="J90" s="828"/>
      <c r="K90" s="828"/>
      <c r="L90" s="828"/>
      <c r="M90" s="829"/>
      <c r="N90" s="52">
        <f>L87+L88+L89</f>
        <v>54240.538824454467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235042.33490596933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8</v>
      </c>
      <c r="N37" s="272">
        <f t="shared" ref="N37:N43" si="0">K37/M37</f>
        <v>17507.874157051287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8</v>
      </c>
      <c r="N38" s="272">
        <f t="shared" si="0"/>
        <v>12815.296893542742</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8</v>
      </c>
      <c r="N39" s="272">
        <f t="shared" si="0"/>
        <v>35982.790617689316</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8</v>
      </c>
      <c r="N42" s="272">
        <f t="shared" si="0"/>
        <v>30726.789731629287</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8</v>
      </c>
      <c r="N43" s="272">
        <f t="shared" si="0"/>
        <v>10412.428726003478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137820.61669784432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1">
        <f>VLOOKUP(A64,TRANSPORTE!A6:D117,4,FALSE)</f>
        <v>1117.717304658089</v>
      </c>
      <c r="M64" s="832"/>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2833.9214206285551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180801.79608151485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36160.359216302975</v>
      </c>
      <c r="M87" s="862"/>
      <c r="N87" s="51"/>
    </row>
    <row r="88" spans="1:14">
      <c r="B88" s="89" t="s">
        <v>973</v>
      </c>
      <c r="C88" s="90"/>
      <c r="D88" s="90"/>
      <c r="E88" s="90"/>
      <c r="F88" s="90"/>
      <c r="G88" s="90"/>
      <c r="H88" s="90"/>
      <c r="I88" s="87"/>
      <c r="J88" s="88"/>
      <c r="K88" s="304">
        <v>0.05</v>
      </c>
      <c r="L88" s="861">
        <f>N82*K88</f>
        <v>9040.0898040757438</v>
      </c>
      <c r="M88" s="862"/>
      <c r="N88" s="51"/>
    </row>
    <row r="89" spans="1:14" ht="15.75" thickBot="1">
      <c r="B89" s="91" t="s">
        <v>974</v>
      </c>
      <c r="C89" s="92"/>
      <c r="D89" s="92"/>
      <c r="E89" s="92"/>
      <c r="F89" s="92"/>
      <c r="G89" s="92"/>
      <c r="H89" s="92"/>
      <c r="I89" s="93"/>
      <c r="J89" s="94"/>
      <c r="K89" s="305">
        <v>0.05</v>
      </c>
      <c r="L89" s="863">
        <f>N82*K89</f>
        <v>9040.0898040757438</v>
      </c>
      <c r="M89" s="864"/>
      <c r="N89" s="51"/>
    </row>
    <row r="90" spans="1:14" ht="15.75" thickBot="1">
      <c r="B90" s="827" t="s">
        <v>953</v>
      </c>
      <c r="C90" s="828"/>
      <c r="D90" s="828"/>
      <c r="E90" s="828"/>
      <c r="F90" s="828"/>
      <c r="G90" s="828"/>
      <c r="H90" s="828"/>
      <c r="I90" s="828"/>
      <c r="J90" s="828"/>
      <c r="K90" s="828"/>
      <c r="L90" s="828"/>
      <c r="M90" s="829"/>
      <c r="N90" s="52">
        <f>L87+L88+L89</f>
        <v>54240.538824454467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235042.33490596933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116234.39128251722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31">
        <f>VLOOKUP(A64,TRANSPORTE!A6:D117,4,FALSE)</f>
        <v>1117.717304658089</v>
      </c>
      <c r="M64" s="832"/>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2833.9214206285551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158243.67676474885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31648.73535294977</v>
      </c>
      <c r="M87" s="862"/>
      <c r="N87" s="51"/>
    </row>
    <row r="88" spans="1:14">
      <c r="B88" s="89" t="s">
        <v>973</v>
      </c>
      <c r="C88" s="90"/>
      <c r="D88" s="90"/>
      <c r="E88" s="90"/>
      <c r="F88" s="90"/>
      <c r="G88" s="90"/>
      <c r="H88" s="90"/>
      <c r="I88" s="87"/>
      <c r="J88" s="88"/>
      <c r="K88" s="304">
        <v>0.05</v>
      </c>
      <c r="L88" s="861">
        <f>N82*K88</f>
        <v>7912.1838382374426</v>
      </c>
      <c r="M88" s="862"/>
      <c r="N88" s="51"/>
    </row>
    <row r="89" spans="1:14" ht="15.75" thickBot="1">
      <c r="B89" s="91" t="s">
        <v>974</v>
      </c>
      <c r="C89" s="92"/>
      <c r="D89" s="92"/>
      <c r="E89" s="92"/>
      <c r="F89" s="92"/>
      <c r="G89" s="92"/>
      <c r="H89" s="92"/>
      <c r="I89" s="93"/>
      <c r="J89" s="94"/>
      <c r="K89" s="305">
        <v>0.05</v>
      </c>
      <c r="L89" s="863">
        <f>N82*K89</f>
        <v>7912.1838382374426</v>
      </c>
      <c r="M89" s="864"/>
      <c r="N89" s="51"/>
    </row>
    <row r="90" spans="1:14" ht="15.75" thickBot="1">
      <c r="B90" s="827" t="s">
        <v>953</v>
      </c>
      <c r="C90" s="828"/>
      <c r="D90" s="828"/>
      <c r="E90" s="828"/>
      <c r="F90" s="828"/>
      <c r="G90" s="828"/>
      <c r="H90" s="828"/>
      <c r="I90" s="828"/>
      <c r="J90" s="828"/>
      <c r="K90" s="828"/>
      <c r="L90" s="828"/>
      <c r="M90" s="829"/>
      <c r="N90" s="52">
        <f>L87+L88+L89</f>
        <v>47473.103029424652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205716.77979417349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116234.39128251722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127"/>
    </row>
    <row r="81" spans="1:14" ht="15.75" thickBot="1">
      <c r="B81" s="833" t="s">
        <v>953</v>
      </c>
      <c r="C81" s="834"/>
      <c r="D81" s="834"/>
      <c r="E81" s="834"/>
      <c r="F81" s="834"/>
      <c r="G81" s="834"/>
      <c r="H81" s="834"/>
      <c r="I81" s="834"/>
      <c r="J81" s="834"/>
      <c r="K81" s="834"/>
      <c r="L81" s="834"/>
      <c r="M81" s="835"/>
      <c r="N81" s="460">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158243.67676474885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31648.73535294977</v>
      </c>
      <c r="M88" s="862"/>
      <c r="N88" s="51"/>
    </row>
    <row r="89" spans="1:14">
      <c r="B89" s="89" t="s">
        <v>973</v>
      </c>
      <c r="C89" s="90"/>
      <c r="D89" s="90"/>
      <c r="E89" s="90"/>
      <c r="F89" s="90"/>
      <c r="G89" s="90"/>
      <c r="H89" s="90"/>
      <c r="I89" s="87"/>
      <c r="J89" s="88"/>
      <c r="K89" s="304">
        <v>0.05</v>
      </c>
      <c r="L89" s="861">
        <f>N83*K89</f>
        <v>7912.1838382374426</v>
      </c>
      <c r="M89" s="862"/>
      <c r="N89" s="51"/>
    </row>
    <row r="90" spans="1:14" ht="15.75" thickBot="1">
      <c r="B90" s="91" t="s">
        <v>974</v>
      </c>
      <c r="C90" s="92"/>
      <c r="D90" s="92"/>
      <c r="E90" s="92"/>
      <c r="F90" s="92"/>
      <c r="G90" s="92"/>
      <c r="H90" s="92"/>
      <c r="I90" s="93"/>
      <c r="J90" s="94"/>
      <c r="K90" s="305">
        <v>0.05</v>
      </c>
      <c r="L90" s="863">
        <f>N83*K90</f>
        <v>7912.1838382374426</v>
      </c>
      <c r="M90" s="864"/>
      <c r="N90" s="51"/>
    </row>
    <row r="91" spans="1:14" ht="15.75" thickBot="1">
      <c r="B91" s="827" t="s">
        <v>953</v>
      </c>
      <c r="C91" s="828"/>
      <c r="D91" s="828"/>
      <c r="E91" s="828"/>
      <c r="F91" s="828"/>
      <c r="G91" s="828"/>
      <c r="H91" s="828"/>
      <c r="I91" s="828"/>
      <c r="J91" s="828"/>
      <c r="K91" s="828"/>
      <c r="L91" s="828"/>
      <c r="M91" s="829"/>
      <c r="N91" s="52">
        <f>L88+L89+L90</f>
        <v>47473.103029424652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205716.77979417349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116234.39128251722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1">
        <f>VLOOKUP(A64,TRANSPORTE!A6:D117,4,FALSE)</f>
        <v>1117.717304658089</v>
      </c>
      <c r="M64" s="832"/>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2833.9214206285551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158243.67676474885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31648.73535294977</v>
      </c>
      <c r="M87" s="862"/>
      <c r="N87" s="51"/>
    </row>
    <row r="88" spans="1:14">
      <c r="B88" s="89" t="s">
        <v>973</v>
      </c>
      <c r="C88" s="90"/>
      <c r="D88" s="90"/>
      <c r="E88" s="90"/>
      <c r="F88" s="90"/>
      <c r="G88" s="90"/>
      <c r="H88" s="90"/>
      <c r="I88" s="87"/>
      <c r="J88" s="88"/>
      <c r="K88" s="304">
        <v>0.05</v>
      </c>
      <c r="L88" s="861">
        <f>N82*K88</f>
        <v>7912.1838382374426</v>
      </c>
      <c r="M88" s="862"/>
      <c r="N88" s="51"/>
    </row>
    <row r="89" spans="1:14" ht="15.75" thickBot="1">
      <c r="B89" s="91" t="s">
        <v>974</v>
      </c>
      <c r="C89" s="92"/>
      <c r="D89" s="92"/>
      <c r="E89" s="92"/>
      <c r="F89" s="92"/>
      <c r="G89" s="92"/>
      <c r="H89" s="92"/>
      <c r="I89" s="93"/>
      <c r="J89" s="94"/>
      <c r="K89" s="305">
        <v>0.05</v>
      </c>
      <c r="L89" s="863">
        <f>N82*K89</f>
        <v>7912.1838382374426</v>
      </c>
      <c r="M89" s="864"/>
      <c r="N89" s="51"/>
    </row>
    <row r="90" spans="1:14" ht="15.75" thickBot="1">
      <c r="B90" s="827" t="s">
        <v>953</v>
      </c>
      <c r="C90" s="828"/>
      <c r="D90" s="828"/>
      <c r="E90" s="828"/>
      <c r="F90" s="828"/>
      <c r="G90" s="828"/>
      <c r="H90" s="828"/>
      <c r="I90" s="828"/>
      <c r="J90" s="828"/>
      <c r="K90" s="828"/>
      <c r="L90" s="828"/>
      <c r="M90" s="829"/>
      <c r="N90" s="52">
        <f>L87+L88+L89</f>
        <v>47473.103029424652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205716.77979417349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8</v>
      </c>
      <c r="N37" s="272">
        <f t="shared" ref="N37:N43" si="0">K37/M37</f>
        <v>17507.874157051287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8</v>
      </c>
      <c r="N38" s="272">
        <f t="shared" si="0"/>
        <v>12815.296893542742</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8</v>
      </c>
      <c r="N39" s="272">
        <f t="shared" si="0"/>
        <v>35982.790617689316</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8</v>
      </c>
      <c r="N42" s="272">
        <f t="shared" si="0"/>
        <v>30726.789731629287</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8</v>
      </c>
      <c r="N43" s="272">
        <f t="shared" si="0"/>
        <v>10412.428726003478</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971.8939014389166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137820.61669784432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1">
        <f>VLOOKUP(A64,TRANSPORTE!A6:D117,4,FALSE)</f>
        <v>1117.717304658089</v>
      </c>
      <c r="M64" s="832"/>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2833.9214206285551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9718.9390143891651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180801.79608151485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36160.359216302975</v>
      </c>
      <c r="M87" s="862"/>
      <c r="N87" s="51"/>
    </row>
    <row r="88" spans="1:14">
      <c r="B88" s="89" t="s">
        <v>973</v>
      </c>
      <c r="C88" s="90"/>
      <c r="D88" s="90"/>
      <c r="E88" s="90"/>
      <c r="F88" s="90"/>
      <c r="G88" s="90"/>
      <c r="H88" s="90"/>
      <c r="I88" s="87"/>
      <c r="J88" s="88"/>
      <c r="K88" s="304">
        <v>0.05</v>
      </c>
      <c r="L88" s="861">
        <f>N82*K88</f>
        <v>9040.0898040757438</v>
      </c>
      <c r="M88" s="862"/>
      <c r="N88" s="51"/>
    </row>
    <row r="89" spans="1:14" ht="15.75" thickBot="1">
      <c r="B89" s="91" t="s">
        <v>974</v>
      </c>
      <c r="C89" s="92"/>
      <c r="D89" s="92"/>
      <c r="E89" s="92"/>
      <c r="F89" s="92"/>
      <c r="G89" s="92"/>
      <c r="H89" s="92"/>
      <c r="I89" s="93"/>
      <c r="J89" s="94"/>
      <c r="K89" s="305">
        <v>0.05</v>
      </c>
      <c r="L89" s="863">
        <f>N82*K89</f>
        <v>9040.0898040757438</v>
      </c>
      <c r="M89" s="864"/>
      <c r="N89" s="51"/>
    </row>
    <row r="90" spans="1:14" ht="15.75" thickBot="1">
      <c r="B90" s="827" t="s">
        <v>953</v>
      </c>
      <c r="C90" s="828"/>
      <c r="D90" s="828"/>
      <c r="E90" s="828"/>
      <c r="F90" s="828"/>
      <c r="G90" s="828"/>
      <c r="H90" s="828"/>
      <c r="I90" s="828"/>
      <c r="J90" s="828"/>
      <c r="K90" s="828"/>
      <c r="L90" s="828"/>
      <c r="M90" s="829"/>
      <c r="N90" s="52">
        <f>L87+L88+L89</f>
        <v>54240.538824454467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235042.33490596933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116234.39128251722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158243.67676474885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31648.73535294977</v>
      </c>
      <c r="M88" s="862"/>
      <c r="N88" s="51"/>
    </row>
    <row r="89" spans="1:14">
      <c r="B89" s="89" t="s">
        <v>973</v>
      </c>
      <c r="C89" s="90"/>
      <c r="D89" s="90"/>
      <c r="E89" s="90"/>
      <c r="F89" s="90"/>
      <c r="G89" s="90"/>
      <c r="H89" s="90"/>
      <c r="I89" s="87"/>
      <c r="J89" s="88"/>
      <c r="K89" s="304">
        <v>0.05</v>
      </c>
      <c r="L89" s="861">
        <f>N83*K89</f>
        <v>7912.1838382374426</v>
      </c>
      <c r="M89" s="862"/>
      <c r="N89" s="51"/>
    </row>
    <row r="90" spans="1:14" ht="15.75" thickBot="1">
      <c r="B90" s="91" t="s">
        <v>974</v>
      </c>
      <c r="C90" s="92"/>
      <c r="D90" s="92"/>
      <c r="E90" s="92"/>
      <c r="F90" s="92"/>
      <c r="G90" s="92"/>
      <c r="H90" s="92"/>
      <c r="I90" s="93"/>
      <c r="J90" s="94"/>
      <c r="K90" s="305">
        <v>0.05</v>
      </c>
      <c r="L90" s="863">
        <f>N83*K90</f>
        <v>7912.1838382374426</v>
      </c>
      <c r="M90" s="864"/>
      <c r="N90" s="51"/>
    </row>
    <row r="91" spans="1:14" ht="15.75" thickBot="1">
      <c r="B91" s="827" t="s">
        <v>953</v>
      </c>
      <c r="C91" s="828"/>
      <c r="D91" s="828"/>
      <c r="E91" s="828"/>
      <c r="F91" s="828"/>
      <c r="G91" s="828"/>
      <c r="H91" s="828"/>
      <c r="I91" s="828"/>
      <c r="J91" s="828"/>
      <c r="K91" s="828"/>
      <c r="L91" s="828"/>
      <c r="M91" s="829"/>
      <c r="N91" s="52">
        <f>L88+L89+L90</f>
        <v>47473.103029424652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205716.77979417349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116234.39128251722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158243.67676474885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31648.73535294977</v>
      </c>
      <c r="M88" s="862"/>
      <c r="N88" s="51"/>
    </row>
    <row r="89" spans="1:14">
      <c r="B89" s="89" t="s">
        <v>973</v>
      </c>
      <c r="C89" s="90"/>
      <c r="D89" s="90"/>
      <c r="E89" s="90"/>
      <c r="F89" s="90"/>
      <c r="G89" s="90"/>
      <c r="H89" s="90"/>
      <c r="I89" s="87"/>
      <c r="J89" s="88"/>
      <c r="K89" s="304">
        <v>0.05</v>
      </c>
      <c r="L89" s="861">
        <f>N83*K89</f>
        <v>7912.1838382374426</v>
      </c>
      <c r="M89" s="862"/>
      <c r="N89" s="51"/>
    </row>
    <row r="90" spans="1:14" ht="15.75" thickBot="1">
      <c r="B90" s="91" t="s">
        <v>974</v>
      </c>
      <c r="C90" s="92"/>
      <c r="D90" s="92"/>
      <c r="E90" s="92"/>
      <c r="F90" s="92"/>
      <c r="G90" s="92"/>
      <c r="H90" s="92"/>
      <c r="I90" s="93"/>
      <c r="J90" s="94"/>
      <c r="K90" s="305">
        <v>0.05</v>
      </c>
      <c r="L90" s="863">
        <f>N83*K90</f>
        <v>7912.1838382374426</v>
      </c>
      <c r="M90" s="864"/>
      <c r="N90" s="51"/>
    </row>
    <row r="91" spans="1:14" ht="15.75" thickBot="1">
      <c r="B91" s="827" t="s">
        <v>953</v>
      </c>
      <c r="C91" s="828"/>
      <c r="D91" s="828"/>
      <c r="E91" s="828"/>
      <c r="F91" s="828"/>
      <c r="G91" s="828"/>
      <c r="H91" s="828"/>
      <c r="I91" s="828"/>
      <c r="J91" s="828"/>
      <c r="K91" s="828"/>
      <c r="L91" s="828"/>
      <c r="M91" s="829"/>
      <c r="N91" s="52">
        <f>L88+L89+L90</f>
        <v>47473.103029424652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205716.77979417349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874.7045112950251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116234.39128251722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t="s">
        <v>774</v>
      </c>
      <c r="B54" s="43" t="str">
        <f>VLOOKUP(A54,MATERIALES!A6:D372,3,FALSE)</f>
        <v>Agua</v>
      </c>
      <c r="C54" s="281"/>
      <c r="D54" s="281"/>
      <c r="E54" s="281"/>
      <c r="F54" s="281"/>
      <c r="G54" s="281"/>
      <c r="H54" s="281"/>
      <c r="I54" s="268"/>
      <c r="J54" s="224" t="str">
        <f>VLOOKUP(A54,MATERIALES!A8:D639,2,FALSE)</f>
        <v>lt</v>
      </c>
      <c r="K54" s="282">
        <v>25</v>
      </c>
      <c r="L54" s="267"/>
      <c r="M54" s="402">
        <f>VLOOKUP(A54,MATERIALES!A6:D390,4,FALSE)</f>
        <v>62.476657629642254</v>
      </c>
      <c r="N54" s="272">
        <f>K54*M54</f>
        <v>1561.9164407410562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30428.318948652814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31">
        <f>VLOOKUP(A64,TRANSPORTE!A6:D117,4,FALSE)</f>
        <v>1117.717304658089</v>
      </c>
      <c r="M64" s="832"/>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2833.9214206285551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8747.0451129502508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158243.67676474885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31648.73535294977</v>
      </c>
      <c r="M87" s="862"/>
      <c r="N87" s="51"/>
    </row>
    <row r="88" spans="1:14">
      <c r="B88" s="89" t="s">
        <v>973</v>
      </c>
      <c r="C88" s="90"/>
      <c r="D88" s="90"/>
      <c r="E88" s="90"/>
      <c r="F88" s="90"/>
      <c r="G88" s="90"/>
      <c r="H88" s="90"/>
      <c r="I88" s="87"/>
      <c r="J88" s="88"/>
      <c r="K88" s="304">
        <v>0.05</v>
      </c>
      <c r="L88" s="861">
        <f>N82*K88</f>
        <v>7912.1838382374426</v>
      </c>
      <c r="M88" s="862"/>
      <c r="N88" s="51"/>
    </row>
    <row r="89" spans="1:14" ht="15.75" thickBot="1">
      <c r="B89" s="91" t="s">
        <v>974</v>
      </c>
      <c r="C89" s="92"/>
      <c r="D89" s="92"/>
      <c r="E89" s="92"/>
      <c r="F89" s="92"/>
      <c r="G89" s="92"/>
      <c r="H89" s="92"/>
      <c r="I89" s="93"/>
      <c r="J89" s="94"/>
      <c r="K89" s="305">
        <v>0.05</v>
      </c>
      <c r="L89" s="863">
        <f>N82*K89</f>
        <v>7912.1838382374426</v>
      </c>
      <c r="M89" s="864"/>
      <c r="N89" s="51"/>
    </row>
    <row r="90" spans="1:14" ht="15.75" thickBot="1">
      <c r="B90" s="827" t="s">
        <v>953</v>
      </c>
      <c r="C90" s="828"/>
      <c r="D90" s="828"/>
      <c r="E90" s="828"/>
      <c r="F90" s="828"/>
      <c r="G90" s="828"/>
      <c r="H90" s="828"/>
      <c r="I90" s="828"/>
      <c r="J90" s="828"/>
      <c r="K90" s="828"/>
      <c r="L90" s="828"/>
      <c r="M90" s="829"/>
      <c r="N90" s="52">
        <f>L87+L88+L89</f>
        <v>47473.103029424652</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205716.77979417349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167138.24913693778</v>
      </c>
      <c r="L36" s="270"/>
      <c r="M36" s="271">
        <v>30</v>
      </c>
      <c r="N36" s="272">
        <f>K36/M36</f>
        <v>5571.2749712312598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102522.37514834193</v>
      </c>
      <c r="L38" s="270"/>
      <c r="M38" s="271">
        <v>10</v>
      </c>
      <c r="N38" s="272">
        <f t="shared" si="0"/>
        <v>10252.237514834193</v>
      </c>
    </row>
    <row r="39" spans="1:14">
      <c r="A39" t="s">
        <v>284</v>
      </c>
      <c r="B39" s="840" t="str">
        <f>VLOOKUP(A39,EQUIPOS!A9:D154,3,FALSE)</f>
        <v>Planta de asfalto en caliente</v>
      </c>
      <c r="C39" s="841"/>
      <c r="D39" s="841"/>
      <c r="E39" s="841"/>
      <c r="F39" s="841"/>
      <c r="G39" s="841"/>
      <c r="H39" s="842"/>
      <c r="I39" s="267"/>
      <c r="J39" s="268"/>
      <c r="K39" s="269">
        <f>VLOOKUP(A39,EQUIPOS!A9:D166,4,FALSE)</f>
        <v>287862.32494151453</v>
      </c>
      <c r="L39" s="270"/>
      <c r="M39" s="271">
        <v>10</v>
      </c>
      <c r="N39" s="272">
        <f t="shared" si="0"/>
        <v>28786.232494151453</v>
      </c>
    </row>
    <row r="40" spans="1:14">
      <c r="A40" t="s">
        <v>290</v>
      </c>
      <c r="B40" s="840" t="str">
        <f>VLOOKUP(A40,EQUIPOS!A10:D154,3,FALSE)</f>
        <v>Planta trituradora</v>
      </c>
      <c r="C40" s="841"/>
      <c r="D40" s="841"/>
      <c r="E40" s="841"/>
      <c r="F40" s="841"/>
      <c r="G40" s="841"/>
      <c r="H40" s="842"/>
      <c r="I40" s="267"/>
      <c r="J40" s="268"/>
      <c r="K40" s="269">
        <f>VLOOKUP(A40,EQUIPOS!A10:D167,4,FALSE)</f>
        <v>514729.52962801163</v>
      </c>
      <c r="L40" s="270"/>
      <c r="M40" s="271">
        <v>30</v>
      </c>
      <c r="N40" s="272">
        <f t="shared" si="0"/>
        <v>17157.650987600387</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200238.50134972963</v>
      </c>
      <c r="L41" s="270"/>
      <c r="M41" s="271">
        <v>30</v>
      </c>
      <c r="N41" s="272">
        <f t="shared" si="0"/>
        <v>6674.6167116576544</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245814.3178530343</v>
      </c>
      <c r="L42" s="270"/>
      <c r="M42" s="271">
        <v>10</v>
      </c>
      <c r="N42" s="272">
        <f t="shared" si="0"/>
        <v>24581.43178530343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874.7045112950251</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116234.39128251722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VLOOKUP(A54,MATERIALES!A8:D639,2,FALSE)</f>
        <v>m3</v>
      </c>
      <c r="K54" s="282">
        <v>1.4</v>
      </c>
      <c r="L54" s="267"/>
      <c r="M54" s="402">
        <f>VLOOKUP(A54,MATERIALES!A5:D389,4,FALSE)</f>
        <v>20618.858934222684</v>
      </c>
      <c r="N54" s="272">
        <f>K54*M54</f>
        <v>28866.402507911756</v>
      </c>
    </row>
    <row r="55" spans="1:14">
      <c r="A55" s="108" t="s">
        <v>774</v>
      </c>
      <c r="B55" s="43" t="str">
        <f>VLOOKUP(A55,MATERIALES!A6:D372,3,FALSE)</f>
        <v>Agua</v>
      </c>
      <c r="C55" s="281"/>
      <c r="D55" s="281"/>
      <c r="E55" s="281"/>
      <c r="F55" s="281"/>
      <c r="G55" s="281"/>
      <c r="H55" s="281"/>
      <c r="I55" s="268"/>
      <c r="J55" s="224" t="str">
        <f>VLOOKUP(A55,MATERIALES!A9:D640,2,FALSE)</f>
        <v>lt</v>
      </c>
      <c r="K55" s="282">
        <v>25</v>
      </c>
      <c r="L55" s="267"/>
      <c r="M55" s="402">
        <f>VLOOKUP(A55,MATERIALES!A6:D390,4,FALSE)</f>
        <v>62.476657629642254</v>
      </c>
      <c r="N55" s="272">
        <f>K55*M55</f>
        <v>1561.9164407410562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30428.318948652814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1026.2677070042455</v>
      </c>
      <c r="M64" s="832"/>
      <c r="N64" s="287">
        <f>K64*L64</f>
        <v>1436.7747898059436</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31">
        <f>VLOOKUP(A65,TRANSPORTE!A6:D117,4,FALSE)</f>
        <v>1117.717304658089</v>
      </c>
      <c r="M65" s="832"/>
      <c r="N65" s="287">
        <f>K65*L65</f>
        <v>1397.1466308226113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2833.9214206285551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8747.0451129502508</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158243.67676474885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31648.73535294977</v>
      </c>
      <c r="M88" s="862"/>
      <c r="N88" s="51"/>
    </row>
    <row r="89" spans="1:14">
      <c r="B89" s="89" t="s">
        <v>973</v>
      </c>
      <c r="C89" s="90"/>
      <c r="D89" s="90"/>
      <c r="E89" s="90"/>
      <c r="F89" s="90"/>
      <c r="G89" s="90"/>
      <c r="H89" s="90"/>
      <c r="I89" s="87"/>
      <c r="J89" s="88"/>
      <c r="K89" s="304">
        <v>0.05</v>
      </c>
      <c r="L89" s="861">
        <f>N83*K89</f>
        <v>7912.1838382374426</v>
      </c>
      <c r="M89" s="862"/>
      <c r="N89" s="51"/>
    </row>
    <row r="90" spans="1:14" ht="15.75" thickBot="1">
      <c r="B90" s="91" t="s">
        <v>974</v>
      </c>
      <c r="C90" s="92"/>
      <c r="D90" s="92"/>
      <c r="E90" s="92"/>
      <c r="F90" s="92"/>
      <c r="G90" s="92"/>
      <c r="H90" s="92"/>
      <c r="I90" s="93"/>
      <c r="J90" s="94"/>
      <c r="K90" s="305">
        <v>0.05</v>
      </c>
      <c r="L90" s="863">
        <f>N83*K90</f>
        <v>7912.1838382374426</v>
      </c>
      <c r="M90" s="864"/>
      <c r="N90" s="51"/>
    </row>
    <row r="91" spans="1:14" ht="15.75" thickBot="1">
      <c r="B91" s="827" t="s">
        <v>953</v>
      </c>
      <c r="C91" s="828"/>
      <c r="D91" s="828"/>
      <c r="E91" s="828"/>
      <c r="F91" s="828"/>
      <c r="G91" s="828"/>
      <c r="H91" s="828"/>
      <c r="I91" s="828"/>
      <c r="J91" s="828"/>
      <c r="K91" s="828"/>
      <c r="L91" s="828"/>
      <c r="M91" s="829"/>
      <c r="N91" s="52">
        <f>L88+L89+L90</f>
        <v>47473.103029424652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205716.77979417349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148</v>
      </c>
      <c r="B36" s="840" t="str">
        <f>VLOOKUP(A36,EQUIPOS!A6:D154,3,FALSE)</f>
        <v>Cargador : Potencia en el volante 110 hp, Clasificación de RPM del motor 2300.</v>
      </c>
      <c r="C36" s="841"/>
      <c r="D36" s="841"/>
      <c r="E36" s="841"/>
      <c r="F36" s="841"/>
      <c r="G36" s="841"/>
      <c r="H36" s="842"/>
      <c r="I36" s="267"/>
      <c r="J36" s="268"/>
      <c r="K36" s="269">
        <f>VLOOKUP(A36,EQUIPOS!A6:D163,4,FALSE)</f>
        <v>152116.54890260086</v>
      </c>
      <c r="L36" s="270"/>
      <c r="M36" s="271">
        <v>30</v>
      </c>
      <c r="N36" s="272">
        <f>K36/M36</f>
        <v>5070.5516300866957</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140062.99325641029</v>
      </c>
      <c r="L37" s="270"/>
      <c r="M37" s="271">
        <v>10</v>
      </c>
      <c r="N37" s="272">
        <f t="shared" ref="N37:N43" si="0">K37/M37</f>
        <v>14006.29932564103</v>
      </c>
    </row>
    <row r="38" spans="1:14">
      <c r="A38" t="s">
        <v>284</v>
      </c>
      <c r="B38" s="840" t="str">
        <f>VLOOKUP(A38,EQUIPOS!A8:D154,3,FALSE)</f>
        <v>Planta de asfalto en caliente</v>
      </c>
      <c r="C38" s="841"/>
      <c r="D38" s="841"/>
      <c r="E38" s="841"/>
      <c r="F38" s="841"/>
      <c r="G38" s="841"/>
      <c r="H38" s="842"/>
      <c r="I38" s="267"/>
      <c r="J38" s="268"/>
      <c r="K38" s="269">
        <f>VLOOKUP(A38,EQUIPOS!A8:D165,4,FALSE)</f>
        <v>287862.32494151453</v>
      </c>
      <c r="L38" s="270"/>
      <c r="M38" s="271">
        <v>10</v>
      </c>
      <c r="N38" s="272">
        <f t="shared" si="0"/>
        <v>28786.232494151453</v>
      </c>
    </row>
    <row r="39" spans="1:14">
      <c r="A39" t="s">
        <v>290</v>
      </c>
      <c r="B39" s="840" t="str">
        <f>VLOOKUP(A39,EQUIPOS!A9:D154,3,FALSE)</f>
        <v>Planta trituradora</v>
      </c>
      <c r="C39" s="841"/>
      <c r="D39" s="841"/>
      <c r="E39" s="841"/>
      <c r="F39" s="841"/>
      <c r="G39" s="841"/>
      <c r="H39" s="842"/>
      <c r="I39" s="267"/>
      <c r="J39" s="268"/>
      <c r="K39" s="269">
        <f>VLOOKUP(A39,EQUIPOS!A9:D166,4,FALSE)</f>
        <v>514729.52962801163</v>
      </c>
      <c r="L39" s="270"/>
      <c r="M39" s="271">
        <v>30</v>
      </c>
      <c r="N39" s="272">
        <f t="shared" si="0"/>
        <v>17157.650987600387</v>
      </c>
    </row>
    <row r="40" spans="1:14">
      <c r="A40" t="s">
        <v>316</v>
      </c>
      <c r="B40" s="840" t="str">
        <f>VLOOKUP(A40,EQUIPOS!A10:D154,3,FALSE)</f>
        <v>Retroexcavadora Tipo E-200 o  Equivalente</v>
      </c>
      <c r="C40" s="841"/>
      <c r="D40" s="841"/>
      <c r="E40" s="841"/>
      <c r="F40" s="841"/>
      <c r="G40" s="841"/>
      <c r="H40" s="842"/>
      <c r="I40" s="267"/>
      <c r="J40" s="268"/>
      <c r="K40" s="269">
        <f>VLOOKUP(A40,EQUIPOS!A10:D167,4,FALSE)</f>
        <v>143531.32520767872</v>
      </c>
      <c r="L40" s="270"/>
      <c r="M40" s="271">
        <v>30</v>
      </c>
      <c r="N40" s="272">
        <f t="shared" si="0"/>
        <v>4784.377506922624</v>
      </c>
    </row>
    <row r="41" spans="1:14">
      <c r="A41" t="s">
        <v>358</v>
      </c>
      <c r="B41" s="840" t="str">
        <f>VLOOKUP(A41,EQUIPOS!A11:D155,3,FALSE)</f>
        <v xml:space="preserve">Terminadora de asfalto (Finisher), potencia en el volante 174 HP, R=20M3/H, velocidad de desplazamiento 114 m/min
</v>
      </c>
      <c r="C41" s="841"/>
      <c r="D41" s="841"/>
      <c r="E41" s="841"/>
      <c r="F41" s="841"/>
      <c r="G41" s="841"/>
      <c r="H41" s="842"/>
      <c r="I41" s="267"/>
      <c r="J41" s="268"/>
      <c r="K41" s="269">
        <f>VLOOKUP(A41,EQUIPOS!A11:D168,4,FALSE)</f>
        <v>245814.3178530343</v>
      </c>
      <c r="L41" s="270"/>
      <c r="M41" s="271">
        <v>10</v>
      </c>
      <c r="N41" s="272">
        <f t="shared" si="0"/>
        <v>24581.43178530343</v>
      </c>
    </row>
    <row r="42" spans="1:14">
      <c r="A42" t="s">
        <v>166</v>
      </c>
      <c r="B42" s="840" t="str">
        <f>VLOOKUP(A42,EQUIPOS!A12:D156,3,FALSE)</f>
        <v>Compactador de Rodillo POTENCIA: 99HP, PESO: 8 ton</v>
      </c>
      <c r="C42" s="841"/>
      <c r="D42" s="841"/>
      <c r="E42" s="841"/>
      <c r="F42" s="841"/>
      <c r="G42" s="841"/>
      <c r="H42" s="842"/>
      <c r="I42" s="267"/>
      <c r="J42" s="268"/>
      <c r="K42" s="269">
        <f>VLOOKUP(A42,EQUIPOS!A12:D169,4,FALSE)</f>
        <v>102522.37514834193</v>
      </c>
      <c r="L42" s="270"/>
      <c r="M42" s="271">
        <v>10</v>
      </c>
      <c r="N42" s="272">
        <f t="shared" si="0"/>
        <v>10252.237514834193</v>
      </c>
    </row>
    <row r="43" spans="1:14">
      <c r="A43" t="s">
        <v>373</v>
      </c>
      <c r="B43" s="840" t="str">
        <f>VLOOKUP(A43,EQUIPOS!A13:D157,3,FALSE)</f>
        <v>Volqueta 6 m3</v>
      </c>
      <c r="C43" s="841"/>
      <c r="D43" s="841"/>
      <c r="E43" s="841"/>
      <c r="F43" s="841"/>
      <c r="G43" s="841"/>
      <c r="H43" s="842"/>
      <c r="I43" s="267"/>
      <c r="J43" s="268"/>
      <c r="K43" s="269">
        <f>VLOOKUP(A43,EQUIPOS!A13:D170,4,FALSE)</f>
        <v>83299.429808027824</v>
      </c>
      <c r="L43" s="270"/>
      <c r="M43" s="271">
        <v>10</v>
      </c>
      <c r="N43" s="272">
        <f t="shared" si="0"/>
        <v>8329.9429808027817</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1141.4201203310449</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114110.14434567365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VLOOKUP(A53,MATERIALES!A7:D638,2,FALSE)</f>
        <v>m3</v>
      </c>
      <c r="K53" s="282">
        <v>1.4</v>
      </c>
      <c r="L53" s="267"/>
      <c r="M53" s="402">
        <f>VLOOKUP(A53,MATERIALES!A5:D389,4,FALSE)</f>
        <v>20618.858934222684</v>
      </c>
      <c r="N53" s="272">
        <f>K53*M53</f>
        <v>28866.402507911756</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28866.402507911756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1026.2677070042455</v>
      </c>
      <c r="M63" s="832"/>
      <c r="N63" s="287">
        <f>K63*L63</f>
        <v>1436.7747898059436</v>
      </c>
    </row>
    <row r="64" spans="1:14">
      <c r="A64" t="s">
        <v>1293</v>
      </c>
      <c r="B64" s="46" t="str">
        <f>VLOOKUP(A64,TRANSPORTE!A6:D117,3,FALSE)</f>
        <v>Transporte de mezcla</v>
      </c>
      <c r="C64" s="47"/>
      <c r="D64" s="47"/>
      <c r="E64" s="47"/>
      <c r="F64" s="47"/>
      <c r="G64" s="47"/>
      <c r="H64" s="311" t="s">
        <v>1468</v>
      </c>
      <c r="I64" s="279">
        <v>1.25</v>
      </c>
      <c r="J64" s="286">
        <v>1</v>
      </c>
      <c r="K64" s="279">
        <f>I64*J64</f>
        <v>1.25</v>
      </c>
      <c r="L64" s="831">
        <f>VLOOKUP(A64,TRANSPORTE!A6:D117,4,FALSE)</f>
        <v>1117.717304658089</v>
      </c>
      <c r="M64" s="832"/>
      <c r="N64" s="287">
        <f>K64*L64</f>
        <v>1397.1466308226113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2833.9214206285551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11414.201203310449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157224.66947752441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31444.933895504884</v>
      </c>
      <c r="M87" s="862"/>
      <c r="N87" s="51"/>
    </row>
    <row r="88" spans="1:14">
      <c r="B88" s="89" t="s">
        <v>973</v>
      </c>
      <c r="C88" s="90"/>
      <c r="D88" s="90"/>
      <c r="E88" s="90"/>
      <c r="F88" s="90"/>
      <c r="G88" s="90"/>
      <c r="H88" s="90"/>
      <c r="I88" s="87"/>
      <c r="J88" s="88"/>
      <c r="K88" s="304">
        <v>0.05</v>
      </c>
      <c r="L88" s="861">
        <f>N82*K88</f>
        <v>7861.2334738762211</v>
      </c>
      <c r="M88" s="862"/>
      <c r="N88" s="51"/>
    </row>
    <row r="89" spans="1:14" ht="15.75" thickBot="1">
      <c r="B89" s="91" t="s">
        <v>974</v>
      </c>
      <c r="C89" s="92"/>
      <c r="D89" s="92"/>
      <c r="E89" s="92"/>
      <c r="F89" s="92"/>
      <c r="G89" s="92"/>
      <c r="H89" s="92"/>
      <c r="I89" s="93"/>
      <c r="J89" s="94"/>
      <c r="K89" s="305">
        <v>0.05</v>
      </c>
      <c r="L89" s="863">
        <f>N82*K89</f>
        <v>7861.2334738762211</v>
      </c>
      <c r="M89" s="864"/>
      <c r="N89" s="51"/>
    </row>
    <row r="90" spans="1:14" ht="15.75" thickBot="1">
      <c r="B90" s="827" t="s">
        <v>953</v>
      </c>
      <c r="C90" s="828"/>
      <c r="D90" s="828"/>
      <c r="E90" s="828"/>
      <c r="F90" s="828"/>
      <c r="G90" s="828"/>
      <c r="H90" s="828"/>
      <c r="I90" s="828"/>
      <c r="J90" s="828"/>
      <c r="K90" s="828"/>
      <c r="L90" s="828"/>
      <c r="M90" s="829"/>
      <c r="N90" s="52">
        <f>L87+L88+L89</f>
        <v>47167.400843257325</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204392.07032078173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7"/>
      <c r="J36" s="268"/>
      <c r="K36" s="269">
        <f>VLOOKUP(A36,EQUIPOS!A6:D163,4,FALSE)</f>
        <v>74834.664089480008</v>
      </c>
      <c r="L36" s="270"/>
      <c r="M36" s="271">
        <v>150</v>
      </c>
      <c r="N36" s="272">
        <f>K36/M36</f>
        <v>498.89776059653337</v>
      </c>
    </row>
    <row r="37" spans="1:14">
      <c r="A37" s="113" t="s">
        <v>148</v>
      </c>
      <c r="B37" s="840" t="str">
        <f>VLOOKUP(A37,EQUIPOS!A7:D154,3,FALSE)</f>
        <v>Cargador : Potencia en el volante 110 hp, Clasificación de RPM del motor 2300.</v>
      </c>
      <c r="C37" s="841"/>
      <c r="D37" s="841"/>
      <c r="E37" s="841"/>
      <c r="F37" s="841"/>
      <c r="G37" s="841"/>
      <c r="H37" s="842"/>
      <c r="I37" s="267"/>
      <c r="J37" s="268"/>
      <c r="K37" s="269">
        <f>VLOOKUP(A37,EQUIPOS!A7:D164,4,FALSE)</f>
        <v>152116.54890260086</v>
      </c>
      <c r="L37" s="270"/>
      <c r="M37" s="271">
        <v>150</v>
      </c>
      <c r="N37" s="272">
        <f>K37/M37</f>
        <v>1014.110326017339</v>
      </c>
    </row>
    <row r="38" spans="1:14">
      <c r="A38" t="s">
        <v>236</v>
      </c>
      <c r="B38" s="840" t="str">
        <f>VLOOKUP(A38,EQUIPOS!A8:D154,3,FALSE)</f>
        <v>Fresadora de pavimento, potencia 255 HP, peso 19 Ton, PROFUNDIDAD DE CORTE 305 mm</v>
      </c>
      <c r="C38" s="841"/>
      <c r="D38" s="841"/>
      <c r="E38" s="841"/>
      <c r="F38" s="841"/>
      <c r="G38" s="841"/>
      <c r="H38" s="842"/>
      <c r="I38" s="267"/>
      <c r="J38" s="268"/>
      <c r="K38" s="269">
        <f>VLOOKUP(A38,EQUIPOS!A8:D165,4,FALSE)</f>
        <v>371567.74864881142</v>
      </c>
      <c r="L38" s="270"/>
      <c r="M38" s="271">
        <v>150</v>
      </c>
      <c r="N38" s="272">
        <f>K38/M38</f>
        <v>2477.1183243254095</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1.8043666666666667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3991.9307776059486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31">
        <f>VLOOKUP(A58,TRANSPORTE!A5:D117,4,FALSE)</f>
        <v>1026.2677070042455</v>
      </c>
      <c r="M58" s="832"/>
      <c r="N58" s="287">
        <f>K58*L58</f>
        <v>133.41480191055192</v>
      </c>
    </row>
    <row r="59" spans="1:14">
      <c r="B59" s="46"/>
      <c r="C59" s="47"/>
      <c r="D59" s="47"/>
      <c r="E59" s="47"/>
      <c r="F59" s="47"/>
      <c r="G59" s="47"/>
      <c r="H59" s="311"/>
      <c r="I59" s="279"/>
      <c r="J59" s="286"/>
      <c r="K59" s="279"/>
      <c r="L59" s="831"/>
      <c r="M59" s="832"/>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133.41480191055192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180.43666666666667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4305.7822461831674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861.15644923663353</v>
      </c>
      <c r="M82" s="862"/>
      <c r="N82" s="51"/>
    </row>
    <row r="83" spans="1:14">
      <c r="B83" s="89" t="s">
        <v>973</v>
      </c>
      <c r="C83" s="90"/>
      <c r="D83" s="90"/>
      <c r="E83" s="90"/>
      <c r="F83" s="90"/>
      <c r="G83" s="90"/>
      <c r="H83" s="90"/>
      <c r="I83" s="87"/>
      <c r="J83" s="88"/>
      <c r="K83" s="304">
        <v>0.05</v>
      </c>
      <c r="L83" s="861">
        <f>N77*K83</f>
        <v>215.28911230915838</v>
      </c>
      <c r="M83" s="862"/>
      <c r="N83" s="51"/>
    </row>
    <row r="84" spans="1:14" ht="15.75" thickBot="1">
      <c r="B84" s="91" t="s">
        <v>974</v>
      </c>
      <c r="C84" s="92"/>
      <c r="D84" s="92"/>
      <c r="E84" s="92"/>
      <c r="F84" s="92"/>
      <c r="G84" s="92"/>
      <c r="H84" s="92"/>
      <c r="I84" s="93"/>
      <c r="J84" s="94"/>
      <c r="K84" s="305">
        <v>0.05</v>
      </c>
      <c r="L84" s="863">
        <f>N77*K84</f>
        <v>215.28911230915838</v>
      </c>
      <c r="M84" s="864"/>
      <c r="N84" s="51"/>
    </row>
    <row r="85" spans="1:14" ht="15.75" thickBot="1">
      <c r="B85" s="827" t="s">
        <v>953</v>
      </c>
      <c r="C85" s="828"/>
      <c r="D85" s="828"/>
      <c r="E85" s="828"/>
      <c r="F85" s="828"/>
      <c r="G85" s="828"/>
      <c r="H85" s="828"/>
      <c r="I85" s="828"/>
      <c r="J85" s="828"/>
      <c r="K85" s="828"/>
      <c r="L85" s="828"/>
      <c r="M85" s="829"/>
      <c r="N85" s="52">
        <f>L82+L83+L84</f>
        <v>1291.7346738549502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5597.5169200381179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7"/>
      <c r="J36" s="268"/>
      <c r="K36" s="269">
        <f>VLOOKUP(A36,EQUIPOS!A6:D163,4,FALSE)</f>
        <v>74834.664089480008</v>
      </c>
      <c r="L36" s="270"/>
      <c r="M36" s="271">
        <v>300</v>
      </c>
      <c r="N36" s="272">
        <f>K36/M36</f>
        <v>249.44888029826669</v>
      </c>
    </row>
    <row r="37" spans="1:14">
      <c r="A37" s="113" t="s">
        <v>148</v>
      </c>
      <c r="B37" s="840" t="str">
        <f>VLOOKUP(A37,EQUIPOS!A7:D154,3,FALSE)</f>
        <v>Cargador : Potencia en el volante 110 hp, Clasificación de RPM del motor 2300.</v>
      </c>
      <c r="C37" s="841"/>
      <c r="D37" s="841"/>
      <c r="E37" s="841"/>
      <c r="F37" s="841"/>
      <c r="G37" s="841"/>
      <c r="H37" s="842"/>
      <c r="I37" s="267"/>
      <c r="J37" s="268"/>
      <c r="K37" s="269">
        <f>VLOOKUP(A37,EQUIPOS!A7:D164,4,FALSE)</f>
        <v>152116.54890260086</v>
      </c>
      <c r="L37" s="270"/>
      <c r="M37" s="271">
        <v>300</v>
      </c>
      <c r="N37" s="272">
        <f>K37/M37</f>
        <v>507.05516300866952</v>
      </c>
    </row>
    <row r="38" spans="1:14">
      <c r="A38" t="s">
        <v>236</v>
      </c>
      <c r="B38" s="840" t="str">
        <f>VLOOKUP(A38,EQUIPOS!A8:D154,3,FALSE)</f>
        <v>Fresadora de pavimento, potencia 255 HP, peso 19 Ton, PROFUNDIDAD DE CORTE 305 mm</v>
      </c>
      <c r="C38" s="841"/>
      <c r="D38" s="841"/>
      <c r="E38" s="841"/>
      <c r="F38" s="841"/>
      <c r="G38" s="841"/>
      <c r="H38" s="842"/>
      <c r="I38" s="267"/>
      <c r="J38" s="268"/>
      <c r="K38" s="269">
        <f>VLOOKUP(A38,EQUIPOS!A8:D165,4,FALSE)</f>
        <v>371567.74864881142</v>
      </c>
      <c r="L38" s="270"/>
      <c r="M38" s="271">
        <v>300</v>
      </c>
      <c r="N38" s="272">
        <f>K38/M38</f>
        <v>1238.5591621627048</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0.90218333333333334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1995.9653888029743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31">
        <f>VLOOKUP(A58,TRANSPORTE!A5:D117,4,FALSE)</f>
        <v>1026.2677070042455</v>
      </c>
      <c r="M58" s="832"/>
      <c r="N58" s="287">
        <f>K58*L58</f>
        <v>66.707400955275958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66.707400955275958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90.218333333333334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2152.8911230915837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430.57822461831677</v>
      </c>
      <c r="M82" s="862"/>
      <c r="N82" s="51"/>
    </row>
    <row r="83" spans="1:14">
      <c r="B83" s="89" t="s">
        <v>973</v>
      </c>
      <c r="C83" s="90"/>
      <c r="D83" s="90"/>
      <c r="E83" s="90"/>
      <c r="F83" s="90"/>
      <c r="G83" s="90"/>
      <c r="H83" s="90"/>
      <c r="I83" s="87"/>
      <c r="J83" s="88"/>
      <c r="K83" s="304">
        <v>0.05</v>
      </c>
      <c r="L83" s="861">
        <f>N77*K83</f>
        <v>107.64455615457919</v>
      </c>
      <c r="M83" s="862"/>
      <c r="N83" s="51"/>
    </row>
    <row r="84" spans="1:14" ht="15.75" thickBot="1">
      <c r="B84" s="91" t="s">
        <v>974</v>
      </c>
      <c r="C84" s="92"/>
      <c r="D84" s="92"/>
      <c r="E84" s="92"/>
      <c r="F84" s="92"/>
      <c r="G84" s="92"/>
      <c r="H84" s="92"/>
      <c r="I84" s="93"/>
      <c r="J84" s="94"/>
      <c r="K84" s="305">
        <v>0.05</v>
      </c>
      <c r="L84" s="863">
        <f>N77*K84</f>
        <v>107.64455615457919</v>
      </c>
      <c r="M84" s="864"/>
      <c r="N84" s="51"/>
    </row>
    <row r="85" spans="1:14" ht="15.75" thickBot="1">
      <c r="B85" s="827" t="s">
        <v>953</v>
      </c>
      <c r="C85" s="828"/>
      <c r="D85" s="828"/>
      <c r="E85" s="828"/>
      <c r="F85" s="828"/>
      <c r="G85" s="828"/>
      <c r="H85" s="828"/>
      <c r="I85" s="828"/>
      <c r="J85" s="828"/>
      <c r="K85" s="828"/>
      <c r="L85" s="828"/>
      <c r="M85" s="829"/>
      <c r="N85" s="52">
        <f>L82+L83+L84</f>
        <v>645.86733692747509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2798.7584600190589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18</v>
      </c>
      <c r="N36" s="272">
        <f>K36/M36</f>
        <v>4548.2343028309433</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96629.389024815246</v>
      </c>
      <c r="L37" s="270"/>
      <c r="M37" s="271">
        <v>18</v>
      </c>
      <c r="N37" s="272">
        <f>K37/M37</f>
        <v>5368.2993902675134</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164241.87021139529</v>
      </c>
      <c r="L38" s="270"/>
      <c r="M38" s="271">
        <v>18</v>
      </c>
      <c r="N38" s="272">
        <f>K38/M38</f>
        <v>9124.5483450775155</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511685.66391715675</v>
      </c>
      <c r="L39" s="844">
        <v>18</v>
      </c>
      <c r="M39" s="845"/>
      <c r="N39" s="272">
        <f>K39/L39</f>
        <v>28426.98132873093</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92270.137633507751</v>
      </c>
      <c r="L40" s="276"/>
      <c r="M40" s="277">
        <v>18</v>
      </c>
      <c r="N40" s="272">
        <f>K40/M40</f>
        <v>5126.1187574170972</v>
      </c>
    </row>
    <row r="41" spans="1:14">
      <c r="B41" s="847" t="s">
        <v>952</v>
      </c>
      <c r="C41" s="848"/>
      <c r="D41" s="848"/>
      <c r="E41" s="38"/>
      <c r="F41" s="39"/>
      <c r="G41" s="39"/>
      <c r="H41" s="40"/>
      <c r="I41" s="36"/>
      <c r="J41" s="37"/>
      <c r="K41" s="279"/>
      <c r="L41" s="276"/>
      <c r="M41" s="401">
        <v>0.01</v>
      </c>
      <c r="N41" s="344">
        <f>N75*M41</f>
        <v>29.963350251000556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52624.145474575002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802</v>
      </c>
      <c r="B48" s="43" t="str">
        <f>VLOOKUP(A48,MATERIALES!A5:D372,3,FALSE)</f>
        <v>Arena lavada</v>
      </c>
      <c r="C48" s="281"/>
      <c r="D48" s="281"/>
      <c r="E48" s="281"/>
      <c r="F48" s="281"/>
      <c r="G48" s="281"/>
      <c r="H48" s="281"/>
      <c r="I48" s="268"/>
      <c r="J48" s="224" t="str">
        <f>VLOOKUP(A48,MATERIALES!A4:D633,2,FALSE)</f>
        <v>m3</v>
      </c>
      <c r="K48" s="282">
        <v>3.5000000000000003E-2</v>
      </c>
      <c r="L48" s="267"/>
      <c r="M48" s="402">
        <f>VLOOKUP(A48,MATERIALES!A5:D389,4,FALSE)</f>
        <v>47086.574300207045</v>
      </c>
      <c r="N48" s="272">
        <f>K48*M48</f>
        <v>1648.0301005072467</v>
      </c>
    </row>
    <row r="49" spans="1:14">
      <c r="A49" s="108" t="s">
        <v>763</v>
      </c>
      <c r="B49" s="43" t="str">
        <f>VLOOKUP(A49,MATERIALES!A6:D372,3,FALSE)</f>
        <v>Agregado petreo para mezclas asfálticas</v>
      </c>
      <c r="C49" s="281"/>
      <c r="D49" s="281"/>
      <c r="E49" s="281"/>
      <c r="F49" s="281"/>
      <c r="G49" s="281"/>
      <c r="H49" s="281"/>
      <c r="I49" s="268"/>
      <c r="J49" s="224" t="str">
        <f>VLOOKUP(A49,MATERIALES!A5:D634,2,FALSE)</f>
        <v>m3</v>
      </c>
      <c r="K49" s="282">
        <v>0.25</v>
      </c>
      <c r="L49" s="267"/>
      <c r="M49" s="402">
        <f>VLOOKUP(A49,MATERIALES!A6:D390,4,FALSE)</f>
        <v>74347.222579274283</v>
      </c>
      <c r="N49" s="272">
        <f>K49*M49</f>
        <v>18586.805644818571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20234.835745325818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31">
        <f>VLOOKUP(A58,TRANSPORTE!A5:D117,4,FALSE)</f>
        <v>1026.2677070042455</v>
      </c>
      <c r="M58" s="832"/>
      <c r="N58" s="287">
        <f>K58*L58</f>
        <v>292.48629649621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292.48629649621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2996.3350251000556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76147.802541497076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15229.560508299415</v>
      </c>
      <c r="M82" s="862"/>
      <c r="N82" s="51"/>
    </row>
    <row r="83" spans="1:14">
      <c r="B83" s="89" t="s">
        <v>973</v>
      </c>
      <c r="C83" s="90"/>
      <c r="D83" s="90"/>
      <c r="E83" s="90"/>
      <c r="F83" s="90"/>
      <c r="G83" s="90"/>
      <c r="H83" s="90"/>
      <c r="I83" s="87"/>
      <c r="J83" s="88"/>
      <c r="K83" s="304">
        <v>0.05</v>
      </c>
      <c r="L83" s="861">
        <f>N77*K83</f>
        <v>3807.3901270748538</v>
      </c>
      <c r="M83" s="862"/>
      <c r="N83" s="51"/>
    </row>
    <row r="84" spans="1:14" ht="15.75" thickBot="1">
      <c r="B84" s="91" t="s">
        <v>974</v>
      </c>
      <c r="C84" s="92"/>
      <c r="D84" s="92"/>
      <c r="E84" s="92"/>
      <c r="F84" s="92"/>
      <c r="G84" s="92"/>
      <c r="H84" s="92"/>
      <c r="I84" s="93"/>
      <c r="J84" s="94"/>
      <c r="K84" s="305">
        <v>0.05</v>
      </c>
      <c r="L84" s="863">
        <f>N77*K84</f>
        <v>3807.3901270748538</v>
      </c>
      <c r="M84" s="864"/>
      <c r="N84" s="51"/>
    </row>
    <row r="85" spans="1:14" ht="15.75" thickBot="1">
      <c r="B85" s="827" t="s">
        <v>953</v>
      </c>
      <c r="C85" s="828"/>
      <c r="D85" s="828"/>
      <c r="E85" s="828"/>
      <c r="F85" s="828"/>
      <c r="G85" s="828"/>
      <c r="H85" s="828"/>
      <c r="I85" s="828"/>
      <c r="J85" s="828"/>
      <c r="K85" s="828"/>
      <c r="L85" s="828"/>
      <c r="M85" s="829"/>
      <c r="N85" s="52">
        <f>L82+L83+L84</f>
        <v>22844.340762449123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98992.143303946199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12</v>
      </c>
      <c r="N36" s="272">
        <f>K36/M36</f>
        <v>6822.3514542464145</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96629.389024815246</v>
      </c>
      <c r="L37" s="270"/>
      <c r="M37" s="271">
        <v>12</v>
      </c>
      <c r="N37" s="272">
        <f>K37/M37</f>
        <v>8052.4490854012702</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164241.87021139529</v>
      </c>
      <c r="L38" s="270"/>
      <c r="M38" s="271">
        <v>12</v>
      </c>
      <c r="N38" s="272">
        <f>K38/M38</f>
        <v>13686.822517616274</v>
      </c>
    </row>
    <row r="39" spans="1:14">
      <c r="A39" s="113" t="s">
        <v>299</v>
      </c>
      <c r="B39" s="840" t="str">
        <f>VLOOKUP(A39,EQUIPOS!A7:D154,3,FALSE)</f>
        <v xml:space="preserve">Recicladora, potencia 430HP </v>
      </c>
      <c r="C39" s="841"/>
      <c r="D39" s="841"/>
      <c r="E39" s="841"/>
      <c r="F39" s="841"/>
      <c r="G39" s="841"/>
      <c r="H39" s="842"/>
      <c r="I39" s="267"/>
      <c r="J39" s="268"/>
      <c r="K39" s="269">
        <f>VLOOKUP(A39,EQUIPOS!A7:D164,4,FALSE)</f>
        <v>511685.66391715675</v>
      </c>
      <c r="L39" s="270"/>
      <c r="M39" s="271">
        <v>12</v>
      </c>
      <c r="N39" s="272">
        <f>K39/M39</f>
        <v>42640.471993096398</v>
      </c>
    </row>
    <row r="40" spans="1:14">
      <c r="A40" t="s">
        <v>365</v>
      </c>
      <c r="B40" s="840" t="str">
        <f>VLOOKUP(A40,EQUIPOS!A8:D154,3,FALSE)</f>
        <v xml:space="preserve">Vibrocompatador, potencia 153 HP, peso 10 Ton. </v>
      </c>
      <c r="C40" s="841"/>
      <c r="D40" s="841"/>
      <c r="E40" s="841"/>
      <c r="F40" s="841"/>
      <c r="G40" s="841"/>
      <c r="H40" s="842"/>
      <c r="I40" s="267"/>
      <c r="J40" s="268"/>
      <c r="K40" s="269">
        <f>VLOOKUP(A40,EQUIPOS!A8:D165,4,FALSE)</f>
        <v>92270.137633507751</v>
      </c>
      <c r="L40" s="270"/>
      <c r="M40" s="271">
        <v>12</v>
      </c>
      <c r="N40" s="272">
        <f>K40/M40</f>
        <v>7689.1781361256462</v>
      </c>
    </row>
    <row r="41" spans="1:14">
      <c r="B41" s="840"/>
      <c r="C41" s="841"/>
      <c r="D41" s="841"/>
      <c r="E41" s="841"/>
      <c r="F41" s="841"/>
      <c r="G41" s="841"/>
      <c r="H41" s="842"/>
      <c r="I41" s="843"/>
      <c r="J41" s="824"/>
      <c r="K41" s="269"/>
      <c r="L41" s="844"/>
      <c r="M41" s="845"/>
      <c r="N41" s="272"/>
    </row>
    <row r="42" spans="1:14">
      <c r="B42" s="840"/>
      <c r="C42" s="841"/>
      <c r="D42" s="841"/>
      <c r="E42" s="846"/>
      <c r="F42" s="841"/>
      <c r="G42" s="841"/>
      <c r="H42" s="842"/>
      <c r="I42" s="36"/>
      <c r="J42" s="37"/>
      <c r="K42" s="274"/>
      <c r="L42" s="276"/>
      <c r="M42" s="277"/>
      <c r="N42" s="278"/>
    </row>
    <row r="43" spans="1:14">
      <c r="B43" s="847" t="s">
        <v>952</v>
      </c>
      <c r="C43" s="960"/>
      <c r="D43" s="960"/>
      <c r="E43" s="38"/>
      <c r="F43" s="39"/>
      <c r="G43" s="39"/>
      <c r="H43" s="40"/>
      <c r="I43" s="36"/>
      <c r="J43" s="37"/>
      <c r="K43" s="279"/>
      <c r="L43" s="276"/>
      <c r="M43" s="401">
        <v>0.1</v>
      </c>
      <c r="N43" s="344">
        <f>N77*M43</f>
        <v>449.45025376500837</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79340.723440251008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t="s">
        <v>774</v>
      </c>
      <c r="B50" s="43" t="str">
        <f>VLOOKUP(A50,MATERIALES!A5:D372,3,FALSE)</f>
        <v>Agua</v>
      </c>
      <c r="C50" s="281"/>
      <c r="D50" s="281"/>
      <c r="E50" s="281"/>
      <c r="F50" s="281"/>
      <c r="G50" s="281"/>
      <c r="H50" s="281"/>
      <c r="I50" s="268"/>
      <c r="J50" s="224" t="str">
        <f>VLOOKUP(A50,MATERIALES!A4:D633,2,FALSE)</f>
        <v>lt</v>
      </c>
      <c r="K50" s="282">
        <v>75</v>
      </c>
      <c r="L50" s="267"/>
      <c r="M50" s="402">
        <f>VLOOKUP(A50,MATERIALES!A5:D389,4,FALSE)</f>
        <v>62.476657629642254</v>
      </c>
      <c r="N50" s="272">
        <f>K50*M50</f>
        <v>4685.7493222231687</v>
      </c>
    </row>
    <row r="51" spans="1:14">
      <c r="A51" t="s">
        <v>807</v>
      </c>
      <c r="B51" s="43" t="str">
        <f>VLOOKUP(A51,MATERIALES!A5:D372,3,FALSE)</f>
        <v xml:space="preserve">Cemento Asfáltico </v>
      </c>
      <c r="C51" s="281"/>
      <c r="D51" s="281"/>
      <c r="E51" s="281"/>
      <c r="F51" s="281"/>
      <c r="G51" s="281"/>
      <c r="H51" s="281"/>
      <c r="I51" s="268"/>
      <c r="J51" s="224" t="str">
        <f>VLOOKUP(A51,MATERIALES!A4:D633,2,FALSE)</f>
        <v>kg</v>
      </c>
      <c r="K51" s="282">
        <v>1.3</v>
      </c>
      <c r="L51" s="267"/>
      <c r="M51" s="402">
        <f>VLOOKUP(A51,MATERIALES!A5:D389,4,FALSE)</f>
        <v>1264.1110393730951</v>
      </c>
      <c r="N51" s="272">
        <f>K51*M51</f>
        <v>1643.3443511850237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4">
        <f>SUM(N50:N54)</f>
        <v>6329.0936734081924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4494.5025376500835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N45+N55+N66+N77</f>
        <v>90164.319651309284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18032.863930261858</v>
      </c>
      <c r="M84" s="862"/>
      <c r="N84" s="51"/>
    </row>
    <row r="85" spans="1:14">
      <c r="B85" s="89" t="s">
        <v>973</v>
      </c>
      <c r="C85" s="90"/>
      <c r="D85" s="90"/>
      <c r="E85" s="90"/>
      <c r="F85" s="90"/>
      <c r="G85" s="90"/>
      <c r="H85" s="90"/>
      <c r="I85" s="87"/>
      <c r="J85" s="88"/>
      <c r="K85" s="304">
        <v>0.05</v>
      </c>
      <c r="L85" s="861">
        <f>N79*K85</f>
        <v>4508.2159825654644</v>
      </c>
      <c r="M85" s="862"/>
      <c r="N85" s="51"/>
    </row>
    <row r="86" spans="1:14" ht="15.75" thickBot="1">
      <c r="B86" s="91" t="s">
        <v>974</v>
      </c>
      <c r="C86" s="92"/>
      <c r="D86" s="92"/>
      <c r="E86" s="92"/>
      <c r="F86" s="92"/>
      <c r="G86" s="92"/>
      <c r="H86" s="92"/>
      <c r="I86" s="93"/>
      <c r="J86" s="94"/>
      <c r="K86" s="305">
        <v>0.05</v>
      </c>
      <c r="L86" s="863">
        <f>N79*K86</f>
        <v>4508.2159825654644</v>
      </c>
      <c r="M86" s="864"/>
      <c r="N86" s="51"/>
    </row>
    <row r="87" spans="1:14" ht="15.75" thickBot="1">
      <c r="B87" s="827" t="s">
        <v>953</v>
      </c>
      <c r="C87" s="828"/>
      <c r="D87" s="828"/>
      <c r="E87" s="828"/>
      <c r="F87" s="828"/>
      <c r="G87" s="828"/>
      <c r="H87" s="828"/>
      <c r="I87" s="828"/>
      <c r="J87" s="828"/>
      <c r="K87" s="828"/>
      <c r="L87" s="828"/>
      <c r="M87" s="829"/>
      <c r="N87" s="52">
        <f>L84+L85+L86</f>
        <v>27049.295895392785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117213.61554670207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1" t="s">
        <v>2221</v>
      </c>
      <c r="C120" s="393"/>
      <c r="D120" s="393"/>
      <c r="E120" s="57"/>
      <c r="F120" s="57"/>
      <c r="G120" s="57"/>
      <c r="H120" s="57"/>
      <c r="I120" s="57"/>
      <c r="J120" s="806"/>
      <c r="K120" s="806"/>
      <c r="L120" s="806"/>
      <c r="M120" s="806"/>
      <c r="N120"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18</v>
      </c>
      <c r="N36" s="272">
        <f>K36/M36</f>
        <v>4548.2343028309433</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96629.389024815246</v>
      </c>
      <c r="L37" s="270"/>
      <c r="M37" s="271">
        <v>18</v>
      </c>
      <c r="N37" s="272">
        <f>K37/M37</f>
        <v>5368.2993902675134</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164241.87021139529</v>
      </c>
      <c r="L38" s="270"/>
      <c r="M38" s="271">
        <v>18</v>
      </c>
      <c r="N38" s="272">
        <f>K38/M38</f>
        <v>9124.5483450775155</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511685.66391715675</v>
      </c>
      <c r="L39" s="844">
        <v>18</v>
      </c>
      <c r="M39" s="845"/>
      <c r="N39" s="272">
        <f>K39/L39</f>
        <v>28426.98132873093</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92270.137633507751</v>
      </c>
      <c r="L40" s="276"/>
      <c r="M40" s="277">
        <v>18</v>
      </c>
      <c r="N40" s="272">
        <f>K40/M40</f>
        <v>5126.1187574170972</v>
      </c>
    </row>
    <row r="41" spans="1:14">
      <c r="B41" s="320"/>
      <c r="C41" s="321"/>
      <c r="D41" s="321"/>
      <c r="E41" s="321"/>
      <c r="F41" s="323"/>
      <c r="G41" s="323"/>
      <c r="H41" s="125"/>
      <c r="I41" s="36"/>
      <c r="J41" s="37"/>
      <c r="K41" s="274"/>
      <c r="L41" s="276"/>
      <c r="M41" s="277"/>
      <c r="N41" s="272"/>
    </row>
    <row r="42" spans="1:14">
      <c r="B42" s="847" t="s">
        <v>952</v>
      </c>
      <c r="C42" s="848"/>
      <c r="D42" s="848"/>
      <c r="E42" s="38"/>
      <c r="F42" s="39"/>
      <c r="G42" s="39"/>
      <c r="H42" s="40"/>
      <c r="I42" s="36"/>
      <c r="J42" s="37"/>
      <c r="K42" s="279"/>
      <c r="L42" s="276"/>
      <c r="M42" s="401">
        <v>0.01</v>
      </c>
      <c r="N42" s="344">
        <f>N76*M42</f>
        <v>29.963350251000556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52624.145474575002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565</v>
      </c>
      <c r="B49" s="43" t="str">
        <f>VLOOKUP(A49,MATERIALES!A5:D372,3,FALSE)</f>
        <v>Mezcla densa en Caliente MDC-25</v>
      </c>
      <c r="C49" s="281"/>
      <c r="D49" s="281"/>
      <c r="E49" s="281"/>
      <c r="F49" s="281"/>
      <c r="G49" s="281"/>
      <c r="H49" s="281"/>
      <c r="I49" s="268"/>
      <c r="J49" s="224" t="str">
        <f>VLOOKUP(A49,MATERIALES!A5:D634,2,FALSE)</f>
        <v>m3</v>
      </c>
      <c r="K49" s="282">
        <v>0.153</v>
      </c>
      <c r="L49" s="267"/>
      <c r="M49" s="402">
        <f>VLOOKUP(A49,MATERIALES!A5:D389,4,FALSE)</f>
        <v>462989.51903022692</v>
      </c>
      <c r="N49" s="272">
        <f>K49*M49</f>
        <v>70837.396411624723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70837.396411624723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1">
        <f>VLOOKUP(A59,TRANSPORTE!A5:D117,4,FALSE)</f>
        <v>1168.5226366880022</v>
      </c>
      <c r="M59" s="832"/>
      <c r="N59" s="287">
        <f>K59*L59</f>
        <v>178.78396341326433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178.78396341326433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2996.3350251000556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126636.66087471305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25327.33217494261</v>
      </c>
      <c r="M83" s="862"/>
      <c r="N83" s="51"/>
    </row>
    <row r="84" spans="1:14">
      <c r="B84" s="89" t="s">
        <v>973</v>
      </c>
      <c r="C84" s="90"/>
      <c r="D84" s="90"/>
      <c r="E84" s="90"/>
      <c r="F84" s="90"/>
      <c r="G84" s="90"/>
      <c r="H84" s="90"/>
      <c r="I84" s="87"/>
      <c r="J84" s="88"/>
      <c r="K84" s="304">
        <v>0.05</v>
      </c>
      <c r="L84" s="861">
        <f>N78*K84</f>
        <v>6331.8330437356526</v>
      </c>
      <c r="M84" s="862"/>
      <c r="N84" s="51"/>
    </row>
    <row r="85" spans="1:14" ht="15.75" thickBot="1">
      <c r="B85" s="91" t="s">
        <v>974</v>
      </c>
      <c r="C85" s="92"/>
      <c r="D85" s="92"/>
      <c r="E85" s="92"/>
      <c r="F85" s="92"/>
      <c r="G85" s="92"/>
      <c r="H85" s="92"/>
      <c r="I85" s="93"/>
      <c r="J85" s="94"/>
      <c r="K85" s="305">
        <v>0.05</v>
      </c>
      <c r="L85" s="863">
        <f>N78*K85</f>
        <v>6331.8330437356526</v>
      </c>
      <c r="M85" s="864"/>
      <c r="N85" s="51"/>
    </row>
    <row r="86" spans="1:14" ht="15.75" thickBot="1">
      <c r="B86" s="827" t="s">
        <v>953</v>
      </c>
      <c r="C86" s="828"/>
      <c r="D86" s="828"/>
      <c r="E86" s="828"/>
      <c r="F86" s="828"/>
      <c r="G86" s="828"/>
      <c r="H86" s="828"/>
      <c r="I86" s="828"/>
      <c r="J86" s="828"/>
      <c r="K86" s="828"/>
      <c r="L86" s="828"/>
      <c r="M86" s="829"/>
      <c r="N86" s="52">
        <f>L83+L84+L85</f>
        <v>37990.998262413916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164627.65913712696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P119"/>
  <sheetViews>
    <sheetView topLeftCell="A55" zoomScale="78" zoomScaleNormal="78" workbookViewId="0">
      <selection activeCell="P71" sqref="P71"/>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4.85546875"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18</v>
      </c>
      <c r="N36" s="272">
        <f>K36/M36</f>
        <v>4548.2343028309433</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96629.389024815246</v>
      </c>
      <c r="L37" s="270"/>
      <c r="M37" s="271">
        <v>18</v>
      </c>
      <c r="N37" s="272">
        <f>K37/M37</f>
        <v>5368.2993902675134</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164241.87021139529</v>
      </c>
      <c r="L38" s="270"/>
      <c r="M38" s="271">
        <v>18</v>
      </c>
      <c r="N38" s="272">
        <f>K38/M38</f>
        <v>9124.5483450775155</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511685.66391715675</v>
      </c>
      <c r="L39" s="844">
        <v>18</v>
      </c>
      <c r="M39" s="845"/>
      <c r="N39" s="272">
        <f>K39/L39</f>
        <v>28426.98132873093</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92270.137633507751</v>
      </c>
      <c r="L40" s="276"/>
      <c r="M40" s="277">
        <v>18</v>
      </c>
      <c r="N40" s="272">
        <f>K40/M40</f>
        <v>5126.1187574170972</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29.963350251000556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52624.145474575002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563</v>
      </c>
      <c r="B49" s="43" t="str">
        <f>VLOOKUP(A49,MATERIALES!A4:D372,3,FALSE)</f>
        <v>Mezcla densa en Caliente MDC-19</v>
      </c>
      <c r="C49" s="281"/>
      <c r="D49" s="281"/>
      <c r="E49" s="281"/>
      <c r="F49" s="281"/>
      <c r="G49" s="281"/>
      <c r="H49" s="281"/>
      <c r="I49" s="268"/>
      <c r="J49" s="224" t="str">
        <f>VLOOKUP(A49,MATERIALES!A5:D634,2,FALSE)</f>
        <v>m3</v>
      </c>
      <c r="K49" s="282">
        <v>0.153</v>
      </c>
      <c r="L49" s="267"/>
      <c r="M49" s="402">
        <f>VLOOKUP(A49,MATERIALES!A5:D389,4,FALSE)</f>
        <v>465002.30868352856</v>
      </c>
      <c r="N49" s="272">
        <f>K49*M49</f>
        <v>71145.353228579872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71145.353228579872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1">
        <f>VLOOKUP(A59,TRANSPORTE!A5:D117,4,FALSE)</f>
        <v>1117.717304658089</v>
      </c>
      <c r="M59" s="832"/>
      <c r="N59" s="287">
        <f>K59*L59</f>
        <v>171.01074761268762</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6" ht="15.75" thickBot="1">
      <c r="B65" s="833" t="s">
        <v>953</v>
      </c>
      <c r="C65" s="834"/>
      <c r="D65" s="834"/>
      <c r="E65" s="834"/>
      <c r="F65" s="834"/>
      <c r="G65" s="834"/>
      <c r="H65" s="834"/>
      <c r="I65" s="834"/>
      <c r="J65" s="834"/>
      <c r="K65" s="834"/>
      <c r="L65" s="834"/>
      <c r="M65" s="835"/>
      <c r="N65" s="104">
        <f>N59+N60+N61+N62+N63</f>
        <v>171.01074761268762</v>
      </c>
    </row>
    <row r="66" spans="1:16">
      <c r="B66" s="33"/>
      <c r="C66" s="34"/>
      <c r="D66" s="34"/>
      <c r="E66" s="34"/>
      <c r="F66" s="34"/>
      <c r="G66" s="34"/>
      <c r="H66" s="34"/>
      <c r="I66" s="34"/>
      <c r="J66" s="34"/>
      <c r="K66" s="34"/>
      <c r="L66" s="34"/>
      <c r="M66" s="34"/>
      <c r="N66" s="35"/>
    </row>
    <row r="67" spans="1:16">
      <c r="B67" s="64" t="s">
        <v>962</v>
      </c>
      <c r="C67" s="65"/>
      <c r="D67" s="65"/>
      <c r="E67" s="65"/>
      <c r="F67" s="65"/>
      <c r="G67" s="65"/>
      <c r="H67" s="65"/>
      <c r="I67" s="65"/>
      <c r="J67" s="65"/>
      <c r="K67" s="65"/>
      <c r="L67" s="65"/>
      <c r="M67" s="65"/>
      <c r="N67" s="66"/>
    </row>
    <row r="68" spans="1:16" ht="15.75" thickBot="1">
      <c r="B68" s="68"/>
      <c r="C68" s="61"/>
      <c r="D68" s="61"/>
      <c r="E68" s="61"/>
      <c r="F68" s="61"/>
      <c r="G68" s="61"/>
      <c r="H68" s="61"/>
      <c r="I68" s="61"/>
      <c r="J68" s="61"/>
      <c r="K68" s="61"/>
      <c r="L68" s="61"/>
      <c r="M68" s="61"/>
      <c r="N68" s="63"/>
    </row>
    <row r="69" spans="1:16" ht="25.5">
      <c r="B69" s="853" t="s">
        <v>963</v>
      </c>
      <c r="C69" s="854"/>
      <c r="D69" s="854"/>
      <c r="E69" s="854"/>
      <c r="F69" s="854"/>
      <c r="G69" s="854"/>
      <c r="H69" s="854"/>
      <c r="I69" s="73" t="s">
        <v>964</v>
      </c>
      <c r="J69" s="75" t="s">
        <v>1410</v>
      </c>
      <c r="K69" s="74" t="s">
        <v>966</v>
      </c>
      <c r="L69" s="855" t="s">
        <v>950</v>
      </c>
      <c r="M69" s="856"/>
      <c r="N69" s="98" t="s">
        <v>951</v>
      </c>
    </row>
    <row r="70" spans="1:16">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v>147543.4</v>
      </c>
      <c r="P70" s="114">
        <f>+I70/O70</f>
        <v>1.1898871789588692</v>
      </c>
    </row>
    <row r="71" spans="1:16">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c r="O71">
        <v>49181.133333333331</v>
      </c>
      <c r="P71" s="114">
        <f>+I71/O71</f>
        <v>1.1725683383649534</v>
      </c>
    </row>
    <row r="72" spans="1:16">
      <c r="B72" s="49"/>
      <c r="C72" s="47"/>
      <c r="D72" s="47"/>
      <c r="E72" s="47"/>
      <c r="F72" s="47"/>
      <c r="G72" s="47"/>
      <c r="H72" s="47"/>
      <c r="I72" s="292"/>
      <c r="J72" s="293"/>
      <c r="K72" s="294"/>
      <c r="L72" s="50"/>
      <c r="M72" s="300"/>
      <c r="N72" s="395"/>
    </row>
    <row r="73" spans="1:16">
      <c r="B73" s="49"/>
      <c r="C73" s="47"/>
      <c r="D73" s="47"/>
      <c r="E73" s="47"/>
      <c r="F73" s="47"/>
      <c r="G73" s="47"/>
      <c r="H73" s="47"/>
      <c r="I73" s="279"/>
      <c r="J73" s="297"/>
      <c r="K73" s="298"/>
      <c r="L73" s="318"/>
      <c r="M73" s="300"/>
      <c r="N73" s="296"/>
    </row>
    <row r="74" spans="1:16">
      <c r="B74" s="49"/>
      <c r="C74" s="47"/>
      <c r="D74" s="47"/>
      <c r="E74" s="47"/>
      <c r="F74" s="47"/>
      <c r="G74" s="47"/>
      <c r="H74" s="47"/>
      <c r="I74" s="279"/>
      <c r="J74" s="297"/>
      <c r="K74" s="298"/>
      <c r="L74" s="318"/>
      <c r="M74" s="300"/>
      <c r="N74" s="296"/>
    </row>
    <row r="75" spans="1:16" ht="15.75" thickBot="1">
      <c r="B75" s="814"/>
      <c r="C75" s="815"/>
      <c r="D75" s="815"/>
      <c r="E75" s="815"/>
      <c r="F75" s="815"/>
      <c r="G75" s="815"/>
      <c r="H75" s="815"/>
      <c r="I75" s="126"/>
      <c r="J75" s="126"/>
      <c r="K75" s="126"/>
      <c r="L75" s="915"/>
      <c r="M75" s="915"/>
      <c r="N75" s="45"/>
    </row>
    <row r="76" spans="1:16" ht="15.75" thickBot="1">
      <c r="B76" s="833" t="s">
        <v>953</v>
      </c>
      <c r="C76" s="834"/>
      <c r="D76" s="834"/>
      <c r="E76" s="834"/>
      <c r="F76" s="834"/>
      <c r="G76" s="834"/>
      <c r="H76" s="834"/>
      <c r="I76" s="834"/>
      <c r="J76" s="834"/>
      <c r="K76" s="834"/>
      <c r="L76" s="834"/>
      <c r="M76" s="835"/>
      <c r="N76" s="301">
        <f>SUM(N70:N75)</f>
        <v>2996.3350251000556</v>
      </c>
    </row>
    <row r="77" spans="1:16" ht="15.75" thickBot="1">
      <c r="B77" s="33"/>
      <c r="C77" s="34"/>
      <c r="D77" s="34"/>
      <c r="E77" s="34"/>
      <c r="F77" s="34"/>
      <c r="G77" s="34"/>
      <c r="H77" s="34"/>
      <c r="I77" s="34"/>
      <c r="J77" s="34"/>
      <c r="K77" s="34"/>
      <c r="L77" s="34"/>
      <c r="M77" s="34"/>
      <c r="N77" s="35"/>
    </row>
    <row r="78" spans="1:16" ht="15.75" thickBot="1">
      <c r="B78" s="827" t="s">
        <v>967</v>
      </c>
      <c r="C78" s="828"/>
      <c r="D78" s="828"/>
      <c r="E78" s="828"/>
      <c r="F78" s="828"/>
      <c r="G78" s="828"/>
      <c r="H78" s="828"/>
      <c r="I78" s="828"/>
      <c r="J78" s="828"/>
      <c r="K78" s="828"/>
      <c r="L78" s="828"/>
      <c r="M78" s="829"/>
      <c r="N78" s="99">
        <f>N44+N54+N65+N76</f>
        <v>126936.84447586762</v>
      </c>
    </row>
    <row r="79" spans="1:16">
      <c r="B79" s="33"/>
      <c r="C79" s="34"/>
      <c r="D79" s="34"/>
      <c r="E79" s="34"/>
      <c r="F79" s="34"/>
      <c r="G79" s="34"/>
      <c r="H79" s="34"/>
      <c r="I79" s="34"/>
      <c r="J79" s="34"/>
      <c r="K79" s="34"/>
      <c r="L79" s="34"/>
      <c r="M79" s="34"/>
      <c r="N79" s="35"/>
    </row>
    <row r="80" spans="1:16">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25387.368895173524</v>
      </c>
      <c r="M83" s="862"/>
      <c r="N83" s="51"/>
    </row>
    <row r="84" spans="1:14">
      <c r="B84" s="89" t="s">
        <v>973</v>
      </c>
      <c r="C84" s="90"/>
      <c r="D84" s="90"/>
      <c r="E84" s="90"/>
      <c r="F84" s="90"/>
      <c r="G84" s="90"/>
      <c r="H84" s="90"/>
      <c r="I84" s="87"/>
      <c r="J84" s="88"/>
      <c r="K84" s="304">
        <v>0.05</v>
      </c>
      <c r="L84" s="861">
        <f>N78*K84</f>
        <v>6346.842223793381</v>
      </c>
      <c r="M84" s="862"/>
      <c r="N84" s="51"/>
    </row>
    <row r="85" spans="1:14" ht="15.75" thickBot="1">
      <c r="B85" s="91" t="s">
        <v>974</v>
      </c>
      <c r="C85" s="92"/>
      <c r="D85" s="92"/>
      <c r="E85" s="92"/>
      <c r="F85" s="92"/>
      <c r="G85" s="92"/>
      <c r="H85" s="92"/>
      <c r="I85" s="93"/>
      <c r="J85" s="94"/>
      <c r="K85" s="305">
        <v>0.05</v>
      </c>
      <c r="L85" s="863">
        <f>N78*K85</f>
        <v>6346.842223793381</v>
      </c>
      <c r="M85" s="864"/>
      <c r="N85" s="51"/>
    </row>
    <row r="86" spans="1:14" ht="15.75" thickBot="1">
      <c r="B86" s="827" t="s">
        <v>953</v>
      </c>
      <c r="C86" s="828"/>
      <c r="D86" s="828"/>
      <c r="E86" s="828"/>
      <c r="F86" s="828"/>
      <c r="G86" s="828"/>
      <c r="H86" s="828"/>
      <c r="I86" s="828"/>
      <c r="J86" s="828"/>
      <c r="K86" s="828"/>
      <c r="L86" s="828"/>
      <c r="M86" s="829"/>
      <c r="N86" s="52">
        <f>L83+L84+L85</f>
        <v>38081.053342760286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165017.89781862791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15</v>
      </c>
      <c r="N36" s="272">
        <f>K36/M36</f>
        <v>5457.8811633971318</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96629.389024815246</v>
      </c>
      <c r="L37" s="270"/>
      <c r="M37" s="271">
        <v>15</v>
      </c>
      <c r="N37" s="272">
        <f>K37/M37</f>
        <v>6441.9592683210167</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164241.87021139529</v>
      </c>
      <c r="L38" s="270"/>
      <c r="M38" s="271">
        <v>15</v>
      </c>
      <c r="N38" s="272">
        <f>K38/M38</f>
        <v>10949.458014093019</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511685.66391715675</v>
      </c>
      <c r="L39" s="844">
        <v>15</v>
      </c>
      <c r="M39" s="845"/>
      <c r="N39" s="272">
        <f>K39/L39</f>
        <v>34112.377594477119</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92270.137633507751</v>
      </c>
      <c r="L40" s="276"/>
      <c r="M40" s="277">
        <v>15</v>
      </c>
      <c r="N40" s="272">
        <f>K40/M40</f>
        <v>6151.3425089005168</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35.956020301200674</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63148.974569490005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565</v>
      </c>
      <c r="B49" s="43" t="str">
        <f>VLOOKUP(A49,MATERIALES!A4:D372,3,FALSE)</f>
        <v>Mezcla densa en Caliente MDC-25</v>
      </c>
      <c r="C49" s="281"/>
      <c r="D49" s="281"/>
      <c r="E49" s="281"/>
      <c r="F49" s="281"/>
      <c r="G49" s="281"/>
      <c r="H49" s="281"/>
      <c r="I49" s="268"/>
      <c r="J49" s="224" t="str">
        <f>VLOOKUP(A49,MATERIALES!A5:D634,2,FALSE)</f>
        <v>m3</v>
      </c>
      <c r="K49" s="282">
        <v>0.153</v>
      </c>
      <c r="L49" s="267"/>
      <c r="M49" s="402">
        <f>VLOOKUP(A49,MATERIALES!A5:D389,4,FALSE)</f>
        <v>462989.51903022692</v>
      </c>
      <c r="N49" s="272">
        <f>K49*M49</f>
        <v>70837.396411624723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70837.396411624723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1">
        <f>VLOOKUP(A59,TRANSPORTE!A5:D117,4,FALSE)</f>
        <v>1168.5226366880022</v>
      </c>
      <c r="M59" s="832"/>
      <c r="N59" s="287">
        <f>K59*L59</f>
        <v>178.78396341326433</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178.78396341326433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3595.602030120067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137760.75697464807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27552.151394929617</v>
      </c>
      <c r="M83" s="862"/>
      <c r="N83" s="51"/>
    </row>
    <row r="84" spans="1:14">
      <c r="B84" s="89" t="s">
        <v>973</v>
      </c>
      <c r="C84" s="90"/>
      <c r="D84" s="90"/>
      <c r="E84" s="90"/>
      <c r="F84" s="90"/>
      <c r="G84" s="90"/>
      <c r="H84" s="90"/>
      <c r="I84" s="87"/>
      <c r="J84" s="88"/>
      <c r="K84" s="304">
        <v>0.05</v>
      </c>
      <c r="L84" s="861">
        <f>N78*K84</f>
        <v>6888.0378487324042</v>
      </c>
      <c r="M84" s="862"/>
      <c r="N84" s="51"/>
    </row>
    <row r="85" spans="1:14" ht="15.75" thickBot="1">
      <c r="B85" s="91" t="s">
        <v>974</v>
      </c>
      <c r="C85" s="92"/>
      <c r="D85" s="92"/>
      <c r="E85" s="92"/>
      <c r="F85" s="92"/>
      <c r="G85" s="92"/>
      <c r="H85" s="92"/>
      <c r="I85" s="93"/>
      <c r="J85" s="94"/>
      <c r="K85" s="305">
        <v>0.05</v>
      </c>
      <c r="L85" s="863">
        <f>N78*K85</f>
        <v>6888.0378487324042</v>
      </c>
      <c r="M85" s="864"/>
      <c r="N85" s="51"/>
    </row>
    <row r="86" spans="1:14" ht="15.75" thickBot="1">
      <c r="B86" s="827" t="s">
        <v>953</v>
      </c>
      <c r="C86" s="828"/>
      <c r="D86" s="828"/>
      <c r="E86" s="828"/>
      <c r="F86" s="828"/>
      <c r="G86" s="828"/>
      <c r="H86" s="828"/>
      <c r="I86" s="828"/>
      <c r="J86" s="828"/>
      <c r="K86" s="828"/>
      <c r="L86" s="828"/>
      <c r="M86" s="829"/>
      <c r="N86" s="52">
        <f>L83+L84+L85</f>
        <v>41328.227092394423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179088.9840670425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271">
        <v>15</v>
      </c>
      <c r="N36" s="272">
        <f>K36/M36</f>
        <v>5457.8811633971318</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96629.389024815246</v>
      </c>
      <c r="L37" s="270"/>
      <c r="M37" s="271">
        <v>15</v>
      </c>
      <c r="N37" s="272">
        <f>K37/M37</f>
        <v>6441.9592683210167</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164241.87021139529</v>
      </c>
      <c r="L38" s="270"/>
      <c r="M38" s="271">
        <v>15</v>
      </c>
      <c r="N38" s="272">
        <f>K38/M38</f>
        <v>10949.458014093019</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511685.66391715675</v>
      </c>
      <c r="L39" s="844">
        <v>15</v>
      </c>
      <c r="M39" s="845"/>
      <c r="N39" s="272">
        <f>K39/L39</f>
        <v>34112.377594477119</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92270.137633507751</v>
      </c>
      <c r="L40" s="276"/>
      <c r="M40" s="277">
        <v>15</v>
      </c>
      <c r="N40" s="272">
        <f>K40/M40</f>
        <v>6151.3425089005168</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35.956020301200674</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63148.974569490005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563</v>
      </c>
      <c r="B49" s="43" t="str">
        <f>VLOOKUP(A49,MATERIALES!A4:D372,3,FALSE)</f>
        <v>Mezcla densa en Caliente MDC-19</v>
      </c>
      <c r="C49" s="281"/>
      <c r="D49" s="281"/>
      <c r="E49" s="281"/>
      <c r="F49" s="281"/>
      <c r="G49" s="281"/>
      <c r="H49" s="281"/>
      <c r="I49" s="268"/>
      <c r="J49" s="224" t="str">
        <f>VLOOKUP(A49,MATERIALES!A5:D634,2,FALSE)</f>
        <v>m3</v>
      </c>
      <c r="K49" s="282">
        <v>0.153</v>
      </c>
      <c r="L49" s="267"/>
      <c r="M49" s="402">
        <f>VLOOKUP(A49,MATERIALES!A5:D389,4,FALSE)</f>
        <v>465002.30868352856</v>
      </c>
      <c r="N49" s="272">
        <f>K49*M49</f>
        <v>71145.353228579872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71145.353228579872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1">
        <f>VLOOKUP(A59,TRANSPORTE!A5:D117,4,FALSE)</f>
        <v>1117.717304658089</v>
      </c>
      <c r="M59" s="832"/>
      <c r="N59" s="287">
        <f>K59*L59</f>
        <v>171.01074761268762</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171.01074761268762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3595.602030120067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138060.94057580261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27612.188115160523</v>
      </c>
      <c r="M83" s="862"/>
      <c r="N83" s="51"/>
    </row>
    <row r="84" spans="1:14">
      <c r="B84" s="89" t="s">
        <v>973</v>
      </c>
      <c r="C84" s="90"/>
      <c r="D84" s="90"/>
      <c r="E84" s="90"/>
      <c r="F84" s="90"/>
      <c r="G84" s="90"/>
      <c r="H84" s="90"/>
      <c r="I84" s="87"/>
      <c r="J84" s="88"/>
      <c r="K84" s="304">
        <v>0.05</v>
      </c>
      <c r="L84" s="861">
        <f>N78*K84</f>
        <v>6903.0470287901308</v>
      </c>
      <c r="M84" s="862"/>
      <c r="N84" s="51"/>
    </row>
    <row r="85" spans="1:14" ht="15.75" thickBot="1">
      <c r="B85" s="91" t="s">
        <v>974</v>
      </c>
      <c r="C85" s="92"/>
      <c r="D85" s="92"/>
      <c r="E85" s="92"/>
      <c r="F85" s="92"/>
      <c r="G85" s="92"/>
      <c r="H85" s="92"/>
      <c r="I85" s="93"/>
      <c r="J85" s="94"/>
      <c r="K85" s="305">
        <v>0.05</v>
      </c>
      <c r="L85" s="863">
        <f>N78*K85</f>
        <v>6903.0470287901308</v>
      </c>
      <c r="M85" s="864"/>
      <c r="N85" s="51"/>
    </row>
    <row r="86" spans="1:14" ht="15.75" thickBot="1">
      <c r="B86" s="827" t="s">
        <v>953</v>
      </c>
      <c r="C86" s="828"/>
      <c r="D86" s="828"/>
      <c r="E86" s="828"/>
      <c r="F86" s="828"/>
      <c r="G86" s="828"/>
      <c r="H86" s="828"/>
      <c r="I86" s="828"/>
      <c r="J86" s="828"/>
      <c r="K86" s="828"/>
      <c r="L86" s="828"/>
      <c r="M86" s="829"/>
      <c r="N86" s="52">
        <f>L83+L84+L85</f>
        <v>41418.282172740786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179479.2227485434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4.3147224361440797</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887</v>
      </c>
      <c r="B49" s="43" t="str">
        <f>VLOOKUP(A49,MATERIALES!A4:D372,3,FALSE)</f>
        <v>Geotextil Nt Repav 450 O Similar (Proveedores Pavco, Lafayet, Geomatrix, Tensar, Omnes U Otros)</v>
      </c>
      <c r="C49" s="281"/>
      <c r="D49" s="281"/>
      <c r="E49" s="281"/>
      <c r="F49" s="281"/>
      <c r="G49" s="281"/>
      <c r="H49" s="281"/>
      <c r="I49" s="268"/>
      <c r="J49" s="224" t="str">
        <f>VLOOKUP(A49,MATERIALES!A5:D634,2,FALSE)</f>
        <v>m2</v>
      </c>
      <c r="K49" s="282">
        <v>1.0549999999999999</v>
      </c>
      <c r="L49" s="267"/>
      <c r="M49" s="402">
        <f>VLOOKUP(A49,MATERIALES!A5:D389,4,FALSE)</f>
        <v>4275.4859371218517</v>
      </c>
      <c r="N49" s="272">
        <f>K49*M49</f>
        <v>4510.6376636635532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4510.6376636635532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431.472243614408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4946.4246297141053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989.28492594282113</v>
      </c>
      <c r="M83" s="862"/>
      <c r="N83" s="51"/>
    </row>
    <row r="84" spans="1:14">
      <c r="B84" s="89" t="s">
        <v>973</v>
      </c>
      <c r="C84" s="90"/>
      <c r="D84" s="90"/>
      <c r="E84" s="90"/>
      <c r="F84" s="90"/>
      <c r="G84" s="90"/>
      <c r="H84" s="90"/>
      <c r="I84" s="87"/>
      <c r="J84" s="88"/>
      <c r="K84" s="304">
        <v>0.05</v>
      </c>
      <c r="L84" s="861">
        <f>N78*K84</f>
        <v>247.32123148570528</v>
      </c>
      <c r="M84" s="862"/>
      <c r="N84" s="51"/>
    </row>
    <row r="85" spans="1:14" ht="15.75" thickBot="1">
      <c r="B85" s="91" t="s">
        <v>974</v>
      </c>
      <c r="C85" s="92"/>
      <c r="D85" s="92"/>
      <c r="E85" s="92"/>
      <c r="F85" s="92"/>
      <c r="G85" s="92"/>
      <c r="H85" s="92"/>
      <c r="I85" s="93"/>
      <c r="J85" s="94"/>
      <c r="K85" s="305">
        <v>0.05</v>
      </c>
      <c r="L85" s="863">
        <f>N78*K85</f>
        <v>247.32123148570528</v>
      </c>
      <c r="M85" s="864"/>
      <c r="N85" s="51"/>
    </row>
    <row r="86" spans="1:14" ht="15.75" thickBot="1">
      <c r="B86" s="827" t="s">
        <v>953</v>
      </c>
      <c r="C86" s="828"/>
      <c r="D86" s="828"/>
      <c r="E86" s="828"/>
      <c r="F86" s="828"/>
      <c r="G86" s="828"/>
      <c r="H86" s="828"/>
      <c r="I86" s="828"/>
      <c r="J86" s="828"/>
      <c r="K86" s="828"/>
      <c r="L86" s="828"/>
      <c r="M86" s="829"/>
      <c r="N86" s="52">
        <f>L83+L84+L85</f>
        <v>1483.9273889142316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6430.3520186283367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P123"/>
  <sheetViews>
    <sheetView topLeftCell="A62" zoomScale="78" zoomScaleNormal="78" workbookViewId="0">
      <selection activeCell="P75" sqref="P75"/>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5.42578125"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164</v>
      </c>
      <c r="B36" s="840" t="str">
        <f>VLOOKUP(A36,EQUIPOS!A6:D154,3,FALSE)</f>
        <v>Compactador manual de rodillo</v>
      </c>
      <c r="C36" s="841"/>
      <c r="D36" s="841"/>
      <c r="E36" s="841"/>
      <c r="F36" s="841"/>
      <c r="G36" s="841"/>
      <c r="H36" s="842"/>
      <c r="I36" s="267"/>
      <c r="J36" s="268"/>
      <c r="K36" s="269">
        <f>VLOOKUP(A36,EQUIPOS!A6:D163,4,FALSE)</f>
        <v>42802.06640068128</v>
      </c>
      <c r="L36" s="270"/>
      <c r="M36" s="271">
        <v>2</v>
      </c>
      <c r="N36" s="272">
        <f>K36/M36</f>
        <v>21401.03320034064</v>
      </c>
      <c r="O36">
        <v>24846</v>
      </c>
      <c r="P36">
        <f>+K36/O36</f>
        <v>1.7226944538630475</v>
      </c>
    </row>
    <row r="37" spans="1:16">
      <c r="A37" s="113" t="s">
        <v>180</v>
      </c>
      <c r="B37" s="840" t="str">
        <f>VLOOKUP(A37,EQUIPOS!A7:D154,3,FALSE)</f>
        <v>Compresor 120 HP, con martillo.</v>
      </c>
      <c r="C37" s="841"/>
      <c r="D37" s="841"/>
      <c r="E37" s="841"/>
      <c r="F37" s="841"/>
      <c r="G37" s="841"/>
      <c r="H37" s="842"/>
      <c r="I37" s="267"/>
      <c r="J37" s="268"/>
      <c r="K37" s="269">
        <f>VLOOKUP(A37,EQUIPOS!A7:D164,4,FALSE)</f>
        <v>98542.741760805264</v>
      </c>
      <c r="L37" s="270"/>
      <c r="M37" s="271">
        <v>4</v>
      </c>
      <c r="N37" s="272">
        <f>K37/M37</f>
        <v>24635.685440201316</v>
      </c>
      <c r="O37">
        <v>94171.387855733963</v>
      </c>
      <c r="P37">
        <f>+K37/O37</f>
        <v>1.0464191301052927</v>
      </c>
    </row>
    <row r="38" spans="1:16">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19415.174793717259</v>
      </c>
      <c r="L38" s="270"/>
      <c r="M38" s="271">
        <v>10</v>
      </c>
      <c r="N38" s="272">
        <f>K38/M38</f>
        <v>1941.5174793717258</v>
      </c>
      <c r="O38">
        <v>20160.37399054561</v>
      </c>
      <c r="P38">
        <f t="shared" ref="P38:P40" si="0">+K38/O38</f>
        <v>0.96303643984095633</v>
      </c>
    </row>
    <row r="39" spans="1:16">
      <c r="A39" t="s">
        <v>303</v>
      </c>
      <c r="B39" s="840" t="str">
        <f>VLOOKUP(A39,EQUIPOS!A9:D154,3,FALSE)</f>
        <v>Retrocargador, pala de 1,1 m3 de capacidad, profundidad de excavación de 4.400 mm y una altura de 5.680 mm</v>
      </c>
      <c r="C39" s="841"/>
      <c r="D39" s="841"/>
      <c r="E39" s="841"/>
      <c r="F39" s="841"/>
      <c r="G39" s="841"/>
      <c r="H39" s="842"/>
      <c r="I39" s="267"/>
      <c r="J39" s="268"/>
      <c r="K39" s="269">
        <f>VLOOKUP(A39,EQUIPOS!A9:D166,4,FALSE)</f>
        <v>139540.21922843295</v>
      </c>
      <c r="L39" s="270"/>
      <c r="M39" s="271">
        <v>10</v>
      </c>
      <c r="N39" s="272">
        <f>K39/M39</f>
        <v>13954.021922843294</v>
      </c>
      <c r="O39">
        <v>133350.21810466345</v>
      </c>
      <c r="P39">
        <f t="shared" si="0"/>
        <v>1.0464191301052925</v>
      </c>
    </row>
    <row r="40" spans="1:16">
      <c r="A40" t="s">
        <v>129</v>
      </c>
      <c r="B40" s="840" t="str">
        <f>VLOOKUP(A40,EQUIPOS!A10:D154,3,FALSE)</f>
        <v xml:space="preserve">Buldozer, Potencia al volante de 140 HP, motor de 2200 RPM, longitud de hoja 4,80m. </v>
      </c>
      <c r="C40" s="841"/>
      <c r="D40" s="841"/>
      <c r="E40" s="841"/>
      <c r="F40" s="841"/>
      <c r="G40" s="841"/>
      <c r="H40" s="842"/>
      <c r="I40" s="267"/>
      <c r="J40" s="268"/>
      <c r="K40" s="269">
        <f>VLOOKUP(A40,EQUIPOS!A10:D167,4,FALSE)</f>
        <v>172578.98975845845</v>
      </c>
      <c r="L40" s="270"/>
      <c r="M40" s="271">
        <v>100</v>
      </c>
      <c r="N40" s="272">
        <f>K40/M40</f>
        <v>1725.7898975845847</v>
      </c>
      <c r="O40">
        <v>161639.26587860895</v>
      </c>
      <c r="P40">
        <f t="shared" si="0"/>
        <v>1.0676798661537181</v>
      </c>
    </row>
    <row r="41" spans="1:16">
      <c r="B41" s="840"/>
      <c r="C41" s="841"/>
      <c r="D41" s="841"/>
      <c r="E41" s="841"/>
      <c r="F41" s="841"/>
      <c r="G41" s="841"/>
      <c r="H41" s="842"/>
      <c r="I41" s="267"/>
      <c r="J41" s="268"/>
      <c r="K41" s="269"/>
      <c r="L41" s="270"/>
      <c r="M41" s="271"/>
      <c r="N41" s="272"/>
    </row>
    <row r="42" spans="1:16">
      <c r="B42" s="840"/>
      <c r="C42" s="841"/>
      <c r="D42" s="841"/>
      <c r="E42" s="841"/>
      <c r="F42" s="841"/>
      <c r="G42" s="841"/>
      <c r="H42" s="842"/>
      <c r="I42" s="267"/>
      <c r="J42" s="268"/>
      <c r="K42" s="269"/>
      <c r="L42" s="270"/>
      <c r="M42" s="271"/>
      <c r="N42" s="272"/>
    </row>
    <row r="43" spans="1:16">
      <c r="B43" s="840"/>
      <c r="C43" s="841"/>
      <c r="D43" s="841"/>
      <c r="E43" s="841"/>
      <c r="F43" s="841"/>
      <c r="G43" s="841"/>
      <c r="H43" s="842"/>
      <c r="I43" s="267"/>
      <c r="J43" s="268"/>
      <c r="K43" s="269"/>
      <c r="L43" s="270"/>
      <c r="M43" s="271"/>
      <c r="N43" s="272"/>
    </row>
    <row r="44" spans="1:16">
      <c r="B44" s="840"/>
      <c r="C44" s="841"/>
      <c r="D44" s="841"/>
      <c r="E44" s="841"/>
      <c r="F44" s="841"/>
      <c r="G44" s="841"/>
      <c r="H44" s="842"/>
      <c r="I44" s="843"/>
      <c r="J44" s="824"/>
      <c r="K44" s="269"/>
      <c r="L44" s="844"/>
      <c r="M44" s="845"/>
      <c r="N44" s="272"/>
    </row>
    <row r="45" spans="1:16">
      <c r="B45" s="840"/>
      <c r="C45" s="841"/>
      <c r="D45" s="841"/>
      <c r="E45" s="846"/>
      <c r="F45" s="841"/>
      <c r="G45" s="841"/>
      <c r="H45" s="842"/>
      <c r="I45" s="36"/>
      <c r="J45" s="37"/>
      <c r="K45" s="274"/>
      <c r="L45" s="276"/>
      <c r="M45" s="277"/>
      <c r="N45" s="278"/>
    </row>
    <row r="46" spans="1:16">
      <c r="B46" s="847" t="s">
        <v>952</v>
      </c>
      <c r="C46" s="848"/>
      <c r="D46" s="848"/>
      <c r="E46" s="38"/>
      <c r="F46" s="39"/>
      <c r="G46" s="39"/>
      <c r="H46" s="40"/>
      <c r="I46" s="36"/>
      <c r="J46" s="37"/>
      <c r="K46" s="279"/>
      <c r="L46" s="276"/>
      <c r="M46" s="401">
        <v>0.1</v>
      </c>
      <c r="N46" s="344">
        <f>N80*M46</f>
        <v>1348.350761295025</v>
      </c>
    </row>
    <row r="47" spans="1:16" ht="15.75" thickBot="1">
      <c r="B47" s="840"/>
      <c r="C47" s="841"/>
      <c r="D47" s="841"/>
      <c r="E47" s="841"/>
      <c r="F47" s="841"/>
      <c r="G47" s="841"/>
      <c r="H47" s="842"/>
      <c r="I47" s="849"/>
      <c r="J47" s="850"/>
      <c r="K47" s="41"/>
      <c r="L47" s="851"/>
      <c r="M47" s="852"/>
      <c r="N47" s="105"/>
    </row>
    <row r="48" spans="1:16" ht="15.75" thickBot="1">
      <c r="B48" s="827" t="s">
        <v>953</v>
      </c>
      <c r="C48" s="828"/>
      <c r="D48" s="828"/>
      <c r="E48" s="828"/>
      <c r="F48" s="828"/>
      <c r="G48" s="828"/>
      <c r="H48" s="828"/>
      <c r="I48" s="828"/>
      <c r="J48" s="828"/>
      <c r="K48" s="828"/>
      <c r="L48" s="828"/>
      <c r="M48" s="829"/>
      <c r="N48" s="394">
        <f>SUM(N36:N47)</f>
        <v>65006.398701636586</v>
      </c>
    </row>
    <row r="49" spans="1:16">
      <c r="B49" s="280"/>
      <c r="C49" s="34"/>
      <c r="D49" s="34"/>
      <c r="E49" s="34"/>
      <c r="F49" s="34"/>
      <c r="G49" s="34"/>
      <c r="H49" s="34"/>
      <c r="I49" s="34"/>
      <c r="J49" s="34"/>
      <c r="K49" s="34"/>
      <c r="L49" s="34"/>
      <c r="M49" s="34"/>
      <c r="N49" s="35"/>
    </row>
    <row r="50" spans="1:16">
      <c r="B50" s="64" t="s">
        <v>954</v>
      </c>
      <c r="C50" s="65"/>
      <c r="D50" s="65"/>
      <c r="E50" s="65"/>
      <c r="F50" s="65"/>
      <c r="G50" s="65"/>
      <c r="H50" s="65"/>
      <c r="I50" s="65"/>
      <c r="J50" s="65"/>
      <c r="K50" s="65"/>
      <c r="L50" s="65"/>
      <c r="M50" s="65"/>
      <c r="N50" s="66"/>
    </row>
    <row r="51" spans="1:16" ht="15.75" thickBot="1">
      <c r="B51" s="67"/>
      <c r="C51" s="62"/>
      <c r="D51" s="62"/>
      <c r="E51" s="62"/>
      <c r="F51" s="62"/>
      <c r="G51" s="62"/>
      <c r="H51" s="62"/>
      <c r="I51" s="62"/>
      <c r="J51" s="61"/>
      <c r="K51" s="61"/>
      <c r="L51" s="61"/>
      <c r="M51" s="61"/>
      <c r="N51" s="63"/>
    </row>
    <row r="52" spans="1:16">
      <c r="B52" s="818" t="s">
        <v>944</v>
      </c>
      <c r="C52" s="819"/>
      <c r="D52" s="819"/>
      <c r="E52" s="819"/>
      <c r="F52" s="819"/>
      <c r="G52" s="819"/>
      <c r="H52" s="819"/>
      <c r="I52" s="820"/>
      <c r="J52" s="315" t="s">
        <v>945</v>
      </c>
      <c r="K52" s="85" t="s">
        <v>946</v>
      </c>
      <c r="L52" s="821" t="s">
        <v>955</v>
      </c>
      <c r="M52" s="820"/>
      <c r="N52" s="86" t="s">
        <v>951</v>
      </c>
    </row>
    <row r="53" spans="1:16">
      <c r="A53" t="s">
        <v>442</v>
      </c>
      <c r="B53" s="43" t="str">
        <f>VLOOKUP(A53,MATERIALES!A5:D372,3,FALSE)</f>
        <v>Derechos de explotación y/o disposición de materiales</v>
      </c>
      <c r="C53" s="281"/>
      <c r="D53" s="281"/>
      <c r="E53" s="281"/>
      <c r="F53" s="281"/>
      <c r="G53" s="281"/>
      <c r="H53" s="281"/>
      <c r="I53" s="268"/>
      <c r="J53" s="224" t="str">
        <f>VLOOKUP(A53,MATERIALES!A7:D638,2,FALSE)</f>
        <v>m3</v>
      </c>
      <c r="K53" s="282">
        <v>1</v>
      </c>
      <c r="L53" s="267"/>
      <c r="M53" s="402">
        <f>VLOOKUP(A53,MATERIALES!A5:D389,4,FALSE)</f>
        <v>4511.8559584873319</v>
      </c>
      <c r="N53" s="272">
        <f>K53*M53</f>
        <v>4511.8559584873319</v>
      </c>
      <c r="O53">
        <v>3978.4032536654804</v>
      </c>
      <c r="P53">
        <f>+M53/O53</f>
        <v>1.1340871376802635</v>
      </c>
    </row>
    <row r="54" spans="1:16">
      <c r="A54" s="116"/>
      <c r="B54" s="43"/>
      <c r="C54" s="281"/>
      <c r="D54" s="281"/>
      <c r="E54" s="281"/>
      <c r="F54" s="281"/>
      <c r="G54" s="281"/>
      <c r="H54" s="281"/>
      <c r="I54" s="268"/>
      <c r="J54" s="224"/>
      <c r="K54" s="282"/>
      <c r="L54" s="267"/>
      <c r="M54" s="402"/>
      <c r="N54" s="272"/>
    </row>
    <row r="55" spans="1:16">
      <c r="B55" s="43"/>
      <c r="C55" s="281"/>
      <c r="D55" s="281"/>
      <c r="E55" s="281"/>
      <c r="F55" s="281"/>
      <c r="G55" s="281"/>
      <c r="H55" s="281"/>
      <c r="I55" s="268"/>
      <c r="J55" s="224"/>
      <c r="K55" s="282"/>
      <c r="L55" s="267"/>
      <c r="M55" s="283"/>
      <c r="N55" s="284"/>
    </row>
    <row r="56" spans="1:16">
      <c r="B56" s="43"/>
      <c r="C56" s="281"/>
      <c r="D56" s="281"/>
      <c r="E56" s="281"/>
      <c r="F56" s="281"/>
      <c r="G56" s="281"/>
      <c r="H56" s="281"/>
      <c r="I56" s="268"/>
      <c r="J56" s="224"/>
      <c r="K56" s="282"/>
      <c r="L56" s="267"/>
      <c r="M56" s="283"/>
      <c r="N56" s="284"/>
    </row>
    <row r="57" spans="1:16" ht="15.75" thickBot="1">
      <c r="B57" s="822"/>
      <c r="C57" s="823"/>
      <c r="D57" s="823"/>
      <c r="E57" s="823"/>
      <c r="F57" s="823"/>
      <c r="G57" s="823"/>
      <c r="H57" s="823"/>
      <c r="I57" s="824"/>
      <c r="J57" s="42"/>
      <c r="K57" s="44"/>
      <c r="L57" s="825"/>
      <c r="M57" s="826"/>
      <c r="N57" s="45"/>
    </row>
    <row r="58" spans="1:16" ht="15.75" thickBot="1">
      <c r="B58" s="827" t="s">
        <v>953</v>
      </c>
      <c r="C58" s="828"/>
      <c r="D58" s="828"/>
      <c r="E58" s="828"/>
      <c r="F58" s="828"/>
      <c r="G58" s="828"/>
      <c r="H58" s="828"/>
      <c r="I58" s="828"/>
      <c r="J58" s="828"/>
      <c r="K58" s="828"/>
      <c r="L58" s="828"/>
      <c r="M58" s="829"/>
      <c r="N58" s="394">
        <f>SUM(N53:N57)</f>
        <v>4511.8559584873319</v>
      </c>
    </row>
    <row r="59" spans="1:16">
      <c r="B59" s="33"/>
      <c r="C59" s="34"/>
      <c r="D59" s="34"/>
      <c r="E59" s="34"/>
      <c r="F59" s="34"/>
      <c r="G59" s="34"/>
      <c r="H59" s="34"/>
      <c r="I59" s="34"/>
      <c r="J59" s="34"/>
      <c r="K59" s="34"/>
      <c r="L59" s="34"/>
      <c r="M59" s="34"/>
      <c r="N59" s="35"/>
    </row>
    <row r="60" spans="1:16">
      <c r="B60" s="64" t="s">
        <v>956</v>
      </c>
      <c r="C60" s="65"/>
      <c r="D60" s="65"/>
      <c r="E60" s="65"/>
      <c r="F60" s="65"/>
      <c r="G60" s="65"/>
      <c r="H60" s="65"/>
      <c r="I60" s="65"/>
      <c r="J60" s="65"/>
      <c r="K60" s="65"/>
      <c r="L60" s="65"/>
      <c r="M60" s="65"/>
      <c r="N60" s="66"/>
    </row>
    <row r="61" spans="1:16" ht="15.75" thickBot="1">
      <c r="B61" s="68"/>
      <c r="C61" s="61"/>
      <c r="D61" s="61"/>
      <c r="E61" s="61"/>
      <c r="F61" s="61"/>
      <c r="G61" s="61"/>
      <c r="H61" s="61"/>
      <c r="I61" s="61"/>
      <c r="J61" s="61"/>
      <c r="K61" s="61"/>
      <c r="L61" s="61"/>
      <c r="M61" s="61"/>
      <c r="N61" s="63"/>
    </row>
    <row r="62" spans="1:16" ht="25.5">
      <c r="B62" s="313" t="s">
        <v>957</v>
      </c>
      <c r="C62" s="314"/>
      <c r="D62" s="314"/>
      <c r="E62" s="314"/>
      <c r="F62" s="314"/>
      <c r="G62" s="314"/>
      <c r="H62" s="73" t="s">
        <v>945</v>
      </c>
      <c r="I62" s="74" t="s">
        <v>958</v>
      </c>
      <c r="J62" s="75" t="s">
        <v>959</v>
      </c>
      <c r="K62" s="73" t="s">
        <v>960</v>
      </c>
      <c r="L62" s="830" t="s">
        <v>961</v>
      </c>
      <c r="M62" s="803"/>
      <c r="N62" s="76" t="s">
        <v>951</v>
      </c>
    </row>
    <row r="63" spans="1:16">
      <c r="A63" t="s">
        <v>1256</v>
      </c>
      <c r="B63" s="46" t="str">
        <f>VLOOKUP(A63,TRANSPORTE!A5:D117,3,FALSE)</f>
        <v>Transporte de material de excavación</v>
      </c>
      <c r="C63" s="317"/>
      <c r="D63" s="317"/>
      <c r="E63" s="317"/>
      <c r="F63" s="317"/>
      <c r="G63" s="317"/>
      <c r="H63" s="311" t="s">
        <v>1468</v>
      </c>
      <c r="I63" s="279">
        <v>1.3</v>
      </c>
      <c r="J63" s="286">
        <v>1</v>
      </c>
      <c r="K63" s="279">
        <f>I63*J63</f>
        <v>1.3</v>
      </c>
      <c r="L63" s="831">
        <f>VLOOKUP(A63,TRANSPORTE!A5:D117,4,FALSE)</f>
        <v>1026.2677070042455</v>
      </c>
      <c r="M63" s="832"/>
      <c r="N63" s="287">
        <f>K63*L63</f>
        <v>1334.1480191055191</v>
      </c>
      <c r="O63">
        <v>1109.909090909091</v>
      </c>
      <c r="P63">
        <f>+L63/O63</f>
        <v>0.92464122999809151</v>
      </c>
    </row>
    <row r="64" spans="1:16">
      <c r="B64" s="46"/>
      <c r="C64" s="47"/>
      <c r="D64" s="47"/>
      <c r="E64" s="47"/>
      <c r="F64" s="47"/>
      <c r="G64" s="47"/>
      <c r="H64" s="311"/>
      <c r="I64" s="279"/>
      <c r="J64" s="286"/>
      <c r="K64" s="279"/>
      <c r="L64" s="831"/>
      <c r="M64" s="832"/>
      <c r="N64" s="287"/>
    </row>
    <row r="65" spans="1:16">
      <c r="B65" s="46"/>
      <c r="C65" s="47"/>
      <c r="D65" s="47"/>
      <c r="E65" s="47"/>
      <c r="F65" s="47"/>
      <c r="G65" s="47"/>
      <c r="H65" s="288"/>
      <c r="I65" s="279"/>
      <c r="J65" s="279"/>
      <c r="K65" s="279"/>
      <c r="L65" s="289"/>
      <c r="M65" s="290"/>
      <c r="N65" s="291"/>
    </row>
    <row r="66" spans="1:16">
      <c r="B66" s="46"/>
      <c r="C66" s="47"/>
      <c r="D66" s="47"/>
      <c r="E66" s="47"/>
      <c r="F66" s="47"/>
      <c r="G66" s="47"/>
      <c r="H66" s="288"/>
      <c r="I66" s="279"/>
      <c r="J66" s="279"/>
      <c r="K66" s="279"/>
      <c r="L66" s="289"/>
      <c r="M66" s="290"/>
      <c r="N66" s="291"/>
    </row>
    <row r="67" spans="1:16">
      <c r="B67" s="46"/>
      <c r="C67" s="47"/>
      <c r="D67" s="47"/>
      <c r="E67" s="47"/>
      <c r="F67" s="47"/>
      <c r="G67" s="47"/>
      <c r="H67" s="288"/>
      <c r="I67" s="279"/>
      <c r="J67" s="279"/>
      <c r="K67" s="279"/>
      <c r="L67" s="289"/>
      <c r="M67" s="290"/>
      <c r="N67" s="291"/>
    </row>
    <row r="68" spans="1:16" ht="15.75" thickBot="1">
      <c r="B68" s="447"/>
      <c r="C68" s="448"/>
      <c r="D68" s="448"/>
      <c r="E68" s="448"/>
      <c r="F68" s="448"/>
      <c r="G68" s="448"/>
      <c r="H68" s="48"/>
      <c r="I68" s="126"/>
      <c r="J68" s="126"/>
      <c r="K68" s="126"/>
      <c r="L68" s="816"/>
      <c r="M68" s="817"/>
      <c r="N68" s="127"/>
    </row>
    <row r="69" spans="1:16" ht="15.75" thickBot="1">
      <c r="B69" s="833" t="s">
        <v>953</v>
      </c>
      <c r="C69" s="834"/>
      <c r="D69" s="834"/>
      <c r="E69" s="834"/>
      <c r="F69" s="834"/>
      <c r="G69" s="834"/>
      <c r="H69" s="834"/>
      <c r="I69" s="834"/>
      <c r="J69" s="834"/>
      <c r="K69" s="834"/>
      <c r="L69" s="834"/>
      <c r="M69" s="835"/>
      <c r="N69" s="104">
        <f>N63+N64+N65+N66+N67</f>
        <v>1334.1480191055191</v>
      </c>
    </row>
    <row r="70" spans="1:16">
      <c r="B70" s="33"/>
      <c r="C70" s="34"/>
      <c r="D70" s="34"/>
      <c r="E70" s="34"/>
      <c r="F70" s="34"/>
      <c r="G70" s="34"/>
      <c r="H70" s="34"/>
      <c r="I70" s="34"/>
      <c r="J70" s="34"/>
      <c r="K70" s="34"/>
      <c r="L70" s="34"/>
      <c r="M70" s="34"/>
      <c r="N70" s="35"/>
    </row>
    <row r="71" spans="1:16">
      <c r="B71" s="64" t="s">
        <v>962</v>
      </c>
      <c r="C71" s="65"/>
      <c r="D71" s="65"/>
      <c r="E71" s="65"/>
      <c r="F71" s="65"/>
      <c r="G71" s="65"/>
      <c r="H71" s="65"/>
      <c r="I71" s="65"/>
      <c r="J71" s="65"/>
      <c r="K71" s="65"/>
      <c r="L71" s="65"/>
      <c r="M71" s="65"/>
      <c r="N71" s="66"/>
    </row>
    <row r="72" spans="1:16" ht="15.75" thickBot="1">
      <c r="B72" s="68"/>
      <c r="C72" s="61"/>
      <c r="D72" s="61"/>
      <c r="E72" s="61"/>
      <c r="F72" s="61"/>
      <c r="G72" s="61"/>
      <c r="H72" s="61"/>
      <c r="I72" s="61"/>
      <c r="J72" s="61"/>
      <c r="K72" s="61"/>
      <c r="L72" s="61"/>
      <c r="M72" s="61"/>
      <c r="N72" s="63"/>
    </row>
    <row r="73" spans="1:16" ht="25.5">
      <c r="B73" s="853" t="s">
        <v>963</v>
      </c>
      <c r="C73" s="854"/>
      <c r="D73" s="854"/>
      <c r="E73" s="854"/>
      <c r="F73" s="854"/>
      <c r="G73" s="854"/>
      <c r="H73" s="854"/>
      <c r="I73" s="73" t="s">
        <v>964</v>
      </c>
      <c r="J73" s="75" t="s">
        <v>1410</v>
      </c>
      <c r="K73" s="74" t="s">
        <v>966</v>
      </c>
      <c r="L73" s="855" t="s">
        <v>950</v>
      </c>
      <c r="M73" s="856"/>
      <c r="N73" s="98" t="s">
        <v>951</v>
      </c>
    </row>
    <row r="74" spans="1:16">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v>147543.4</v>
      </c>
      <c r="P74" s="114">
        <f>+I74/O74</f>
        <v>1.1898871789588692</v>
      </c>
    </row>
    <row r="75" spans="1:16">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c r="O75">
        <v>49181.133333333331</v>
      </c>
      <c r="P75" s="114">
        <f>+I75/O75</f>
        <v>1.1725683383649534</v>
      </c>
    </row>
    <row r="76" spans="1:16">
      <c r="B76" s="49"/>
      <c r="C76" s="47"/>
      <c r="D76" s="47"/>
      <c r="E76" s="47"/>
      <c r="F76" s="47"/>
      <c r="G76" s="47"/>
      <c r="H76" s="47"/>
      <c r="I76" s="292"/>
      <c r="J76" s="293"/>
      <c r="K76" s="294"/>
      <c r="L76" s="50"/>
      <c r="M76" s="300"/>
      <c r="N76" s="395"/>
    </row>
    <row r="77" spans="1:16">
      <c r="B77" s="49"/>
      <c r="C77" s="47"/>
      <c r="D77" s="47"/>
      <c r="E77" s="47"/>
      <c r="F77" s="47"/>
      <c r="G77" s="47"/>
      <c r="H77" s="47"/>
      <c r="I77" s="279"/>
      <c r="J77" s="297"/>
      <c r="K77" s="298"/>
      <c r="L77" s="318"/>
      <c r="M77" s="300"/>
      <c r="N77" s="296"/>
    </row>
    <row r="78" spans="1:16">
      <c r="B78" s="49"/>
      <c r="C78" s="47"/>
      <c r="D78" s="47"/>
      <c r="E78" s="47"/>
      <c r="F78" s="47"/>
      <c r="G78" s="47"/>
      <c r="H78" s="47"/>
      <c r="I78" s="279"/>
      <c r="J78" s="297"/>
      <c r="K78" s="298"/>
      <c r="L78" s="318"/>
      <c r="M78" s="300"/>
      <c r="N78" s="296"/>
    </row>
    <row r="79" spans="1:16" ht="15.75" thickBot="1">
      <c r="B79" s="814"/>
      <c r="C79" s="815"/>
      <c r="D79" s="815"/>
      <c r="E79" s="815"/>
      <c r="F79" s="815"/>
      <c r="G79" s="815"/>
      <c r="H79" s="815"/>
      <c r="I79" s="126"/>
      <c r="J79" s="126"/>
      <c r="K79" s="126"/>
      <c r="L79" s="915"/>
      <c r="M79" s="915"/>
      <c r="N79" s="127"/>
    </row>
    <row r="80" spans="1:16" ht="15.75" thickBot="1">
      <c r="B80" s="833" t="s">
        <v>953</v>
      </c>
      <c r="C80" s="834"/>
      <c r="D80" s="834"/>
      <c r="E80" s="834"/>
      <c r="F80" s="834"/>
      <c r="G80" s="834"/>
      <c r="H80" s="834"/>
      <c r="I80" s="834"/>
      <c r="J80" s="834"/>
      <c r="K80" s="834"/>
      <c r="L80" s="834"/>
      <c r="M80" s="835"/>
      <c r="N80" s="460">
        <f>SUM(N74:N79)</f>
        <v>13483.507612950249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84335.910292179673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16867.182058435934</v>
      </c>
      <c r="M87" s="862"/>
      <c r="N87" s="51"/>
    </row>
    <row r="88" spans="1:14">
      <c r="B88" s="89" t="s">
        <v>973</v>
      </c>
      <c r="C88" s="90"/>
      <c r="D88" s="90"/>
      <c r="E88" s="90"/>
      <c r="F88" s="90"/>
      <c r="G88" s="90"/>
      <c r="H88" s="90"/>
      <c r="I88" s="87"/>
      <c r="J88" s="88"/>
      <c r="K88" s="304">
        <v>0.05</v>
      </c>
      <c r="L88" s="861">
        <f>N82*K88</f>
        <v>4216.7955146089835</v>
      </c>
      <c r="M88" s="862"/>
      <c r="N88" s="51"/>
    </row>
    <row r="89" spans="1:14" ht="15.75" thickBot="1">
      <c r="B89" s="91" t="s">
        <v>974</v>
      </c>
      <c r="C89" s="92"/>
      <c r="D89" s="92"/>
      <c r="E89" s="92"/>
      <c r="F89" s="92"/>
      <c r="G89" s="92"/>
      <c r="H89" s="92"/>
      <c r="I89" s="93"/>
      <c r="J89" s="94"/>
      <c r="K89" s="305">
        <v>0.05</v>
      </c>
      <c r="L89" s="863">
        <f>N82*K89</f>
        <v>4216.7955146089835</v>
      </c>
      <c r="M89" s="864"/>
      <c r="N89" s="51"/>
    </row>
    <row r="90" spans="1:14" ht="15.75" thickBot="1">
      <c r="B90" s="827" t="s">
        <v>953</v>
      </c>
      <c r="C90" s="828"/>
      <c r="D90" s="828"/>
      <c r="E90" s="828"/>
      <c r="F90" s="828"/>
      <c r="G90" s="828"/>
      <c r="H90" s="828"/>
      <c r="I90" s="828"/>
      <c r="J90" s="828"/>
      <c r="K90" s="828"/>
      <c r="L90" s="828"/>
      <c r="M90" s="829"/>
      <c r="N90" s="52">
        <f>L87+L88+L89</f>
        <v>25300.773087653903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109636.68337983357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10252.237514834194</v>
      </c>
      <c r="L36" s="270"/>
      <c r="M36" s="271">
        <v>2</v>
      </c>
      <c r="N36" s="272">
        <f>K36/M36</f>
        <v>5126.1187574170972</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267"/>
      <c r="J37" s="268"/>
      <c r="K37" s="269">
        <f>VLOOKUP(A37,EQUIPOS!A7:D164,4,FALSE)</f>
        <v>139540.21922843295</v>
      </c>
      <c r="L37" s="270"/>
      <c r="M37" s="271">
        <v>10</v>
      </c>
      <c r="N37" s="272">
        <f>K37/M37</f>
        <v>13954.021922843294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267"/>
      <c r="J39" s="268"/>
      <c r="K39" s="269"/>
      <c r="L39" s="270"/>
      <c r="M39" s="271"/>
      <c r="N39" s="272"/>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N80*M46</f>
        <v>269.67015225900496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19349.810832519397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B63" s="46"/>
      <c r="C63" s="317"/>
      <c r="D63" s="317"/>
      <c r="E63" s="317"/>
      <c r="F63" s="317"/>
      <c r="G63" s="31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5393.4030451800991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24743.213877699498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4948.6427755399</v>
      </c>
      <c r="M87" s="862"/>
      <c r="N87" s="51"/>
    </row>
    <row r="88" spans="1:14">
      <c r="B88" s="89" t="s">
        <v>973</v>
      </c>
      <c r="C88" s="90"/>
      <c r="D88" s="90"/>
      <c r="E88" s="90"/>
      <c r="F88" s="90"/>
      <c r="G88" s="90"/>
      <c r="H88" s="90"/>
      <c r="I88" s="87"/>
      <c r="J88" s="88"/>
      <c r="K88" s="304">
        <v>0.05</v>
      </c>
      <c r="L88" s="861">
        <f>N82*K88</f>
        <v>1237.160693884975</v>
      </c>
      <c r="M88" s="862"/>
      <c r="N88" s="51"/>
    </row>
    <row r="89" spans="1:14" ht="15.75" thickBot="1">
      <c r="B89" s="91" t="s">
        <v>974</v>
      </c>
      <c r="C89" s="92"/>
      <c r="D89" s="92"/>
      <c r="E89" s="92"/>
      <c r="F89" s="92"/>
      <c r="G89" s="92"/>
      <c r="H89" s="92"/>
      <c r="I89" s="93"/>
      <c r="J89" s="94"/>
      <c r="K89" s="305">
        <v>0.05</v>
      </c>
      <c r="L89" s="863">
        <f>N82*K89</f>
        <v>1237.160693884975</v>
      </c>
      <c r="M89" s="864"/>
      <c r="N89" s="51"/>
    </row>
    <row r="90" spans="1:14" ht="15.75" thickBot="1">
      <c r="B90" s="827" t="s">
        <v>953</v>
      </c>
      <c r="C90" s="828"/>
      <c r="D90" s="828"/>
      <c r="E90" s="828"/>
      <c r="F90" s="828"/>
      <c r="G90" s="828"/>
      <c r="H90" s="828"/>
      <c r="I90" s="828"/>
      <c r="J90" s="828"/>
      <c r="K90" s="828"/>
      <c r="L90" s="828"/>
      <c r="M90" s="829"/>
      <c r="N90" s="52">
        <f>L87+L88+L89</f>
        <v>7422.964163309849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32166.178041009349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7"/>
      <c r="J36" s="268"/>
      <c r="K36" s="269">
        <f>VLOOKUP(A36,EQUIPOS!A6:D163,4,FALSE)</f>
        <v>2620.2335017836531</v>
      </c>
      <c r="L36" s="270"/>
      <c r="M36" s="271">
        <v>60</v>
      </c>
      <c r="N36" s="272">
        <f>K36/M36</f>
        <v>43.670558363060884</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60</v>
      </c>
      <c r="N37" s="272">
        <f>K37/M37</f>
        <v>64.717249312390848</v>
      </c>
    </row>
    <row r="38" spans="1:14">
      <c r="A38" t="s">
        <v>138</v>
      </c>
      <c r="B38" s="840" t="str">
        <f>VLOOKUP(A38,EQUIPOS!A8:D154,3,FALSE)</f>
        <v>Camioneta D-300</v>
      </c>
      <c r="C38" s="841"/>
      <c r="D38" s="841"/>
      <c r="E38" s="841"/>
      <c r="F38" s="841"/>
      <c r="G38" s="841"/>
      <c r="H38" s="842"/>
      <c r="I38" s="267"/>
      <c r="J38" s="268"/>
      <c r="K38" s="269">
        <f>VLOOKUP(A38,EQUIPOS!A8:D165,4,FALSE)</f>
        <v>53909.986415216081</v>
      </c>
      <c r="L38" s="270"/>
      <c r="M38" s="271">
        <v>60</v>
      </c>
      <c r="N38" s="272">
        <f>K38/M38</f>
        <v>898.49977358693468</v>
      </c>
    </row>
    <row r="39" spans="1:14">
      <c r="B39" s="840"/>
      <c r="C39" s="841"/>
      <c r="D39" s="841"/>
      <c r="E39" s="841"/>
      <c r="F39" s="841"/>
      <c r="G39" s="841"/>
      <c r="H39" s="842"/>
      <c r="I39" s="267"/>
      <c r="J39" s="268"/>
      <c r="K39" s="269"/>
      <c r="L39" s="270"/>
      <c r="M39" s="271"/>
      <c r="N39" s="272"/>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N80*M46</f>
        <v>22.390442043167496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1029.2780233055539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860</v>
      </c>
      <c r="B53" s="43" t="str">
        <f>VLOOKUP(A53,MATERIALES!A5:D372,3,FALSE)</f>
        <v>Emulsión CRR-2</v>
      </c>
      <c r="C53" s="281"/>
      <c r="D53" s="281"/>
      <c r="E53" s="281"/>
      <c r="F53" s="281"/>
      <c r="G53" s="281"/>
      <c r="H53" s="281"/>
      <c r="I53" s="268"/>
      <c r="J53" s="224" t="str">
        <f>VLOOKUP(A53,MATERIALES!A7:D638,2,FALSE)</f>
        <v>lt</v>
      </c>
      <c r="K53" s="282">
        <v>0.12</v>
      </c>
      <c r="L53" s="267"/>
      <c r="M53" s="402">
        <f>VLOOKUP(A53,MATERIALES!A5:D389,4,FALSE)</f>
        <v>2502.1901380671725</v>
      </c>
      <c r="N53" s="272">
        <f>K53*M53</f>
        <v>300.26281656806071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300.26281656806071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B63" s="46"/>
      <c r="C63" s="317"/>
      <c r="D63" s="317"/>
      <c r="E63" s="317"/>
      <c r="F63" s="317"/>
      <c r="G63" s="31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447.80884086334993</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1777.3496807369647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355.46993614739296</v>
      </c>
      <c r="M87" s="862"/>
      <c r="N87" s="51"/>
    </row>
    <row r="88" spans="1:14">
      <c r="B88" s="89" t="s">
        <v>973</v>
      </c>
      <c r="C88" s="90"/>
      <c r="D88" s="90"/>
      <c r="E88" s="90"/>
      <c r="F88" s="90"/>
      <c r="G88" s="90"/>
      <c r="H88" s="90"/>
      <c r="I88" s="87"/>
      <c r="J88" s="88"/>
      <c r="K88" s="304">
        <v>0.05</v>
      </c>
      <c r="L88" s="861">
        <f>N82*K88</f>
        <v>88.867484036848239</v>
      </c>
      <c r="M88" s="862"/>
      <c r="N88" s="51"/>
    </row>
    <row r="89" spans="1:14" ht="15.75" thickBot="1">
      <c r="B89" s="91" t="s">
        <v>974</v>
      </c>
      <c r="C89" s="92"/>
      <c r="D89" s="92"/>
      <c r="E89" s="92"/>
      <c r="F89" s="92"/>
      <c r="G89" s="92"/>
      <c r="H89" s="92"/>
      <c r="I89" s="93"/>
      <c r="J89" s="94"/>
      <c r="K89" s="305">
        <v>0.05</v>
      </c>
      <c r="L89" s="863">
        <f>N82*K89</f>
        <v>88.867484036848239</v>
      </c>
      <c r="M89" s="864"/>
      <c r="N89" s="51"/>
    </row>
    <row r="90" spans="1:14" ht="15.75" thickBot="1">
      <c r="B90" s="827" t="s">
        <v>953</v>
      </c>
      <c r="C90" s="828"/>
      <c r="D90" s="828"/>
      <c r="E90" s="828"/>
      <c r="F90" s="828"/>
      <c r="G90" s="828"/>
      <c r="H90" s="828"/>
      <c r="I90" s="828"/>
      <c r="J90" s="828"/>
      <c r="K90" s="828"/>
      <c r="L90" s="828"/>
      <c r="M90" s="829"/>
      <c r="N90" s="52">
        <f>L87+L88+L89</f>
        <v>533.20490422108946</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2310.554584958054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7"/>
      <c r="J36" s="268"/>
      <c r="K36" s="269">
        <f>VLOOKUP(A36,EQUIPOS!A6:D163,4,FALSE)</f>
        <v>2620.2335017836531</v>
      </c>
      <c r="L36" s="270"/>
      <c r="M36" s="271">
        <v>60</v>
      </c>
      <c r="N36" s="272">
        <f t="shared" ref="N36:N39" si="0">K36/M36</f>
        <v>43.670558363060884</v>
      </c>
    </row>
    <row r="37" spans="1:14">
      <c r="A37" s="113" t="s">
        <v>324</v>
      </c>
      <c r="B37" s="840" t="str">
        <f>VLOOKUP(A37,EQUIPOS!A7:D154,3,FALSE)</f>
        <v xml:space="preserve">Ruteadora </v>
      </c>
      <c r="C37" s="841"/>
      <c r="D37" s="841"/>
      <c r="E37" s="841"/>
      <c r="F37" s="841"/>
      <c r="G37" s="841"/>
      <c r="H37" s="842"/>
      <c r="I37" s="267"/>
      <c r="J37" s="268"/>
      <c r="K37" s="269">
        <f>VLOOKUP(A37,EQUIPOS!A7:D164,4,FALSE)</f>
        <v>12302.685017801034</v>
      </c>
      <c r="L37" s="270"/>
      <c r="M37" s="271">
        <v>60</v>
      </c>
      <c r="N37" s="272">
        <f t="shared" si="0"/>
        <v>205.0447502966839</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3883.0349587434512</v>
      </c>
      <c r="L38" s="270"/>
      <c r="M38" s="271">
        <v>60</v>
      </c>
      <c r="N38" s="272">
        <f t="shared" si="0"/>
        <v>64.717249312390848</v>
      </c>
    </row>
    <row r="39" spans="1:14">
      <c r="A39" t="s">
        <v>138</v>
      </c>
      <c r="B39" s="840" t="str">
        <f>VLOOKUP(A39,EQUIPOS!A9:D154,3,FALSE)</f>
        <v>Camioneta D-300</v>
      </c>
      <c r="C39" s="841"/>
      <c r="D39" s="841"/>
      <c r="E39" s="841"/>
      <c r="F39" s="841"/>
      <c r="G39" s="841"/>
      <c r="H39" s="842"/>
      <c r="I39" s="267"/>
      <c r="J39" s="268"/>
      <c r="K39" s="269">
        <f>VLOOKUP(A39,EQUIPOS!A9:D166,4,FALSE)</f>
        <v>53909.986415216081</v>
      </c>
      <c r="L39" s="270"/>
      <c r="M39" s="271">
        <v>60</v>
      </c>
      <c r="N39" s="272">
        <f t="shared" si="0"/>
        <v>898.49977358693468</v>
      </c>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N84*M46</f>
        <v>22.390442043167496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1234.3227736022377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799</v>
      </c>
      <c r="B53" s="43" t="str">
        <f>VLOOKUP(A53,MATERIALES!A5:D372,3,FALSE)</f>
        <v>Arena de Trituración</v>
      </c>
      <c r="C53" s="281"/>
      <c r="D53" s="281"/>
      <c r="E53" s="281"/>
      <c r="F53" s="281"/>
      <c r="G53" s="281"/>
      <c r="H53" s="281"/>
      <c r="I53" s="268"/>
      <c r="J53" s="224" t="str">
        <f>VLOOKUP(A53,MATERIALES!A7:D638,2,FALSE)</f>
        <v>m3</v>
      </c>
      <c r="K53" s="282">
        <v>7.0000000000000001E-3</v>
      </c>
      <c r="L53" s="267"/>
      <c r="M53" s="402">
        <f>VLOOKUP(A53,MATERIALES!A5:D389,4,FALSE)</f>
        <v>38906.297261232554</v>
      </c>
      <c r="N53" s="272">
        <f t="shared" ref="N53:N54" si="1">K53*M53</f>
        <v>272.34408082862791</v>
      </c>
    </row>
    <row r="54" spans="1:14">
      <c r="A54" s="116" t="s">
        <v>860</v>
      </c>
      <c r="B54" s="43" t="str">
        <f>VLOOKUP(A54,MATERIALES!A6:D372,3,FALSE)</f>
        <v>Emulsión CRR-2</v>
      </c>
      <c r="C54" s="281"/>
      <c r="D54" s="281"/>
      <c r="E54" s="281"/>
      <c r="F54" s="281"/>
      <c r="G54" s="281"/>
      <c r="H54" s="281"/>
      <c r="I54" s="268"/>
      <c r="J54" s="224" t="str">
        <f>VLOOKUP(A54,MATERIALES!A8:D639,2,FALSE)</f>
        <v>lt</v>
      </c>
      <c r="K54" s="282">
        <v>0.12</v>
      </c>
      <c r="L54" s="267"/>
      <c r="M54" s="402">
        <f>VLOOKUP(A54,MATERIALES!A6:D390,4,FALSE)</f>
        <v>2502.1901380671725</v>
      </c>
      <c r="N54" s="272">
        <f t="shared" si="1"/>
        <v>300.26281656806071</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2"/>
      <c r="C61" s="823"/>
      <c r="D61" s="823"/>
      <c r="E61" s="823"/>
      <c r="F61" s="823"/>
      <c r="G61" s="823"/>
      <c r="H61" s="823"/>
      <c r="I61" s="824"/>
      <c r="J61" s="42"/>
      <c r="K61" s="44"/>
      <c r="L61" s="825"/>
      <c r="M61" s="826"/>
      <c r="N61" s="45"/>
    </row>
    <row r="62" spans="1:14" ht="15.75" thickBot="1">
      <c r="B62" s="827" t="s">
        <v>953</v>
      </c>
      <c r="C62" s="828"/>
      <c r="D62" s="828"/>
      <c r="E62" s="828"/>
      <c r="F62" s="828"/>
      <c r="G62" s="828"/>
      <c r="H62" s="828"/>
      <c r="I62" s="828"/>
      <c r="J62" s="828"/>
      <c r="K62" s="828"/>
      <c r="L62" s="828"/>
      <c r="M62" s="829"/>
      <c r="N62" s="394">
        <f>SUM(N53:N61)</f>
        <v>572.60689739668862</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30" t="s">
        <v>961</v>
      </c>
      <c r="M66" s="803"/>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31">
        <f>VLOOKUP(A67,TRANSPORTE!A6:D119,4,FALSE)</f>
        <v>1026.2677070042455</v>
      </c>
      <c r="M67" s="832"/>
      <c r="N67" s="287">
        <f>L67*K67</f>
        <v>7.183873949029719</v>
      </c>
    </row>
    <row r="68" spans="1:15">
      <c r="B68" s="46"/>
      <c r="C68" s="47"/>
      <c r="D68" s="47"/>
      <c r="E68" s="47"/>
      <c r="F68" s="47"/>
      <c r="G68" s="47"/>
      <c r="H68" s="311"/>
      <c r="I68" s="279"/>
      <c r="J68" s="286"/>
      <c r="K68" s="279"/>
      <c r="L68" s="831"/>
      <c r="M68" s="832"/>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6"/>
      <c r="M72" s="817"/>
      <c r="N72" s="127"/>
    </row>
    <row r="73" spans="1:15" ht="15.75" thickBot="1">
      <c r="B73" s="833" t="s">
        <v>953</v>
      </c>
      <c r="C73" s="834"/>
      <c r="D73" s="834"/>
      <c r="E73" s="834"/>
      <c r="F73" s="834"/>
      <c r="G73" s="834"/>
      <c r="H73" s="834"/>
      <c r="I73" s="834"/>
      <c r="J73" s="834"/>
      <c r="K73" s="834"/>
      <c r="L73" s="834"/>
      <c r="M73" s="835"/>
      <c r="N73" s="104">
        <f>N67+N68+N69+N70+N71</f>
        <v>7.183873949029719</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3" t="s">
        <v>963</v>
      </c>
      <c r="C77" s="854"/>
      <c r="D77" s="854"/>
      <c r="E77" s="854"/>
      <c r="F77" s="854"/>
      <c r="G77" s="854"/>
      <c r="H77" s="854"/>
      <c r="I77" s="73" t="s">
        <v>964</v>
      </c>
      <c r="J77" s="75" t="s">
        <v>1410</v>
      </c>
      <c r="K77" s="74" t="s">
        <v>966</v>
      </c>
      <c r="L77" s="855" t="s">
        <v>950</v>
      </c>
      <c r="M77" s="856"/>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4"/>
      <c r="C83" s="815"/>
      <c r="D83" s="815"/>
      <c r="E83" s="815"/>
      <c r="F83" s="815"/>
      <c r="G83" s="815"/>
      <c r="H83" s="815"/>
      <c r="I83" s="126"/>
      <c r="J83" s="126"/>
      <c r="K83" s="126"/>
      <c r="L83" s="915"/>
      <c r="M83" s="915"/>
      <c r="N83" s="45"/>
    </row>
    <row r="84" spans="1:14" ht="15.75" thickBot="1">
      <c r="B84" s="833" t="s">
        <v>953</v>
      </c>
      <c r="C84" s="834"/>
      <c r="D84" s="834"/>
      <c r="E84" s="834"/>
      <c r="F84" s="834"/>
      <c r="G84" s="834"/>
      <c r="H84" s="834"/>
      <c r="I84" s="834"/>
      <c r="J84" s="834"/>
      <c r="K84" s="834"/>
      <c r="L84" s="834"/>
      <c r="M84" s="835"/>
      <c r="N84" s="301">
        <f>SUM(N78:N83)</f>
        <v>447.80884086334993</v>
      </c>
    </row>
    <row r="85" spans="1:14" ht="15.75" thickBot="1">
      <c r="B85" s="33"/>
      <c r="C85" s="34"/>
      <c r="D85" s="34"/>
      <c r="E85" s="34"/>
      <c r="F85" s="34"/>
      <c r="G85" s="34"/>
      <c r="H85" s="34"/>
      <c r="I85" s="34"/>
      <c r="J85" s="34"/>
      <c r="K85" s="34"/>
      <c r="L85" s="34"/>
      <c r="M85" s="34"/>
      <c r="N85" s="35"/>
    </row>
    <row r="86" spans="1:14" ht="15.75" thickBot="1">
      <c r="B86" s="827" t="s">
        <v>967</v>
      </c>
      <c r="C86" s="828"/>
      <c r="D86" s="828"/>
      <c r="E86" s="828"/>
      <c r="F86" s="828"/>
      <c r="G86" s="828"/>
      <c r="H86" s="828"/>
      <c r="I86" s="828"/>
      <c r="J86" s="828"/>
      <c r="K86" s="828"/>
      <c r="L86" s="828"/>
      <c r="M86" s="829"/>
      <c r="N86" s="99">
        <f>N48+N62+N73+N84</f>
        <v>2261.922385811306</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8" t="s">
        <v>969</v>
      </c>
      <c r="C90" s="819"/>
      <c r="D90" s="819"/>
      <c r="E90" s="819"/>
      <c r="F90" s="819"/>
      <c r="G90" s="819"/>
      <c r="H90" s="819"/>
      <c r="I90" s="314"/>
      <c r="J90" s="334"/>
      <c r="K90" s="302" t="s">
        <v>970</v>
      </c>
      <c r="L90" s="857" t="s">
        <v>971</v>
      </c>
      <c r="M90" s="858"/>
      <c r="N90" s="303"/>
    </row>
    <row r="91" spans="1:14">
      <c r="B91" s="859" t="s">
        <v>972</v>
      </c>
      <c r="C91" s="860"/>
      <c r="D91" s="860"/>
      <c r="E91" s="860"/>
      <c r="F91" s="860"/>
      <c r="G91" s="860"/>
      <c r="H91" s="860"/>
      <c r="I91" s="87"/>
      <c r="J91" s="88"/>
      <c r="K91" s="304">
        <v>0.2</v>
      </c>
      <c r="L91" s="861">
        <f>N86*K91</f>
        <v>452.38447716226119</v>
      </c>
      <c r="M91" s="862"/>
      <c r="N91" s="51"/>
    </row>
    <row r="92" spans="1:14">
      <c r="B92" s="89" t="s">
        <v>973</v>
      </c>
      <c r="C92" s="90"/>
      <c r="D92" s="90"/>
      <c r="E92" s="90"/>
      <c r="F92" s="90"/>
      <c r="G92" s="90"/>
      <c r="H92" s="90"/>
      <c r="I92" s="87"/>
      <c r="J92" s="88"/>
      <c r="K92" s="304">
        <v>0.05</v>
      </c>
      <c r="L92" s="861">
        <f>N86*K92</f>
        <v>113.0961192905653</v>
      </c>
      <c r="M92" s="862"/>
      <c r="N92" s="51"/>
    </row>
    <row r="93" spans="1:14" ht="15.75" thickBot="1">
      <c r="B93" s="91" t="s">
        <v>974</v>
      </c>
      <c r="C93" s="92"/>
      <c r="D93" s="92"/>
      <c r="E93" s="92"/>
      <c r="F93" s="92"/>
      <c r="G93" s="92"/>
      <c r="H93" s="92"/>
      <c r="I93" s="93"/>
      <c r="J93" s="94"/>
      <c r="K93" s="305">
        <v>0.05</v>
      </c>
      <c r="L93" s="863">
        <f>N86*K93</f>
        <v>113.0961192905653</v>
      </c>
      <c r="M93" s="864"/>
      <c r="N93" s="51"/>
    </row>
    <row r="94" spans="1:14" ht="15.75" thickBot="1">
      <c r="B94" s="827" t="s">
        <v>953</v>
      </c>
      <c r="C94" s="828"/>
      <c r="D94" s="828"/>
      <c r="E94" s="828"/>
      <c r="F94" s="828"/>
      <c r="G94" s="828"/>
      <c r="H94" s="828"/>
      <c r="I94" s="828"/>
      <c r="J94" s="828"/>
      <c r="K94" s="828"/>
      <c r="L94" s="828"/>
      <c r="M94" s="829"/>
      <c r="N94" s="52">
        <f>L91+L92+L93</f>
        <v>678.57671574339179</v>
      </c>
    </row>
    <row r="95" spans="1:14" ht="15.75" thickBot="1">
      <c r="B95" s="33"/>
      <c r="C95" s="34"/>
      <c r="D95" s="34"/>
      <c r="E95" s="34"/>
      <c r="F95" s="34"/>
      <c r="G95" s="34"/>
      <c r="H95" s="34"/>
      <c r="I95" s="34"/>
      <c r="J95" s="34"/>
      <c r="K95" s="34"/>
      <c r="L95" s="34"/>
      <c r="M95" s="34"/>
      <c r="N95" s="35"/>
    </row>
    <row r="96" spans="1:14" ht="15.75" thickBot="1">
      <c r="A96" t="s">
        <v>2016</v>
      </c>
      <c r="B96" s="827" t="s">
        <v>975</v>
      </c>
      <c r="C96" s="828"/>
      <c r="D96" s="828"/>
      <c r="E96" s="828"/>
      <c r="F96" s="828"/>
      <c r="G96" s="828"/>
      <c r="H96" s="828"/>
      <c r="I96" s="828"/>
      <c r="J96" s="828"/>
      <c r="K96" s="828"/>
      <c r="L96" s="828"/>
      <c r="M96" s="829"/>
      <c r="N96" s="188">
        <f>N86+N94</f>
        <v>2940.4991015546975</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5" t="s">
        <v>2218</v>
      </c>
      <c r="C113" s="866"/>
      <c r="D113" s="866"/>
      <c r="E113" s="866"/>
      <c r="F113" s="866"/>
      <c r="G113" s="866"/>
      <c r="H113" s="866"/>
      <c r="I113" s="866"/>
      <c r="J113" s="866"/>
      <c r="K113" s="866"/>
      <c r="L113" s="866"/>
      <c r="M113" s="866"/>
      <c r="N113" s="867"/>
    </row>
    <row r="114" spans="2:14" ht="15" customHeight="1">
      <c r="B114" s="865"/>
      <c r="C114" s="866"/>
      <c r="D114" s="866"/>
      <c r="E114" s="866"/>
      <c r="F114" s="866"/>
      <c r="G114" s="866"/>
      <c r="H114" s="866"/>
      <c r="I114" s="866"/>
      <c r="J114" s="866"/>
      <c r="K114" s="866"/>
      <c r="L114" s="866"/>
      <c r="M114" s="866"/>
      <c r="N114" s="867"/>
    </row>
    <row r="115" spans="2:14" ht="30" customHeight="1">
      <c r="B115" s="868" t="s">
        <v>2219</v>
      </c>
      <c r="C115" s="869"/>
      <c r="D115" s="869"/>
      <c r="E115" s="869"/>
      <c r="F115" s="869"/>
      <c r="G115" s="869"/>
      <c r="H115" s="869"/>
      <c r="I115" s="869"/>
      <c r="J115" s="869"/>
      <c r="K115" s="869"/>
      <c r="L115" s="869"/>
      <c r="M115" s="869"/>
      <c r="N115" s="870"/>
    </row>
    <row r="116" spans="2:14">
      <c r="B116" s="868"/>
      <c r="C116" s="869"/>
      <c r="D116" s="869"/>
      <c r="E116" s="869"/>
      <c r="F116" s="869"/>
      <c r="G116" s="869"/>
      <c r="H116" s="869"/>
      <c r="I116" s="869"/>
      <c r="J116" s="869"/>
      <c r="K116" s="869"/>
      <c r="L116" s="869"/>
      <c r="M116" s="869"/>
      <c r="N116" s="87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4"/>
      <c r="K126" s="804"/>
      <c r="L126" s="804"/>
      <c r="M126" s="804"/>
      <c r="N126" s="805"/>
    </row>
    <row r="127" spans="2:14" ht="15.75" thickBot="1">
      <c r="B127" s="261" t="s">
        <v>2221</v>
      </c>
      <c r="C127" s="393"/>
      <c r="D127" s="393"/>
      <c r="E127" s="57"/>
      <c r="F127" s="57"/>
      <c r="G127" s="57"/>
      <c r="H127" s="57"/>
      <c r="I127" s="57"/>
      <c r="J127" s="806"/>
      <c r="K127" s="806"/>
      <c r="L127" s="806"/>
      <c r="M127" s="806"/>
      <c r="N127"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3191.578346821143</v>
      </c>
      <c r="L36" s="270"/>
      <c r="M36" s="271">
        <v>6.25</v>
      </c>
      <c r="N36" s="272">
        <f t="shared" ref="N36:N41" si="0">K36/M36</f>
        <v>510.65253549138288</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50</v>
      </c>
      <c r="N37" s="272">
        <f t="shared" si="0"/>
        <v>77.660699174869023</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19415.174793717259</v>
      </c>
      <c r="L38" s="270"/>
      <c r="M38" s="271">
        <v>3.75</v>
      </c>
      <c r="N38" s="272">
        <f t="shared" si="0"/>
        <v>5177.3799449912685</v>
      </c>
    </row>
    <row r="39" spans="1:14">
      <c r="A39" t="s">
        <v>228</v>
      </c>
      <c r="B39" s="840" t="str">
        <f>VLOOKUP(A39,EQUIPOS!A9:D154,3,FALSE)</f>
        <v xml:space="preserve">Formaleta metálica (concreto hidráulico)
</v>
      </c>
      <c r="C39" s="841"/>
      <c r="D39" s="841"/>
      <c r="E39" s="841"/>
      <c r="F39" s="841"/>
      <c r="G39" s="841"/>
      <c r="H39" s="842"/>
      <c r="I39" s="267"/>
      <c r="J39" s="268"/>
      <c r="K39" s="269">
        <f>VLOOKUP(A39,EQUIPOS!A9:D166,4,FALSE)</f>
        <v>3913.0374942765757</v>
      </c>
      <c r="L39" s="270"/>
      <c r="M39" s="271">
        <v>6.25</v>
      </c>
      <c r="N39" s="272">
        <f t="shared" si="0"/>
        <v>626.08599908425208</v>
      </c>
    </row>
    <row r="40" spans="1:14">
      <c r="A40" t="s">
        <v>301</v>
      </c>
      <c r="B40" s="840" t="str">
        <f>VLOOKUP(A40,EQUIPOS!A10:D154,3,FALSE)</f>
        <v>Regla vibratoria, de longitud de 3 a 5 m, motor de 3600 rpm, potencia 6 HP</v>
      </c>
      <c r="C40" s="841"/>
      <c r="D40" s="841"/>
      <c r="E40" s="841"/>
      <c r="F40" s="841"/>
      <c r="G40" s="841"/>
      <c r="H40" s="842"/>
      <c r="I40" s="267"/>
      <c r="J40" s="268"/>
      <c r="K40" s="269">
        <f>VLOOKUP(A40,EQUIPOS!A10:D167,4,FALSE)</f>
        <v>7592.1522038819976</v>
      </c>
      <c r="L40" s="270"/>
      <c r="M40" s="271">
        <v>6.25</v>
      </c>
      <c r="N40" s="272">
        <f t="shared" si="0"/>
        <v>1214.7443526211196</v>
      </c>
    </row>
    <row r="41" spans="1:14">
      <c r="A41" t="s">
        <v>363</v>
      </c>
      <c r="B41" s="840" t="str">
        <f>VLOOKUP(A41,EQUIPOS!A11:D155,3,FALSE)</f>
        <v>Vibrador de concreto, Motor de 3 hp a 18.000 rpm Mangueras de 4 mt</v>
      </c>
      <c r="C41" s="841"/>
      <c r="D41" s="841"/>
      <c r="E41" s="841"/>
      <c r="F41" s="841"/>
      <c r="G41" s="841"/>
      <c r="H41" s="842"/>
      <c r="I41" s="267"/>
      <c r="J41" s="268"/>
      <c r="K41" s="269">
        <f>VLOOKUP(A41,EQUIPOS!A11:D168,4,FALSE)</f>
        <v>4823.6777507294892</v>
      </c>
      <c r="L41" s="270"/>
      <c r="M41" s="271">
        <v>6.25</v>
      </c>
      <c r="N41" s="272">
        <f t="shared" si="0"/>
        <v>771.78844011671822</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N83*M46</f>
        <v>971.20648722881606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9349.5184587084259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44" t="s">
        <v>382</v>
      </c>
      <c r="B53" s="43" t="str">
        <f>VLOOKUP(A53,MATERIALES!A5:D372,3,FALSE)</f>
        <v>Barras de transferencia de carga (1'')</v>
      </c>
      <c r="C53" s="281"/>
      <c r="D53" s="281"/>
      <c r="E53" s="281"/>
      <c r="F53" s="281"/>
      <c r="G53" s="281"/>
      <c r="H53" s="281"/>
      <c r="I53" s="268"/>
      <c r="J53" s="224" t="str">
        <f>VLOOKUP(A53,MATERIALES!A7:D638,2,FALSE)</f>
        <v>kg</v>
      </c>
      <c r="K53" s="407">
        <v>6.1342592592592586</v>
      </c>
      <c r="L53" s="267"/>
      <c r="M53" s="402">
        <f>VLOOKUP(A53,MATERIALES!A5:D389,4,FALSE)</f>
        <v>3436.2161696303242</v>
      </c>
      <c r="N53" s="272">
        <f>K53*M53</f>
        <v>21078.640855371199</v>
      </c>
    </row>
    <row r="54" spans="1:14">
      <c r="A54" s="144" t="s">
        <v>384</v>
      </c>
      <c r="B54" s="43" t="str">
        <f>VLOOKUP(A54,MATERIALES!A6:D372,3,FALSE)</f>
        <v>Barras de unión de 1/2´´</v>
      </c>
      <c r="C54" s="281"/>
      <c r="D54" s="281"/>
      <c r="E54" s="281"/>
      <c r="F54" s="281"/>
      <c r="G54" s="281"/>
      <c r="H54" s="281"/>
      <c r="I54" s="268"/>
      <c r="J54" s="224" t="str">
        <f>VLOOKUP(A54,MATERIALES!A8:D639,2,FALSE)</f>
        <v>kg</v>
      </c>
      <c r="K54" s="282">
        <v>0.37037037037037041</v>
      </c>
      <c r="L54" s="267"/>
      <c r="M54" s="402">
        <f>VLOOKUP(A54,MATERIALES!A6:D390,4,FALSE)</f>
        <v>3419.5557275957526</v>
      </c>
      <c r="N54" s="272">
        <f>K54*M54</f>
        <v>1266.5021213317602</v>
      </c>
    </row>
    <row r="55" spans="1:14">
      <c r="A55" s="144" t="s">
        <v>417</v>
      </c>
      <c r="B55" s="43" t="str">
        <f>VLOOKUP(A55,MATERIALES!A6:D372,3,FALSE)</f>
        <v>Cintilla De Poliuretano (Sikarod) (Pavimentos De Concreto Hidráulico)</v>
      </c>
      <c r="C55" s="281"/>
      <c r="D55" s="281"/>
      <c r="E55" s="281"/>
      <c r="F55" s="281"/>
      <c r="G55" s="281"/>
      <c r="H55" s="281"/>
      <c r="I55" s="268"/>
      <c r="J55" s="224" t="str">
        <f>VLOOKUP(A55,MATERIALES!A9:D640,2,FALSE)</f>
        <v>m</v>
      </c>
      <c r="K55" s="282">
        <v>1.1111111111111112</v>
      </c>
      <c r="L55" s="267"/>
      <c r="M55" s="402">
        <f>VLOOKUP(A55,MATERIALES!A6:D391,4,FALSE)</f>
        <v>953.81030647920511</v>
      </c>
      <c r="N55" s="272">
        <f>K55*M55</f>
        <v>1059.7892294213391</v>
      </c>
    </row>
    <row r="56" spans="1:14">
      <c r="A56" s="144" t="s">
        <v>646</v>
      </c>
      <c r="B56" s="43" t="str">
        <f>VLOOKUP(A56,MATERIALES!A6:D372,3,FALSE)</f>
        <v>Sello de silicona o sellador autonivelante</v>
      </c>
      <c r="C56" s="281"/>
      <c r="D56" s="281"/>
      <c r="E56" s="281"/>
      <c r="F56" s="281"/>
      <c r="G56" s="281"/>
      <c r="H56" s="281"/>
      <c r="I56" s="268"/>
      <c r="J56" s="224" t="str">
        <f>VLOOKUP(A56,MATERIALES!A10:D641,2,FALSE)</f>
        <v>m</v>
      </c>
      <c r="K56" s="282">
        <v>1.1111111111111112</v>
      </c>
      <c r="L56" s="267"/>
      <c r="M56" s="402">
        <f>VLOOKUP(A56,MATERIALES!A6:D392,4,FALSE)</f>
        <v>4339.0038723786547</v>
      </c>
      <c r="N56" s="272">
        <f>K56*M56</f>
        <v>4821.1154137540607</v>
      </c>
    </row>
    <row r="57" spans="1:14">
      <c r="A57" s="144" t="s">
        <v>778</v>
      </c>
      <c r="B57" s="822" t="str">
        <f>VLOOKUP(A57,MATERIALES!A7:D372,3,FALSE)</f>
        <v>Antisol blanco (presentación 20 kg)</v>
      </c>
      <c r="C57" s="823" t="e">
        <f>VLOOKUP(B57,MATERIALES!B7:E372,3,FALSE)</f>
        <v>#N/A</v>
      </c>
      <c r="D57" s="823" t="e">
        <f>VLOOKUP(C57,MATERIALES!C7:F372,3,FALSE)</f>
        <v>#N/A</v>
      </c>
      <c r="E57" s="823" t="e">
        <f>VLOOKUP(D57,MATERIALES!D7:G372,3,FALSE)</f>
        <v>#N/A</v>
      </c>
      <c r="F57" s="823" t="e">
        <f>VLOOKUP(E57,MATERIALES!E7:H372,3,FALSE)</f>
        <v>#N/A</v>
      </c>
      <c r="G57" s="823" t="e">
        <f>VLOOKUP(F57,MATERIALES!F7:I372,3,FALSE)</f>
        <v>#N/A</v>
      </c>
      <c r="H57" s="823" t="e">
        <f>VLOOKUP(G57,MATERIALES!G7:J372,3,FALSE)</f>
        <v>#N/A</v>
      </c>
      <c r="I57" s="823" t="e">
        <f>VLOOKUP(H57,MATERIALES!H7:K372,3,FALSE)</f>
        <v>#N/A</v>
      </c>
      <c r="J57" s="311" t="str">
        <f>VLOOKUP(A57,MATERIALES!A11:D642,2,FALSE)</f>
        <v>kg</v>
      </c>
      <c r="K57" s="44">
        <v>1.1200000000000001</v>
      </c>
      <c r="L57" s="831">
        <f>VLOOKUP(A57,MATERIALES!A4:D372,4,FALSE)</f>
        <v>6609.5097384025703</v>
      </c>
      <c r="M57" s="832"/>
      <c r="N57" s="272">
        <f>K57*L57</f>
        <v>7402.6509070108796</v>
      </c>
    </row>
    <row r="58" spans="1:14">
      <c r="A58" s="144" t="s">
        <v>838</v>
      </c>
      <c r="B58" s="316" t="str">
        <f>VLOOKUP(A58,MATERIALES!A8:D372,3,FALSE)</f>
        <v>Concreto hidráulico para pavimento MR-43</v>
      </c>
      <c r="C58" s="317"/>
      <c r="D58" s="317"/>
      <c r="E58" s="317"/>
      <c r="F58" s="317"/>
      <c r="G58" s="317"/>
      <c r="H58" s="317"/>
      <c r="I58" s="317"/>
      <c r="J58" s="311" t="str">
        <f>VLOOKUP(A58,MATERIALES!A11:D643,2,FALSE)</f>
        <v>m3</v>
      </c>
      <c r="K58" s="44">
        <v>1.01</v>
      </c>
      <c r="L58" s="318"/>
      <c r="M58" s="414">
        <f>VLOOKUP(A58,MATERIALES!A8:D394,4,FALSE)</f>
        <v>533972.37359614496</v>
      </c>
      <c r="N58" s="272">
        <f>K58*M58</f>
        <v>539312.09733210644</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574940.79585899564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1">
        <f>VLOOKUP(A66,TRANSPORTE!A5:D117,4,FALSE)</f>
        <v>1828.9919530768732</v>
      </c>
      <c r="M66" s="832"/>
      <c r="N66" s="287">
        <f>K66*L66</f>
        <v>1847.2818726076418</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1847.2818726076418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60">
        <f>SUM(N77:N82)</f>
        <v>9712.0648722881597</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595849.66106259986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119169.93221251998</v>
      </c>
      <c r="M90" s="862"/>
      <c r="N90" s="51"/>
    </row>
    <row r="91" spans="1:14">
      <c r="B91" s="89" t="s">
        <v>973</v>
      </c>
      <c r="C91" s="90"/>
      <c r="D91" s="90"/>
      <c r="E91" s="90"/>
      <c r="F91" s="90"/>
      <c r="G91" s="90"/>
      <c r="H91" s="90"/>
      <c r="I91" s="87"/>
      <c r="J91" s="88"/>
      <c r="K91" s="304">
        <v>0.05</v>
      </c>
      <c r="L91" s="861">
        <f>N85*K91</f>
        <v>29792.483053129996</v>
      </c>
      <c r="M91" s="862"/>
      <c r="N91" s="51"/>
    </row>
    <row r="92" spans="1:14" ht="15.75" thickBot="1">
      <c r="B92" s="91" t="s">
        <v>974</v>
      </c>
      <c r="C92" s="92"/>
      <c r="D92" s="92"/>
      <c r="E92" s="92"/>
      <c r="F92" s="92"/>
      <c r="G92" s="92"/>
      <c r="H92" s="92"/>
      <c r="I92" s="93"/>
      <c r="J92" s="94"/>
      <c r="K92" s="305">
        <v>0.05</v>
      </c>
      <c r="L92" s="863">
        <f>N85*K92</f>
        <v>29792.483053129996</v>
      </c>
      <c r="M92" s="864"/>
      <c r="N92" s="51"/>
    </row>
    <row r="93" spans="1:14" ht="15.75" thickBot="1">
      <c r="B93" s="827" t="s">
        <v>953</v>
      </c>
      <c r="C93" s="828"/>
      <c r="D93" s="828"/>
      <c r="E93" s="828"/>
      <c r="F93" s="828"/>
      <c r="G93" s="828"/>
      <c r="H93" s="828"/>
      <c r="I93" s="828"/>
      <c r="J93" s="828"/>
      <c r="K93" s="828"/>
      <c r="L93" s="828"/>
      <c r="M93" s="829"/>
      <c r="N93" s="52">
        <f>L90+L91+L92</f>
        <v>178754.89831877995</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774604.55938137975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1" t="s">
        <v>2221</v>
      </c>
      <c r="C126" s="393"/>
      <c r="D126" s="393"/>
      <c r="E126" s="57"/>
      <c r="F126" s="57"/>
      <c r="G126" s="57"/>
      <c r="H126" s="57"/>
      <c r="I126" s="57"/>
      <c r="J126" s="806"/>
      <c r="K126" s="806"/>
      <c r="L126" s="806"/>
      <c r="M126" s="806"/>
      <c r="N126" s="80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3191.578346821143</v>
      </c>
      <c r="L36" s="270"/>
      <c r="M36" s="271">
        <v>6.25</v>
      </c>
      <c r="N36" s="272">
        <f t="shared" ref="N36:N41" si="0">K36/M36</f>
        <v>510.65253549138288</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3883.0349587434512</v>
      </c>
      <c r="L37" s="270"/>
      <c r="M37" s="271">
        <v>50</v>
      </c>
      <c r="N37" s="272">
        <f t="shared" si="0"/>
        <v>77.660699174869023</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19415.174793717259</v>
      </c>
      <c r="L38" s="270"/>
      <c r="M38" s="271">
        <v>3.75</v>
      </c>
      <c r="N38" s="272">
        <f t="shared" si="0"/>
        <v>5177.3799449912685</v>
      </c>
    </row>
    <row r="39" spans="1:14">
      <c r="A39" t="s">
        <v>228</v>
      </c>
      <c r="B39" s="840" t="str">
        <f>VLOOKUP(A39,EQUIPOS!A9:D154,3,FALSE)</f>
        <v xml:space="preserve">Formaleta metálica (concreto hidráulico)
</v>
      </c>
      <c r="C39" s="841"/>
      <c r="D39" s="841"/>
      <c r="E39" s="841"/>
      <c r="F39" s="841"/>
      <c r="G39" s="841"/>
      <c r="H39" s="842"/>
      <c r="I39" s="267"/>
      <c r="J39" s="268"/>
      <c r="K39" s="269">
        <f>VLOOKUP(A39,EQUIPOS!A9:D166,4,FALSE)</f>
        <v>3913.0374942765757</v>
      </c>
      <c r="L39" s="270"/>
      <c r="M39" s="271">
        <v>6.25</v>
      </c>
      <c r="N39" s="272">
        <f t="shared" si="0"/>
        <v>626.08599908425208</v>
      </c>
    </row>
    <row r="40" spans="1:14">
      <c r="A40" t="s">
        <v>301</v>
      </c>
      <c r="B40" s="840" t="str">
        <f>VLOOKUP(A40,EQUIPOS!A10:D154,3,FALSE)</f>
        <v>Regla vibratoria, de longitud de 3 a 5 m, motor de 3600 rpm, potencia 6 HP</v>
      </c>
      <c r="C40" s="841"/>
      <c r="D40" s="841"/>
      <c r="E40" s="841"/>
      <c r="F40" s="841"/>
      <c r="G40" s="841"/>
      <c r="H40" s="842"/>
      <c r="I40" s="267"/>
      <c r="J40" s="268"/>
      <c r="K40" s="269">
        <f>VLOOKUP(A40,EQUIPOS!A10:D167,4,FALSE)</f>
        <v>7592.1522038819976</v>
      </c>
      <c r="L40" s="270"/>
      <c r="M40" s="271">
        <v>6.25</v>
      </c>
      <c r="N40" s="272">
        <f t="shared" si="0"/>
        <v>1214.7443526211196</v>
      </c>
    </row>
    <row r="41" spans="1:14">
      <c r="A41" t="s">
        <v>363</v>
      </c>
      <c r="B41" s="840" t="str">
        <f>VLOOKUP(A41,EQUIPOS!A11:D155,3,FALSE)</f>
        <v>Vibrador de concreto, Motor de 3 hp a 18.000 rpm Mangueras de 4 mt</v>
      </c>
      <c r="C41" s="841"/>
      <c r="D41" s="841"/>
      <c r="E41" s="841"/>
      <c r="F41" s="841"/>
      <c r="G41" s="841"/>
      <c r="H41" s="842"/>
      <c r="I41" s="267"/>
      <c r="J41" s="268"/>
      <c r="K41" s="269">
        <f>VLOOKUP(A41,EQUIPOS!A11:D168,4,FALSE)</f>
        <v>4823.6777507294892</v>
      </c>
      <c r="L41" s="270"/>
      <c r="M41" s="271">
        <v>6.25</v>
      </c>
      <c r="N41" s="272">
        <f t="shared" si="0"/>
        <v>771.78844011671822</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N83*M46</f>
        <v>971.20648722881606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9349.5184587084259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44" t="s">
        <v>382</v>
      </c>
      <c r="B53" s="43" t="str">
        <f>VLOOKUP(A53,MATERIALES!A5:D372,3,FALSE)</f>
        <v>Barras de transferencia de carga (1'')</v>
      </c>
      <c r="C53" s="281"/>
      <c r="D53" s="281"/>
      <c r="E53" s="281"/>
      <c r="F53" s="281"/>
      <c r="G53" s="281"/>
      <c r="H53" s="281"/>
      <c r="I53" s="268"/>
      <c r="J53" s="224" t="s">
        <v>377</v>
      </c>
      <c r="K53" s="282">
        <v>6.1342592592592586</v>
      </c>
      <c r="L53" s="267"/>
      <c r="M53" s="402">
        <f>VLOOKUP(A53,MATERIALES!A5:D389,4,FALSE)</f>
        <v>3436.2161696303242</v>
      </c>
      <c r="N53" s="272">
        <f>K53*M53</f>
        <v>21078.640855371199</v>
      </c>
    </row>
    <row r="54" spans="1:14">
      <c r="A54" s="144" t="s">
        <v>751</v>
      </c>
      <c r="B54" s="43" t="str">
        <f>VLOOKUP(A54,MATERIALES!A6:D372,3,FALSE)</f>
        <v>Aditivo Acelerante de Fraguado</v>
      </c>
      <c r="C54" s="281"/>
      <c r="D54" s="281"/>
      <c r="E54" s="281"/>
      <c r="F54" s="281"/>
      <c r="G54" s="281"/>
      <c r="H54" s="281"/>
      <c r="I54" s="268"/>
      <c r="J54" s="224" t="s">
        <v>377</v>
      </c>
      <c r="K54" s="282">
        <v>1.1200000000000001</v>
      </c>
      <c r="L54" s="267"/>
      <c r="M54" s="402">
        <f>VLOOKUP(A54,MATERIALES!A6:D390,4,FALSE)</f>
        <v>14545.126584133803</v>
      </c>
      <c r="N54" s="272">
        <f>K54*M54</f>
        <v>16290.541774229861</v>
      </c>
    </row>
    <row r="55" spans="1:14">
      <c r="A55" s="144" t="s">
        <v>384</v>
      </c>
      <c r="B55" s="43" t="str">
        <f>VLOOKUP(A55,MATERIALES!A6:D372,3,FALSE)</f>
        <v>Barras de unión de 1/2´´</v>
      </c>
      <c r="C55" s="281"/>
      <c r="D55" s="281"/>
      <c r="E55" s="281"/>
      <c r="F55" s="281"/>
      <c r="G55" s="281"/>
      <c r="H55" s="281"/>
      <c r="I55" s="268"/>
      <c r="J55" s="224" t="s">
        <v>377</v>
      </c>
      <c r="K55" s="282">
        <v>0.37037037037037041</v>
      </c>
      <c r="L55" s="267"/>
      <c r="M55" s="402">
        <f>VLOOKUP(A55,MATERIALES!A6:D391,4,FALSE)</f>
        <v>3419.5557275957526</v>
      </c>
      <c r="N55" s="272">
        <f>K55*M55</f>
        <v>1266.5021213317602</v>
      </c>
    </row>
    <row r="56" spans="1:14">
      <c r="A56" s="144" t="s">
        <v>417</v>
      </c>
      <c r="B56" s="43" t="str">
        <f>VLOOKUP(A56,MATERIALES!A6:D372,3,FALSE)</f>
        <v>Cintilla De Poliuretano (Sikarod) (Pavimentos De Concreto Hidráulico)</v>
      </c>
      <c r="C56" s="281"/>
      <c r="D56" s="281"/>
      <c r="E56" s="281"/>
      <c r="F56" s="281"/>
      <c r="G56" s="281"/>
      <c r="H56" s="281"/>
      <c r="I56" s="268"/>
      <c r="J56" s="224" t="s">
        <v>144</v>
      </c>
      <c r="K56" s="282">
        <v>1.1111111111111112</v>
      </c>
      <c r="L56" s="267"/>
      <c r="M56" s="402">
        <f>VLOOKUP(A56,MATERIALES!A6:D392,4,FALSE)</f>
        <v>953.81030647920511</v>
      </c>
      <c r="N56" s="272">
        <f>K56*M56</f>
        <v>1059.7892294213391</v>
      </c>
    </row>
    <row r="57" spans="1:14">
      <c r="A57" s="144" t="s">
        <v>646</v>
      </c>
      <c r="B57" s="822" t="str">
        <f>VLOOKUP(A57,MATERIALES!A7:D372,3,FALSE)</f>
        <v>Sello de silicona o sellador autonivelante</v>
      </c>
      <c r="C57" s="823" t="e">
        <f>VLOOKUP(B57,MATERIALES!B7:E372,3,FALSE)</f>
        <v>#N/A</v>
      </c>
      <c r="D57" s="823" t="e">
        <f>VLOOKUP(C57,MATERIALES!C7:F372,3,FALSE)</f>
        <v>#N/A</v>
      </c>
      <c r="E57" s="823" t="e">
        <f>VLOOKUP(D57,MATERIALES!D7:G372,3,FALSE)</f>
        <v>#N/A</v>
      </c>
      <c r="F57" s="823" t="e">
        <f>VLOOKUP(E57,MATERIALES!E7:H372,3,FALSE)</f>
        <v>#N/A</v>
      </c>
      <c r="G57" s="823" t="e">
        <f>VLOOKUP(F57,MATERIALES!F7:I372,3,FALSE)</f>
        <v>#N/A</v>
      </c>
      <c r="H57" s="823" t="e">
        <f>VLOOKUP(G57,MATERIALES!G7:J372,3,FALSE)</f>
        <v>#N/A</v>
      </c>
      <c r="I57" s="823" t="e">
        <f>VLOOKUP(H57,MATERIALES!H7:K372,3,FALSE)</f>
        <v>#N/A</v>
      </c>
      <c r="J57" s="311" t="s">
        <v>144</v>
      </c>
      <c r="K57" s="44">
        <v>1.1111111111111112</v>
      </c>
      <c r="L57" s="831">
        <f>VLOOKUP(A57,MATERIALES!A4:D372,4,FALSE)</f>
        <v>4339.0038723786547</v>
      </c>
      <c r="M57" s="832"/>
      <c r="N57" s="272">
        <f>K57*L57</f>
        <v>4821.1154137540607</v>
      </c>
    </row>
    <row r="58" spans="1:14">
      <c r="A58" s="144" t="s">
        <v>778</v>
      </c>
      <c r="B58" s="316" t="str">
        <f>VLOOKUP(A58,MATERIALES!A8:D372,3,FALSE)</f>
        <v>Antisol blanco (presentación 20 kg)</v>
      </c>
      <c r="C58" s="317"/>
      <c r="D58" s="317"/>
      <c r="E58" s="317"/>
      <c r="F58" s="317"/>
      <c r="G58" s="317"/>
      <c r="H58" s="317"/>
      <c r="I58" s="317"/>
      <c r="J58" s="311" t="s">
        <v>377</v>
      </c>
      <c r="K58" s="44">
        <v>1.1200000000000001</v>
      </c>
      <c r="L58" s="415"/>
      <c r="M58" s="414">
        <f>VLOOKUP(A58,MATERIALES!A8:D394,4,FALSE)</f>
        <v>6609.5097384025703</v>
      </c>
      <c r="N58" s="272">
        <f>K58*M58</f>
        <v>7402.6509070108796</v>
      </c>
    </row>
    <row r="59" spans="1:14">
      <c r="A59" t="s">
        <v>838</v>
      </c>
      <c r="B59" s="316" t="str">
        <f>VLOOKUP(A59,MATERIALES!A9:D372,3,FALSE)</f>
        <v>Concreto hidráulico para pavimento MR-43</v>
      </c>
      <c r="C59" s="317"/>
      <c r="D59" s="317"/>
      <c r="E59" s="317"/>
      <c r="F59" s="317"/>
      <c r="G59" s="317"/>
      <c r="H59" s="317"/>
      <c r="I59" s="317"/>
      <c r="J59" s="311" t="s">
        <v>387</v>
      </c>
      <c r="K59" s="44">
        <v>1.01</v>
      </c>
      <c r="L59" s="415"/>
      <c r="M59" s="414">
        <f>VLOOKUP(A59,MATERIALES!A9:D395,4,FALSE)</f>
        <v>533972.37359614496</v>
      </c>
      <c r="N59" s="272">
        <f>K59*M59</f>
        <v>539312.09733210644</v>
      </c>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591231.33763322548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1">
        <f>VLOOKUP(A66,TRANSPORTE!A5:D117,4,FALSE)</f>
        <v>1828.9919530768732</v>
      </c>
      <c r="M66" s="832"/>
      <c r="N66" s="287">
        <f>K66*L66</f>
        <v>1847.2818726076418</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1847.2818726076418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1">
        <f>SUM(N77:N82)</f>
        <v>9712.0648722881597</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612140.2028368297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122428.04056736594</v>
      </c>
      <c r="M90" s="862"/>
      <c r="N90" s="51"/>
    </row>
    <row r="91" spans="1:14">
      <c r="B91" s="89" t="s">
        <v>973</v>
      </c>
      <c r="C91" s="90"/>
      <c r="D91" s="90"/>
      <c r="E91" s="90"/>
      <c r="F91" s="90"/>
      <c r="G91" s="90"/>
      <c r="H91" s="90"/>
      <c r="I91" s="87"/>
      <c r="J91" s="88"/>
      <c r="K91" s="304">
        <v>0.05</v>
      </c>
      <c r="L91" s="861">
        <f>N85*K91</f>
        <v>30607.010141841485</v>
      </c>
      <c r="M91" s="862"/>
      <c r="N91" s="51"/>
    </row>
    <row r="92" spans="1:14" ht="15.75" thickBot="1">
      <c r="B92" s="91" t="s">
        <v>974</v>
      </c>
      <c r="C92" s="92"/>
      <c r="D92" s="92"/>
      <c r="E92" s="92"/>
      <c r="F92" s="92"/>
      <c r="G92" s="92"/>
      <c r="H92" s="92"/>
      <c r="I92" s="93"/>
      <c r="J92" s="94"/>
      <c r="K92" s="305">
        <v>0.05</v>
      </c>
      <c r="L92" s="863">
        <f>N85*K92</f>
        <v>30607.010141841485</v>
      </c>
      <c r="M92" s="864"/>
      <c r="N92" s="51"/>
    </row>
    <row r="93" spans="1:14" ht="15.75" thickBot="1">
      <c r="B93" s="827" t="s">
        <v>953</v>
      </c>
      <c r="C93" s="828"/>
      <c r="D93" s="828"/>
      <c r="E93" s="828"/>
      <c r="F93" s="828"/>
      <c r="G93" s="828"/>
      <c r="H93" s="828"/>
      <c r="I93" s="828"/>
      <c r="J93" s="828"/>
      <c r="K93" s="828"/>
      <c r="L93" s="828"/>
      <c r="M93" s="829"/>
      <c r="N93" s="52">
        <f>L90+L91+L92</f>
        <v>183642.06085104891</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795782.26368787861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1" t="s">
        <v>2221</v>
      </c>
      <c r="C126" s="393"/>
      <c r="D126" s="393"/>
      <c r="E126" s="57"/>
      <c r="F126" s="57"/>
      <c r="G126" s="57"/>
      <c r="H126" s="57"/>
      <c r="I126" s="57"/>
      <c r="J126" s="806"/>
      <c r="K126" s="806"/>
      <c r="L126" s="806"/>
      <c r="M126" s="806"/>
      <c r="N126" s="80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9.25" customHeight="1" thickBot="1">
      <c r="A31" s="157" t="s">
        <v>1845</v>
      </c>
      <c r="B31" s="80" t="s">
        <v>1093</v>
      </c>
      <c r="C31" s="967" t="s">
        <v>1625</v>
      </c>
      <c r="D31" s="968"/>
      <c r="E31" s="968"/>
      <c r="F31" s="968"/>
      <c r="G31" s="968"/>
      <c r="H31" s="968"/>
      <c r="I31" s="968"/>
      <c r="J31" s="968"/>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824</v>
      </c>
      <c r="B49" s="43" t="str">
        <f>VLOOKUP(A49,MATERIALES!A4:D372,3,FALSE)</f>
        <v>Cemento Porthland Norma ASTM C150 Tipo _______</v>
      </c>
      <c r="C49" s="281"/>
      <c r="D49" s="281"/>
      <c r="E49" s="281"/>
      <c r="F49" s="281"/>
      <c r="G49" s="281"/>
      <c r="H49" s="281"/>
      <c r="I49" s="268"/>
      <c r="J49" s="416" t="str">
        <f>VLOOKUP(A49,MATERIALES!A5:D634,2,FALSE)</f>
        <v>kg</v>
      </c>
      <c r="K49" s="282">
        <v>1</v>
      </c>
      <c r="L49" s="267"/>
      <c r="M49" s="402">
        <f>VLOOKUP(A49,MATERIALES!A5:D389,4,FALSE)</f>
        <v>486.27665188404887</v>
      </c>
      <c r="N49" s="272">
        <f>K49*M49</f>
        <v>486.27665188404887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486.27665188404887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486.27665188404887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97.255330376809781</v>
      </c>
      <c r="M83" s="862"/>
      <c r="N83" s="51"/>
    </row>
    <row r="84" spans="1:14">
      <c r="B84" s="89" t="s">
        <v>973</v>
      </c>
      <c r="C84" s="90"/>
      <c r="D84" s="90"/>
      <c r="E84" s="90"/>
      <c r="F84" s="90"/>
      <c r="G84" s="90"/>
      <c r="H84" s="90"/>
      <c r="I84" s="87"/>
      <c r="J84" s="88"/>
      <c r="K84" s="304">
        <v>0.05</v>
      </c>
      <c r="L84" s="861">
        <f>N78*K84</f>
        <v>24.313832594202445</v>
      </c>
      <c r="M84" s="862"/>
      <c r="N84" s="51"/>
    </row>
    <row r="85" spans="1:14" ht="15.75" thickBot="1">
      <c r="B85" s="91" t="s">
        <v>974</v>
      </c>
      <c r="C85" s="92"/>
      <c r="D85" s="92"/>
      <c r="E85" s="92"/>
      <c r="F85" s="92"/>
      <c r="G85" s="92"/>
      <c r="H85" s="92"/>
      <c r="I85" s="93"/>
      <c r="J85" s="94"/>
      <c r="K85" s="305">
        <v>0.05</v>
      </c>
      <c r="L85" s="863">
        <f>N78*K85</f>
        <v>24.313832594202445</v>
      </c>
      <c r="M85" s="864"/>
      <c r="N85" s="51"/>
    </row>
    <row r="86" spans="1:14" ht="15.75" thickBot="1">
      <c r="B86" s="827" t="s">
        <v>953</v>
      </c>
      <c r="C86" s="828"/>
      <c r="D86" s="828"/>
      <c r="E86" s="828"/>
      <c r="F86" s="828"/>
      <c r="G86" s="828"/>
      <c r="H86" s="828"/>
      <c r="I86" s="828"/>
      <c r="J86" s="828"/>
      <c r="K86" s="828"/>
      <c r="L86" s="828"/>
      <c r="M86" s="829"/>
      <c r="N86" s="52">
        <f>L83+L84+L85</f>
        <v>145.88299556521466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632.1596474492635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9.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1626</v>
      </c>
      <c r="C31" s="967" t="s">
        <v>2040</v>
      </c>
      <c r="D31" s="968"/>
      <c r="E31" s="968"/>
      <c r="F31" s="968"/>
      <c r="G31" s="968"/>
      <c r="H31" s="968"/>
      <c r="I31" s="968"/>
      <c r="J31" s="968"/>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826</v>
      </c>
      <c r="B49" s="43" t="str">
        <f>VLOOKUP(A49,MATERIALES!A4:D372,3,FALSE)</f>
        <v>Cemento Hidráulico adicionado, Norma ASTM C595 Tipo _______</v>
      </c>
      <c r="C49" s="281"/>
      <c r="D49" s="281"/>
      <c r="E49" s="281"/>
      <c r="F49" s="281"/>
      <c r="G49" s="281"/>
      <c r="H49" s="281"/>
      <c r="I49" s="268"/>
      <c r="J49" s="416" t="str">
        <f>VLOOKUP(A49,MATERIALES!A5:D634,2,FALSE)</f>
        <v>kg</v>
      </c>
      <c r="K49" s="282">
        <v>1</v>
      </c>
      <c r="L49" s="267"/>
      <c r="M49" s="402">
        <f>VLOOKUP(A49,MATERIALES!A5:D389,4,FALSE)</f>
        <v>449.83193493342424</v>
      </c>
      <c r="N49" s="272">
        <f>K49*M49</f>
        <v>449.83193493342424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449.83193493342424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449.83193493342424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89.966386986684853</v>
      </c>
      <c r="M83" s="862"/>
      <c r="N83" s="51"/>
    </row>
    <row r="84" spans="1:14">
      <c r="B84" s="89" t="s">
        <v>973</v>
      </c>
      <c r="C84" s="90"/>
      <c r="D84" s="90"/>
      <c r="E84" s="90"/>
      <c r="F84" s="90"/>
      <c r="G84" s="90"/>
      <c r="H84" s="90"/>
      <c r="I84" s="87"/>
      <c r="J84" s="88"/>
      <c r="K84" s="304">
        <v>0.05</v>
      </c>
      <c r="L84" s="861">
        <f>N78*K84</f>
        <v>22.491596746671213</v>
      </c>
      <c r="M84" s="862"/>
      <c r="N84" s="51"/>
    </row>
    <row r="85" spans="1:14" ht="15.75" thickBot="1">
      <c r="B85" s="91" t="s">
        <v>974</v>
      </c>
      <c r="C85" s="92"/>
      <c r="D85" s="92"/>
      <c r="E85" s="92"/>
      <c r="F85" s="92"/>
      <c r="G85" s="92"/>
      <c r="H85" s="92"/>
      <c r="I85" s="93"/>
      <c r="J85" s="94"/>
      <c r="K85" s="305">
        <v>0.05</v>
      </c>
      <c r="L85" s="863">
        <f>N78*K85</f>
        <v>22.491596746671213</v>
      </c>
      <c r="M85" s="864"/>
      <c r="N85" s="51"/>
    </row>
    <row r="86" spans="1:14" ht="15.75" thickBot="1">
      <c r="B86" s="827" t="s">
        <v>953</v>
      </c>
      <c r="C86" s="828"/>
      <c r="D86" s="828"/>
      <c r="E86" s="828"/>
      <c r="F86" s="828"/>
      <c r="G86" s="828"/>
      <c r="H86" s="828"/>
      <c r="I86" s="828"/>
      <c r="J86" s="828"/>
      <c r="K86" s="828"/>
      <c r="L86" s="828"/>
      <c r="M86" s="829"/>
      <c r="N86" s="52">
        <f>L83+L84+L85</f>
        <v>134.94958048002727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584.78151541345153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41.25" customHeight="1" thickBot="1">
      <c r="A31" t="s">
        <v>1845</v>
      </c>
      <c r="B31" s="80" t="s">
        <v>1627</v>
      </c>
      <c r="C31" s="967" t="s">
        <v>2041</v>
      </c>
      <c r="D31" s="968"/>
      <c r="E31" s="968"/>
      <c r="F31" s="968"/>
      <c r="G31" s="968"/>
      <c r="H31" s="968"/>
      <c r="I31" s="968"/>
      <c r="J31" s="968"/>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804</v>
      </c>
      <c r="B49" s="43" t="str">
        <f>VLOOKUP(A49,MATERIALES!A4:D372,3,FALSE)</f>
        <v>Cemento gris</v>
      </c>
      <c r="C49" s="281"/>
      <c r="D49" s="281"/>
      <c r="E49" s="281"/>
      <c r="F49" s="281"/>
      <c r="G49" s="281"/>
      <c r="H49" s="281"/>
      <c r="I49" s="268"/>
      <c r="J49" s="416" t="str">
        <f>VLOOKUP(A49,MATERIALES!A5:D634,2,FALSE)</f>
        <v>kg</v>
      </c>
      <c r="K49" s="282">
        <v>1</v>
      </c>
      <c r="L49" s="267"/>
      <c r="M49" s="402">
        <f>VLOOKUP(A49,MATERIALES!A5:D389,4,FALSE)</f>
        <v>462.67435900173956</v>
      </c>
      <c r="N49" s="272">
        <f>K49*M49</f>
        <v>462.67435900173956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462.67435900173956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462.67435900173956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92.534871800347915</v>
      </c>
      <c r="M83" s="862"/>
      <c r="N83" s="51"/>
    </row>
    <row r="84" spans="1:14">
      <c r="B84" s="89" t="s">
        <v>973</v>
      </c>
      <c r="C84" s="90"/>
      <c r="D84" s="90"/>
      <c r="E84" s="90"/>
      <c r="F84" s="90"/>
      <c r="G84" s="90"/>
      <c r="H84" s="90"/>
      <c r="I84" s="87"/>
      <c r="J84" s="88"/>
      <c r="K84" s="304">
        <v>0.05</v>
      </c>
      <c r="L84" s="861">
        <f>N78*K84</f>
        <v>23.133717950086979</v>
      </c>
      <c r="M84" s="862"/>
      <c r="N84" s="51"/>
    </row>
    <row r="85" spans="1:14" ht="15.75" thickBot="1">
      <c r="B85" s="91" t="s">
        <v>974</v>
      </c>
      <c r="C85" s="92"/>
      <c r="D85" s="92"/>
      <c r="E85" s="92"/>
      <c r="F85" s="92"/>
      <c r="G85" s="92"/>
      <c r="H85" s="92"/>
      <c r="I85" s="93"/>
      <c r="J85" s="94"/>
      <c r="K85" s="305">
        <v>0.05</v>
      </c>
      <c r="L85" s="863">
        <f>N78*K85</f>
        <v>23.133717950086979</v>
      </c>
      <c r="M85" s="864"/>
      <c r="N85" s="51"/>
    </row>
    <row r="86" spans="1:14" ht="15.75" thickBot="1">
      <c r="B86" s="827" t="s">
        <v>953</v>
      </c>
      <c r="C86" s="828"/>
      <c r="D86" s="828"/>
      <c r="E86" s="828"/>
      <c r="F86" s="828"/>
      <c r="G86" s="828"/>
      <c r="H86" s="828"/>
      <c r="I86" s="828"/>
      <c r="J86" s="828"/>
      <c r="K86" s="828"/>
      <c r="L86" s="828"/>
      <c r="M86" s="829"/>
      <c r="N86" s="52">
        <f>L83+L84+L85</f>
        <v>138.80230770052188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601.47666670226147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P115"/>
  <sheetViews>
    <sheetView topLeftCell="A25" zoomScale="78" zoomScaleNormal="78" workbookViewId="0">
      <selection activeCell="P37" sqref="P37:P38"/>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112</v>
      </c>
      <c r="B36" s="840" t="str">
        <f>VLOOKUP(A36,EQUIPOS!A6:D154,3,FALSE)</f>
        <v xml:space="preserve">Aspersor manual
</v>
      </c>
      <c r="C36" s="841"/>
      <c r="D36" s="841"/>
      <c r="E36" s="841"/>
      <c r="F36" s="841"/>
      <c r="G36" s="841"/>
      <c r="H36" s="842"/>
      <c r="I36" s="267"/>
      <c r="J36" s="268"/>
      <c r="K36" s="269">
        <f>VLOOKUP(A36,EQUIPOS!A6:D163,4,FALSE)</f>
        <v>3191.578346821143</v>
      </c>
      <c r="L36" s="270"/>
      <c r="M36" s="271">
        <v>30</v>
      </c>
      <c r="N36" s="272">
        <f>K36/M36</f>
        <v>106.3859448940381</v>
      </c>
      <c r="O36">
        <v>3050</v>
      </c>
      <c r="P36">
        <f>+K36/O36</f>
        <v>1.0464191301052927</v>
      </c>
    </row>
    <row r="37" spans="1:16">
      <c r="A37" t="s">
        <v>363</v>
      </c>
      <c r="B37" s="840" t="str">
        <f>VLOOKUP(A37,EQUIPOS!A7:D154,3,FALSE)</f>
        <v>Vibrador de concreto, Motor de 3 hp a 18.000 rpm Mangueras de 4 mt</v>
      </c>
      <c r="C37" s="841"/>
      <c r="D37" s="841"/>
      <c r="E37" s="841"/>
      <c r="F37" s="841"/>
      <c r="G37" s="841"/>
      <c r="H37" s="842"/>
      <c r="I37" s="267"/>
      <c r="J37" s="268"/>
      <c r="K37" s="269">
        <f>VLOOKUP(A37,EQUIPOS!A7:D164,4,FALSE)</f>
        <v>4823.6777507294892</v>
      </c>
      <c r="L37" s="270"/>
      <c r="M37" s="271">
        <v>30</v>
      </c>
      <c r="N37" s="272">
        <f>K37/M37</f>
        <v>160.78925835764963</v>
      </c>
      <c r="O37">
        <v>7897</v>
      </c>
      <c r="P37">
        <f t="shared" ref="P37:P38" si="0">+K37/O37</f>
        <v>0.61082407885646306</v>
      </c>
    </row>
    <row r="38" spans="1:16">
      <c r="A38" t="s">
        <v>228</v>
      </c>
      <c r="B38" s="840" t="str">
        <f>VLOOKUP(A38,EQUIPOS!A8:D154,3,FALSE)</f>
        <v xml:space="preserve">Formaleta metálica (concreto hidráulico)
</v>
      </c>
      <c r="C38" s="841"/>
      <c r="D38" s="841"/>
      <c r="E38" s="841"/>
      <c r="F38" s="841"/>
      <c r="G38" s="841"/>
      <c r="H38" s="842"/>
      <c r="I38" s="843"/>
      <c r="J38" s="824"/>
      <c r="K38" s="269">
        <f>VLOOKUP(A38,EQUIPOS!A8:D165,4,FALSE)</f>
        <v>3913.0374942765757</v>
      </c>
      <c r="L38" s="844">
        <v>0.33329999999999999</v>
      </c>
      <c r="M38" s="845"/>
      <c r="N38" s="272">
        <f>K38/L38</f>
        <v>11740.286511480876</v>
      </c>
      <c r="O38">
        <v>3739.4552351913126</v>
      </c>
      <c r="P38">
        <f t="shared" si="0"/>
        <v>1.0464191301052925</v>
      </c>
    </row>
    <row r="39" spans="1:16">
      <c r="B39" s="840"/>
      <c r="C39" s="841"/>
      <c r="D39" s="841"/>
      <c r="E39" s="841"/>
      <c r="F39" s="841"/>
      <c r="G39" s="841"/>
      <c r="H39" s="842"/>
      <c r="I39" s="36"/>
      <c r="J39" s="37"/>
      <c r="K39" s="269"/>
      <c r="L39" s="276"/>
      <c r="M39" s="277"/>
      <c r="N39" s="272"/>
    </row>
    <row r="40" spans="1:16">
      <c r="B40" s="320"/>
      <c r="C40" s="321"/>
      <c r="D40" s="321"/>
      <c r="E40" s="323"/>
      <c r="F40" s="323"/>
      <c r="G40" s="323"/>
      <c r="H40" s="125"/>
      <c r="I40" s="36"/>
      <c r="J40" s="37"/>
      <c r="K40" s="274"/>
      <c r="L40" s="276"/>
      <c r="M40" s="277"/>
      <c r="N40" s="278"/>
    </row>
    <row r="41" spans="1:16">
      <c r="B41" s="847" t="s">
        <v>952</v>
      </c>
      <c r="C41" s="848"/>
      <c r="D41" s="848"/>
      <c r="E41" s="38"/>
      <c r="F41" s="39"/>
      <c r="G41" s="39"/>
      <c r="H41" s="40"/>
      <c r="I41" s="36"/>
      <c r="J41" s="37"/>
      <c r="K41" s="279"/>
      <c r="L41" s="276"/>
      <c r="M41" s="401">
        <v>0.1</v>
      </c>
      <c r="N41" s="344">
        <f>N72*M41</f>
        <v>224.88926817266997</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12232.350982905233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t="s">
        <v>838</v>
      </c>
      <c r="B48" s="43" t="str">
        <f>VLOOKUP(A48,MATERIALES!A5:D372,3,FALSE)</f>
        <v>Concreto hidráulico para pavimento MR-43</v>
      </c>
      <c r="C48" s="281"/>
      <c r="D48" s="281"/>
      <c r="E48" s="281"/>
      <c r="F48" s="281"/>
      <c r="G48" s="281"/>
      <c r="H48" s="281"/>
      <c r="I48" s="268"/>
      <c r="J48" s="224" t="str">
        <f>VLOOKUP(A48,MATERIALES!A4:D633,2,FALSE)</f>
        <v>m3</v>
      </c>
      <c r="K48" s="282">
        <v>1.01</v>
      </c>
      <c r="L48" s="267"/>
      <c r="M48" s="402">
        <f>VLOOKUP(A48,MATERIALES!A5:D389,4,FALSE)</f>
        <v>533972.37359614496</v>
      </c>
      <c r="N48" s="272">
        <f>K48*M48</f>
        <v>539312.09733210644</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2"/>
      <c r="C51" s="823"/>
      <c r="D51" s="823"/>
      <c r="E51" s="823"/>
      <c r="F51" s="823"/>
      <c r="G51" s="823"/>
      <c r="H51" s="823"/>
      <c r="I51" s="824"/>
      <c r="J51" s="42"/>
      <c r="K51" s="44"/>
      <c r="L51" s="825"/>
      <c r="M51" s="826"/>
      <c r="N51" s="45"/>
    </row>
    <row r="52" spans="1:14" ht="15.75" thickBot="1">
      <c r="B52" s="827" t="s">
        <v>953</v>
      </c>
      <c r="C52" s="828"/>
      <c r="D52" s="828"/>
      <c r="E52" s="828"/>
      <c r="F52" s="828"/>
      <c r="G52" s="828"/>
      <c r="H52" s="828"/>
      <c r="I52" s="828"/>
      <c r="J52" s="828"/>
      <c r="K52" s="828"/>
      <c r="L52" s="828"/>
      <c r="M52" s="829"/>
      <c r="N52" s="394">
        <f>SUM(N48:N51)</f>
        <v>539312.09733210644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30" t="s">
        <v>961</v>
      </c>
      <c r="M56" s="803"/>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31">
        <f>VLOOKUP(A57,TRANSPORTE!A5:D117,4,FALSE)</f>
        <v>1828.9919530768732</v>
      </c>
      <c r="M57" s="832"/>
      <c r="N57" s="287">
        <f>K57*L57</f>
        <v>1847.2818726076418</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SUM(N57:N61)</f>
        <v>1847.2818726076418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1">
        <f>SUM(N67:N71)</f>
        <v>2248.8926817266997</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N43+N52+N62+N72</f>
        <v>555640.62286934606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4"/>
      <c r="J78" s="334"/>
      <c r="K78" s="302" t="s">
        <v>970</v>
      </c>
      <c r="L78" s="857" t="s">
        <v>971</v>
      </c>
      <c r="M78" s="858"/>
      <c r="N78" s="303"/>
    </row>
    <row r="79" spans="1:15">
      <c r="B79" s="859" t="s">
        <v>972</v>
      </c>
      <c r="C79" s="860"/>
      <c r="D79" s="860"/>
      <c r="E79" s="860"/>
      <c r="F79" s="860"/>
      <c r="G79" s="860"/>
      <c r="H79" s="860"/>
      <c r="I79" s="87"/>
      <c r="J79" s="88"/>
      <c r="K79" s="304">
        <v>0.2</v>
      </c>
      <c r="L79" s="861">
        <f>N74*K79</f>
        <v>111128.12457386922</v>
      </c>
      <c r="M79" s="862"/>
      <c r="N79" s="51"/>
    </row>
    <row r="80" spans="1:15">
      <c r="B80" s="89" t="s">
        <v>973</v>
      </c>
      <c r="C80" s="90"/>
      <c r="D80" s="90"/>
      <c r="E80" s="90"/>
      <c r="F80" s="90"/>
      <c r="G80" s="90"/>
      <c r="H80" s="90"/>
      <c r="I80" s="87"/>
      <c r="J80" s="88"/>
      <c r="K80" s="304">
        <v>0.05</v>
      </c>
      <c r="L80" s="861">
        <f>N74*K80</f>
        <v>27782.031143467306</v>
      </c>
      <c r="M80" s="862"/>
      <c r="N80" s="51"/>
    </row>
    <row r="81" spans="1:14" ht="15.75" thickBot="1">
      <c r="B81" s="91" t="s">
        <v>974</v>
      </c>
      <c r="C81" s="92"/>
      <c r="D81" s="92"/>
      <c r="E81" s="92"/>
      <c r="F81" s="92"/>
      <c r="G81" s="92"/>
      <c r="H81" s="92"/>
      <c r="I81" s="93"/>
      <c r="J81" s="94"/>
      <c r="K81" s="305">
        <v>0.05</v>
      </c>
      <c r="L81" s="863">
        <f>N74*K81</f>
        <v>27782.031143467306</v>
      </c>
      <c r="M81" s="864"/>
      <c r="N81" s="51"/>
    </row>
    <row r="82" spans="1:14" ht="15.75" thickBot="1">
      <c r="B82" s="827" t="s">
        <v>953</v>
      </c>
      <c r="C82" s="828"/>
      <c r="D82" s="828"/>
      <c r="E82" s="828"/>
      <c r="F82" s="828"/>
      <c r="G82" s="828"/>
      <c r="H82" s="828"/>
      <c r="I82" s="828"/>
      <c r="J82" s="828"/>
      <c r="K82" s="828"/>
      <c r="L82" s="828"/>
      <c r="M82" s="829"/>
      <c r="N82" s="52">
        <f>L79+L80+L81</f>
        <v>166692.18686080381</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722332.80973014981</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10252.237514834194</v>
      </c>
      <c r="L36" s="270"/>
      <c r="M36" s="271">
        <v>37.5</v>
      </c>
      <c r="N36" s="272">
        <f>K36/M36</f>
        <v>273.3930003955785</v>
      </c>
    </row>
    <row r="37" spans="1:14">
      <c r="B37" s="840"/>
      <c r="C37" s="841"/>
      <c r="D37" s="841"/>
      <c r="E37" s="846"/>
      <c r="F37" s="841"/>
      <c r="G37" s="841"/>
      <c r="H37" s="842"/>
      <c r="I37" s="36"/>
      <c r="J37" s="37"/>
      <c r="K37" s="274"/>
      <c r="L37" s="276"/>
      <c r="M37" s="277"/>
      <c r="N37" s="278"/>
    </row>
    <row r="38" spans="1:14">
      <c r="B38" s="847" t="s">
        <v>952</v>
      </c>
      <c r="C38" s="848"/>
      <c r="D38" s="848"/>
      <c r="E38" s="38"/>
      <c r="F38" s="39"/>
      <c r="G38" s="39"/>
      <c r="H38" s="40"/>
      <c r="I38" s="36"/>
      <c r="J38" s="37"/>
      <c r="K38" s="279"/>
      <c r="L38" s="276"/>
      <c r="M38" s="469">
        <v>0.1</v>
      </c>
      <c r="N38" s="344">
        <f>N72*M38</f>
        <v>1079.468487228816</v>
      </c>
    </row>
    <row r="39" spans="1:14" ht="15.75" thickBot="1">
      <c r="B39" s="840"/>
      <c r="C39" s="841"/>
      <c r="D39" s="841"/>
      <c r="E39" s="841"/>
      <c r="F39" s="841"/>
      <c r="G39" s="841"/>
      <c r="H39" s="842"/>
      <c r="I39" s="849"/>
      <c r="J39" s="850"/>
      <c r="K39" s="41"/>
      <c r="L39" s="851"/>
      <c r="M39" s="852"/>
      <c r="N39" s="105"/>
    </row>
    <row r="40" spans="1:14" ht="15.75" thickBot="1">
      <c r="B40" s="827" t="s">
        <v>953</v>
      </c>
      <c r="C40" s="828"/>
      <c r="D40" s="828"/>
      <c r="E40" s="828"/>
      <c r="F40" s="828"/>
      <c r="G40" s="828"/>
      <c r="H40" s="828"/>
      <c r="I40" s="828"/>
      <c r="J40" s="828"/>
      <c r="K40" s="828"/>
      <c r="L40" s="828"/>
      <c r="M40" s="829"/>
      <c r="N40" s="394">
        <f>SUM(N36:N39)</f>
        <v>1352.8614876243946</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8" t="s">
        <v>944</v>
      </c>
      <c r="C44" s="819"/>
      <c r="D44" s="819"/>
      <c r="E44" s="819"/>
      <c r="F44" s="819"/>
      <c r="G44" s="819"/>
      <c r="H44" s="819"/>
      <c r="I44" s="820"/>
      <c r="J44" s="315" t="s">
        <v>945</v>
      </c>
      <c r="K44" s="85" t="s">
        <v>946</v>
      </c>
      <c r="L44" s="821" t="s">
        <v>955</v>
      </c>
      <c r="M44" s="820"/>
      <c r="N44" s="86" t="s">
        <v>951</v>
      </c>
    </row>
    <row r="45" spans="1:14">
      <c r="A45" s="144" t="s">
        <v>755</v>
      </c>
      <c r="B45" s="43" t="str">
        <f>VLOOKUP(A45,MATERIALES!A5:D372,3,FALSE)</f>
        <v>Adoquín e=8cm</v>
      </c>
      <c r="C45" s="281"/>
      <c r="D45" s="281"/>
      <c r="E45" s="281"/>
      <c r="F45" s="281"/>
      <c r="G45" s="281"/>
      <c r="H45" s="281"/>
      <c r="I45" s="268"/>
      <c r="J45" s="224" t="str">
        <f>VLOOKUP(A45,MATERIALES!A1:D630,2,FALSE)</f>
        <v>m2</v>
      </c>
      <c r="K45" s="282">
        <v>1.03</v>
      </c>
      <c r="L45" s="267"/>
      <c r="M45" s="402">
        <f>VLOOKUP(A45,MATERIALES!A5:D389,4,FALSE)</f>
        <v>42148.835792210986</v>
      </c>
      <c r="N45" s="272">
        <f>K45*M45</f>
        <v>43413.300865977319</v>
      </c>
    </row>
    <row r="46" spans="1:14">
      <c r="A46" s="144" t="s">
        <v>797</v>
      </c>
      <c r="B46" s="43" t="str">
        <f>VLOOKUP(A46,MATERIALES!A6:D372,3,FALSE)</f>
        <v>Arena de sello (fina)</v>
      </c>
      <c r="C46" s="281"/>
      <c r="D46" s="281"/>
      <c r="E46" s="281"/>
      <c r="F46" s="281"/>
      <c r="G46" s="281"/>
      <c r="H46" s="281"/>
      <c r="I46" s="268"/>
      <c r="J46" s="224" t="str">
        <f>VLOOKUP(A46,MATERIALES!A2:D631,2,FALSE)</f>
        <v>m3</v>
      </c>
      <c r="K46" s="282">
        <v>0.01</v>
      </c>
      <c r="L46" s="267"/>
      <c r="M46" s="402">
        <f>VLOOKUP(A46,MATERIALES!A6:D390,4,FALSE)</f>
        <v>37826.492361866905</v>
      </c>
      <c r="N46" s="272">
        <f>K46*M46</f>
        <v>378.26492361866906</v>
      </c>
    </row>
    <row r="47" spans="1:14">
      <c r="A47" s="144" t="s">
        <v>800</v>
      </c>
      <c r="B47" s="43" t="str">
        <f>VLOOKUP(A47,MATERIALES!A6:D372,3,FALSE)</f>
        <v>Arena de soporte (media)</v>
      </c>
      <c r="C47" s="281"/>
      <c r="D47" s="281"/>
      <c r="E47" s="281"/>
      <c r="F47" s="281"/>
      <c r="G47" s="281"/>
      <c r="H47" s="281"/>
      <c r="I47" s="268"/>
      <c r="J47" s="224" t="str">
        <f>VLOOKUP(A47,MATERIALES!A3:D632,2,FALSE)</f>
        <v>m3</v>
      </c>
      <c r="K47" s="282">
        <v>0.05</v>
      </c>
      <c r="L47" s="267"/>
      <c r="M47" s="402">
        <f>VLOOKUP(A47,MATERIALES!A6:D391,4,FALSE)</f>
        <v>23149.684207036778</v>
      </c>
      <c r="N47" s="272">
        <f>K47*M47</f>
        <v>1157.484210351839</v>
      </c>
    </row>
    <row r="48" spans="1:14">
      <c r="A48" t="s">
        <v>832</v>
      </c>
      <c r="B48" s="43" t="str">
        <f>VLOOKUP(A48,MATERIALES!A6:D372,3,FALSE)</f>
        <v>Concreto Resistencia  21 (Mpa)</v>
      </c>
      <c r="C48" s="317"/>
      <c r="D48" s="317"/>
      <c r="E48" s="317"/>
      <c r="F48" s="317"/>
      <c r="G48" s="317"/>
      <c r="H48" s="317"/>
      <c r="I48" s="317"/>
      <c r="J48" s="311" t="str">
        <f>VLOOKUP(A48,MATERIALES!A4:D633,2,FALSE)</f>
        <v>m3</v>
      </c>
      <c r="K48" s="44">
        <v>0.01</v>
      </c>
      <c r="L48" s="318"/>
      <c r="M48" s="402">
        <f>VLOOKUP(A48,MATERIALES!A6:D392,4,FALSE)</f>
        <v>281144.95933339017</v>
      </c>
      <c r="N48" s="272">
        <f>K48*M48</f>
        <v>2811.4495933339017</v>
      </c>
    </row>
    <row r="49" spans="1:14" ht="15.75" thickBot="1">
      <c r="B49" s="309"/>
      <c r="C49" s="310"/>
      <c r="D49" s="310"/>
      <c r="E49" s="310"/>
      <c r="F49" s="310"/>
      <c r="G49" s="310"/>
      <c r="H49" s="310"/>
      <c r="I49" s="310"/>
      <c r="J49" s="126"/>
      <c r="K49" s="126"/>
      <c r="L49" s="325"/>
      <c r="M49" s="324"/>
      <c r="N49" s="127"/>
    </row>
    <row r="50" spans="1:14" ht="15.75" thickBot="1">
      <c r="B50" s="827" t="s">
        <v>953</v>
      </c>
      <c r="C50" s="828"/>
      <c r="D50" s="828"/>
      <c r="E50" s="828"/>
      <c r="F50" s="828"/>
      <c r="G50" s="828"/>
      <c r="H50" s="828"/>
      <c r="I50" s="828"/>
      <c r="J50" s="828"/>
      <c r="K50" s="828"/>
      <c r="L50" s="828"/>
      <c r="M50" s="829"/>
      <c r="N50" s="394">
        <f>SUM(N45:N49)</f>
        <v>47760.499593281726</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30" t="s">
        <v>961</v>
      </c>
      <c r="M54" s="803"/>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31">
        <f>VLOOKUP(A55,TRANSPORTE!A5:D117,4,FALSE)</f>
        <v>1026.2677070042455</v>
      </c>
      <c r="M55" s="832"/>
      <c r="N55" s="287">
        <f>K55*L55</f>
        <v>944.16629044390595</v>
      </c>
    </row>
    <row r="56" spans="1:14">
      <c r="A56" t="s">
        <v>1227</v>
      </c>
      <c r="B56" s="46" t="str">
        <f>VLOOKUP(A56,TRANSPORTE!A6:D117,3,FALSE)</f>
        <v>Transporte de Arena</v>
      </c>
      <c r="C56" s="47"/>
      <c r="D56" s="47"/>
      <c r="E56" s="47"/>
      <c r="F56" s="47"/>
      <c r="G56" s="47"/>
      <c r="H56" s="311" t="s">
        <v>1468</v>
      </c>
      <c r="I56" s="279">
        <v>0.01</v>
      </c>
      <c r="J56" s="286">
        <v>1</v>
      </c>
      <c r="K56" s="279">
        <f>I56*J56</f>
        <v>0.01</v>
      </c>
      <c r="L56" s="831">
        <f>VLOOKUP(A56,TRANSPORTE!A6:D117,4,FALSE)</f>
        <v>1026.2677070042455</v>
      </c>
      <c r="M56" s="832"/>
      <c r="N56" s="287">
        <f>K56*L56</f>
        <v>10.262677070042455</v>
      </c>
    </row>
    <row r="57" spans="1:14">
      <c r="A57" t="s">
        <v>1227</v>
      </c>
      <c r="B57" s="46" t="str">
        <f>VLOOKUP(A57,TRANSPORTE!A6:D117,3,FALSE)</f>
        <v>Transporte de Arena</v>
      </c>
      <c r="C57" s="47"/>
      <c r="D57" s="47"/>
      <c r="E57" s="47"/>
      <c r="F57" s="47"/>
      <c r="G57" s="47"/>
      <c r="H57" s="311" t="s">
        <v>1468</v>
      </c>
      <c r="I57" s="279">
        <v>0.05</v>
      </c>
      <c r="J57" s="286">
        <v>1</v>
      </c>
      <c r="K57" s="279">
        <f>I57*J57</f>
        <v>0.05</v>
      </c>
      <c r="L57" s="831">
        <f>VLOOKUP(A57,TRANSPORTE!A6:D117,4,FALSE)</f>
        <v>1026.2677070042455</v>
      </c>
      <c r="M57" s="832"/>
      <c r="N57" s="287">
        <f>K57*L57</f>
        <v>51.313385350212279</v>
      </c>
    </row>
    <row r="58" spans="1:14">
      <c r="B58" s="46"/>
      <c r="C58" s="47"/>
      <c r="D58" s="47"/>
      <c r="E58" s="47"/>
      <c r="F58" s="47"/>
      <c r="G58" s="47"/>
      <c r="H58" s="311"/>
      <c r="I58" s="279"/>
      <c r="J58" s="286"/>
      <c r="K58" s="279"/>
      <c r="L58" s="831"/>
      <c r="M58" s="832"/>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6"/>
      <c r="M60" s="817"/>
      <c r="N60" s="127"/>
    </row>
    <row r="61" spans="1:14" ht="15.75" thickBot="1">
      <c r="B61" s="833" t="s">
        <v>953</v>
      </c>
      <c r="C61" s="834"/>
      <c r="D61" s="834"/>
      <c r="E61" s="834"/>
      <c r="F61" s="834"/>
      <c r="G61" s="834"/>
      <c r="H61" s="834"/>
      <c r="I61" s="834"/>
      <c r="J61" s="834"/>
      <c r="K61" s="834"/>
      <c r="L61" s="834"/>
      <c r="M61" s="835"/>
      <c r="N61" s="104">
        <f>N55+N56+N57+N58+N59</f>
        <v>1005.7423528641606</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3" t="s">
        <v>963</v>
      </c>
      <c r="C65" s="854"/>
      <c r="D65" s="854"/>
      <c r="E65" s="854"/>
      <c r="F65" s="854"/>
      <c r="G65" s="854"/>
      <c r="H65" s="854"/>
      <c r="I65" s="73" t="s">
        <v>964</v>
      </c>
      <c r="J65" s="75" t="s">
        <v>1410</v>
      </c>
      <c r="K65" s="74" t="s">
        <v>966</v>
      </c>
      <c r="L65" s="855" t="s">
        <v>950</v>
      </c>
      <c r="M65" s="856"/>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1">
        <f>SUM(N66:N71)</f>
        <v>10794.684872288159</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N40+N50+N61+N72</f>
        <v>60913.788306058443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4"/>
      <c r="J78" s="334"/>
      <c r="K78" s="302" t="s">
        <v>970</v>
      </c>
      <c r="L78" s="857" t="s">
        <v>971</v>
      </c>
      <c r="M78" s="858"/>
      <c r="N78" s="303"/>
    </row>
    <row r="79" spans="1:15">
      <c r="B79" s="859" t="s">
        <v>972</v>
      </c>
      <c r="C79" s="860"/>
      <c r="D79" s="860"/>
      <c r="E79" s="860"/>
      <c r="F79" s="860"/>
      <c r="G79" s="860"/>
      <c r="H79" s="860"/>
      <c r="I79" s="87"/>
      <c r="J79" s="88"/>
      <c r="K79" s="304">
        <v>0.2</v>
      </c>
      <c r="L79" s="861">
        <f>N74*K79</f>
        <v>12182.75766121169</v>
      </c>
      <c r="M79" s="862"/>
      <c r="N79" s="51"/>
    </row>
    <row r="80" spans="1:15">
      <c r="B80" s="89" t="s">
        <v>973</v>
      </c>
      <c r="C80" s="90"/>
      <c r="D80" s="90"/>
      <c r="E80" s="90"/>
      <c r="F80" s="90"/>
      <c r="G80" s="90"/>
      <c r="H80" s="90"/>
      <c r="I80" s="87"/>
      <c r="J80" s="88"/>
      <c r="K80" s="304">
        <v>0.05</v>
      </c>
      <c r="L80" s="861">
        <f>N74*K80</f>
        <v>3045.6894153029225</v>
      </c>
      <c r="M80" s="862"/>
      <c r="N80" s="51"/>
    </row>
    <row r="81" spans="1:14" ht="15.75" thickBot="1">
      <c r="B81" s="91" t="s">
        <v>974</v>
      </c>
      <c r="C81" s="92"/>
      <c r="D81" s="92"/>
      <c r="E81" s="92"/>
      <c r="F81" s="92"/>
      <c r="G81" s="92"/>
      <c r="H81" s="92"/>
      <c r="I81" s="93"/>
      <c r="J81" s="94"/>
      <c r="K81" s="305">
        <v>0.05</v>
      </c>
      <c r="L81" s="863">
        <f>N74*K81</f>
        <v>3045.6894153029225</v>
      </c>
      <c r="M81" s="864"/>
      <c r="N81" s="51"/>
    </row>
    <row r="82" spans="1:14" ht="15.75" thickBot="1">
      <c r="B82" s="827" t="s">
        <v>953</v>
      </c>
      <c r="C82" s="828"/>
      <c r="D82" s="828"/>
      <c r="E82" s="828"/>
      <c r="F82" s="828"/>
      <c r="G82" s="828"/>
      <c r="H82" s="828"/>
      <c r="I82" s="828"/>
      <c r="J82" s="828"/>
      <c r="K82" s="828"/>
      <c r="L82" s="828"/>
      <c r="M82" s="829"/>
      <c r="N82" s="52">
        <f>L79+L80+L81</f>
        <v>18274.136491817535</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79187.924797875981</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98542.741760805264</v>
      </c>
      <c r="L36" s="270"/>
      <c r="M36" s="271">
        <v>35</v>
      </c>
      <c r="N36" s="272">
        <f>K36/M36</f>
        <v>2815.5069074515791</v>
      </c>
    </row>
    <row r="37" spans="1:14">
      <c r="A37" s="113" t="s">
        <v>312</v>
      </c>
      <c r="B37" s="840" t="str">
        <f>VLOOKUP(A37,EQUIPOS!A7:D154,3,FALSE)</f>
        <v>Retroexcavadora sobre oruga, potencia 138 HP, balde de 1,5 m3.</v>
      </c>
      <c r="C37" s="841"/>
      <c r="D37" s="841"/>
      <c r="E37" s="841"/>
      <c r="F37" s="841"/>
      <c r="G37" s="841"/>
      <c r="H37" s="842"/>
      <c r="I37" s="421"/>
      <c r="J37" s="422"/>
      <c r="K37" s="269">
        <f>VLOOKUP(A37,EQUIPOS!A7:D164,4,FALSE)</f>
        <v>143531.32520767872</v>
      </c>
      <c r="L37" s="335"/>
      <c r="M37" s="336">
        <v>35</v>
      </c>
      <c r="N37" s="272">
        <f>K37/M37</f>
        <v>4100.8950059336776</v>
      </c>
    </row>
    <row r="38" spans="1:14">
      <c r="A38" s="113"/>
      <c r="B38" s="320"/>
      <c r="C38" s="321"/>
      <c r="D38" s="321"/>
      <c r="E38" s="323"/>
      <c r="F38" s="321"/>
      <c r="G38" s="321"/>
      <c r="H38" s="322"/>
      <c r="I38" s="328"/>
      <c r="J38" s="330"/>
      <c r="K38" s="269"/>
      <c r="L38" s="423"/>
      <c r="M38" s="424"/>
      <c r="N38" s="272"/>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0.01</v>
      </c>
      <c r="N40" s="344">
        <f>N73*M40</f>
        <v>7.6767229862288557</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6924.0786363714851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4" t="s">
        <v>442</v>
      </c>
      <c r="B47" s="43" t="str">
        <f>VLOOKUP(A47,MATERIALES!A5:D372,3,FALSE)</f>
        <v>Derechos de explotación y/o disposición de materiales</v>
      </c>
      <c r="C47" s="281"/>
      <c r="D47" s="281"/>
      <c r="E47" s="281"/>
      <c r="F47" s="281"/>
      <c r="G47" s="281"/>
      <c r="H47" s="281"/>
      <c r="I47" s="268"/>
      <c r="J47" s="224" t="str">
        <f>VLOOKUP(A47,MATERIALES!A3:D632,2,FALSE)</f>
        <v>m3</v>
      </c>
      <c r="K47" s="282">
        <v>1.3</v>
      </c>
      <c r="L47" s="267"/>
      <c r="M47" s="402">
        <f>VLOOKUP(A47,MATERIALES!A5:D389,4,FALSE)</f>
        <v>4511.8559584873319</v>
      </c>
      <c r="N47" s="272">
        <f>K47*M47</f>
        <v>5865.4127460335321</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7" t="s">
        <v>953</v>
      </c>
      <c r="C51" s="828"/>
      <c r="D51" s="828"/>
      <c r="E51" s="828"/>
      <c r="F51" s="828"/>
      <c r="G51" s="828"/>
      <c r="H51" s="828"/>
      <c r="I51" s="828"/>
      <c r="J51" s="828"/>
      <c r="K51" s="828"/>
      <c r="L51" s="828"/>
      <c r="M51" s="829"/>
      <c r="N51" s="394">
        <f>SUM(N47:N50)</f>
        <v>5865.4127460335321</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30" t="s">
        <v>961</v>
      </c>
      <c r="M55" s="803"/>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31">
        <f>VLOOKUP(A56,TRANSPORTE!A5:D117,4,FALSE)</f>
        <v>1026.2677070042455</v>
      </c>
      <c r="M56" s="832"/>
      <c r="N56" s="287">
        <f>K56*L56</f>
        <v>1334.1480191055191</v>
      </c>
    </row>
    <row r="57" spans="1:14">
      <c r="B57" s="46"/>
      <c r="C57" s="47"/>
      <c r="D57" s="47"/>
      <c r="E57" s="47"/>
      <c r="F57" s="47"/>
      <c r="G57" s="47"/>
      <c r="H57" s="311"/>
      <c r="I57" s="279"/>
      <c r="J57" s="286"/>
      <c r="K57" s="279"/>
      <c r="L57" s="831"/>
      <c r="M57" s="832"/>
      <c r="N57" s="287"/>
    </row>
    <row r="58" spans="1:14">
      <c r="B58" s="46"/>
      <c r="C58" s="47"/>
      <c r="D58" s="47"/>
      <c r="E58" s="47"/>
      <c r="F58" s="47"/>
      <c r="G58" s="4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N56+N57+N58+N59+N60</f>
        <v>1334.1480191055191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4"/>
      <c r="C72" s="815"/>
      <c r="D72" s="815"/>
      <c r="E72" s="815"/>
      <c r="F72" s="815"/>
      <c r="G72" s="815"/>
      <c r="H72" s="815"/>
      <c r="I72" s="126"/>
      <c r="J72" s="126"/>
      <c r="K72" s="126"/>
      <c r="L72" s="915"/>
      <c r="M72" s="915"/>
      <c r="N72" s="45"/>
    </row>
    <row r="73" spans="1:15" ht="15.75" thickBot="1">
      <c r="B73" s="833" t="s">
        <v>953</v>
      </c>
      <c r="C73" s="834"/>
      <c r="D73" s="834"/>
      <c r="E73" s="834"/>
      <c r="F73" s="834"/>
      <c r="G73" s="834"/>
      <c r="H73" s="834"/>
      <c r="I73" s="834"/>
      <c r="J73" s="834"/>
      <c r="K73" s="834"/>
      <c r="L73" s="834"/>
      <c r="M73" s="835"/>
      <c r="N73" s="301">
        <f>SUM(N67:N72)</f>
        <v>767.67229862288559</v>
      </c>
    </row>
    <row r="74" spans="1:15" ht="15.75" thickBot="1">
      <c r="B74" s="33"/>
      <c r="C74" s="34"/>
      <c r="D74" s="34"/>
      <c r="E74" s="34"/>
      <c r="F74" s="34"/>
      <c r="G74" s="34"/>
      <c r="H74" s="34"/>
      <c r="I74" s="34"/>
      <c r="J74" s="34"/>
      <c r="K74" s="34"/>
      <c r="L74" s="34"/>
      <c r="M74" s="34"/>
      <c r="N74" s="35"/>
    </row>
    <row r="75" spans="1:15" ht="15.75" thickBot="1">
      <c r="B75" s="827" t="s">
        <v>967</v>
      </c>
      <c r="C75" s="828"/>
      <c r="D75" s="828"/>
      <c r="E75" s="828"/>
      <c r="F75" s="828"/>
      <c r="G75" s="828"/>
      <c r="H75" s="828"/>
      <c r="I75" s="828"/>
      <c r="J75" s="828"/>
      <c r="K75" s="828"/>
      <c r="L75" s="828"/>
      <c r="M75" s="829"/>
      <c r="N75" s="99">
        <f>N42+N51+N62+N73</f>
        <v>14891.311700133421</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8" t="s">
        <v>969</v>
      </c>
      <c r="C79" s="819"/>
      <c r="D79" s="819"/>
      <c r="E79" s="819"/>
      <c r="F79" s="819"/>
      <c r="G79" s="819"/>
      <c r="H79" s="819"/>
      <c r="I79" s="314"/>
      <c r="J79" s="334"/>
      <c r="K79" s="302" t="s">
        <v>970</v>
      </c>
      <c r="L79" s="857" t="s">
        <v>971</v>
      </c>
      <c r="M79" s="858"/>
      <c r="N79" s="303"/>
    </row>
    <row r="80" spans="1:15">
      <c r="B80" s="859" t="s">
        <v>972</v>
      </c>
      <c r="C80" s="860"/>
      <c r="D80" s="860"/>
      <c r="E80" s="860"/>
      <c r="F80" s="860"/>
      <c r="G80" s="860"/>
      <c r="H80" s="860"/>
      <c r="I80" s="87"/>
      <c r="J80" s="88"/>
      <c r="K80" s="304">
        <v>0.2</v>
      </c>
      <c r="L80" s="861">
        <f>N75*K80</f>
        <v>2978.2623400266843</v>
      </c>
      <c r="M80" s="862"/>
      <c r="N80" s="51"/>
    </row>
    <row r="81" spans="1:14">
      <c r="B81" s="89" t="s">
        <v>973</v>
      </c>
      <c r="C81" s="90"/>
      <c r="D81" s="90"/>
      <c r="E81" s="90"/>
      <c r="F81" s="90"/>
      <c r="G81" s="90"/>
      <c r="H81" s="90"/>
      <c r="I81" s="87"/>
      <c r="J81" s="88"/>
      <c r="K81" s="304">
        <v>0.05</v>
      </c>
      <c r="L81" s="861">
        <f>N75*K81</f>
        <v>744.56558500667109</v>
      </c>
      <c r="M81" s="862"/>
      <c r="N81" s="51"/>
    </row>
    <row r="82" spans="1:14" ht="15.75" thickBot="1">
      <c r="B82" s="91" t="s">
        <v>974</v>
      </c>
      <c r="C82" s="92"/>
      <c r="D82" s="92"/>
      <c r="E82" s="92"/>
      <c r="F82" s="92"/>
      <c r="G82" s="92"/>
      <c r="H82" s="92"/>
      <c r="I82" s="93"/>
      <c r="J82" s="94"/>
      <c r="K82" s="305">
        <v>0.05</v>
      </c>
      <c r="L82" s="863">
        <f>N75*K82</f>
        <v>744.56558500667109</v>
      </c>
      <c r="M82" s="864"/>
      <c r="N82" s="51"/>
    </row>
    <row r="83" spans="1:14" ht="15.75" thickBot="1">
      <c r="B83" s="827" t="s">
        <v>953</v>
      </c>
      <c r="C83" s="828"/>
      <c r="D83" s="828"/>
      <c r="E83" s="828"/>
      <c r="F83" s="828"/>
      <c r="G83" s="828"/>
      <c r="H83" s="828"/>
      <c r="I83" s="828"/>
      <c r="J83" s="828"/>
      <c r="K83" s="828"/>
      <c r="L83" s="828"/>
      <c r="M83" s="829"/>
      <c r="N83" s="52">
        <f>L80+L81+L82</f>
        <v>4467.3935100400267</v>
      </c>
    </row>
    <row r="84" spans="1:14" ht="15.75" thickBot="1">
      <c r="B84" s="33"/>
      <c r="C84" s="34"/>
      <c r="D84" s="34"/>
      <c r="E84" s="34"/>
      <c r="F84" s="34"/>
      <c r="G84" s="34"/>
      <c r="H84" s="34"/>
      <c r="I84" s="34"/>
      <c r="J84" s="34"/>
      <c r="K84" s="34"/>
      <c r="L84" s="34"/>
      <c r="M84" s="34"/>
      <c r="N84" s="35"/>
    </row>
    <row r="85" spans="1:14" ht="15.75" thickBot="1">
      <c r="A85" t="s">
        <v>2016</v>
      </c>
      <c r="B85" s="827" t="s">
        <v>975</v>
      </c>
      <c r="C85" s="828"/>
      <c r="D85" s="828"/>
      <c r="E85" s="828"/>
      <c r="F85" s="828"/>
      <c r="G85" s="828"/>
      <c r="H85" s="828"/>
      <c r="I85" s="828"/>
      <c r="J85" s="828"/>
      <c r="K85" s="828"/>
      <c r="L85" s="828"/>
      <c r="M85" s="829"/>
      <c r="N85" s="188">
        <f>N75+N83</f>
        <v>19358.705210173448</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5"/>
      <c r="K115" s="975"/>
      <c r="L115" s="975"/>
      <c r="M115" s="975"/>
      <c r="N115" s="976"/>
    </row>
    <row r="116" spans="2:14" ht="15.75" thickBot="1">
      <c r="B116" s="419" t="s">
        <v>2221</v>
      </c>
      <c r="C116" s="420"/>
      <c r="D116" s="420"/>
      <c r="E116" s="259"/>
      <c r="F116" s="259"/>
      <c r="G116" s="259"/>
      <c r="H116" s="259"/>
      <c r="I116" s="259"/>
      <c r="J116" s="977"/>
      <c r="K116" s="977"/>
      <c r="L116" s="977"/>
      <c r="M116" s="977"/>
      <c r="N116" s="97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98542.741760805264</v>
      </c>
      <c r="L36" s="270"/>
      <c r="M36" s="271">
        <v>2.5</v>
      </c>
      <c r="N36" s="272">
        <f>K36/M36</f>
        <v>39417.096704322103</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1"/>
      <c r="J37" s="422"/>
      <c r="K37" s="269">
        <f>VLOOKUP(A37,EQUIPOS!A7:D164,4,FALSE)</f>
        <v>172578.98975845845</v>
      </c>
      <c r="L37" s="335"/>
      <c r="M37" s="336">
        <v>100</v>
      </c>
      <c r="N37" s="272">
        <f>K37/M37</f>
        <v>1725.7898975845847</v>
      </c>
    </row>
    <row r="38" spans="1:14">
      <c r="A38" s="113" t="s">
        <v>312</v>
      </c>
      <c r="B38" s="840" t="str">
        <f>VLOOKUP(A38,EQUIPOS!A8:D154,3,FALSE)</f>
        <v>Retroexcavadora sobre oruga, potencia 138 HP, balde de 1,5 m3.</v>
      </c>
      <c r="C38" s="841"/>
      <c r="D38" s="841"/>
      <c r="E38" s="841"/>
      <c r="F38" s="841"/>
      <c r="G38" s="841"/>
      <c r="H38" s="842"/>
      <c r="I38" s="328"/>
      <c r="J38" s="330"/>
      <c r="K38" s="269">
        <f>VLOOKUP(A38,EQUIPOS!A8:D165,4,FALSE)</f>
        <v>143531.32520767872</v>
      </c>
      <c r="L38" s="423"/>
      <c r="M38" s="424">
        <v>16</v>
      </c>
      <c r="N38" s="272">
        <f>K38/M38</f>
        <v>8970.7078254799198</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0.01</v>
      </c>
      <c r="N40" s="344">
        <f>N76*M40</f>
        <v>25.250800282375621</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50138.845227668979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6" t="s">
        <v>376</v>
      </c>
      <c r="B47" s="43" t="str">
        <f>VLOOKUP(A47,MATERIALES!A5:D372,3,FALSE)</f>
        <v>Anfo</v>
      </c>
      <c r="C47" s="281"/>
      <c r="D47" s="281"/>
      <c r="E47" s="281"/>
      <c r="F47" s="281"/>
      <c r="G47" s="281"/>
      <c r="H47" s="281"/>
      <c r="I47" s="268"/>
      <c r="J47" s="224" t="str">
        <f>VLOOKUP(A47,MATERIALES!A3:D632,2,FALSE)</f>
        <v>kg</v>
      </c>
      <c r="K47" s="282">
        <v>0.3</v>
      </c>
      <c r="L47" s="267"/>
      <c r="M47" s="402">
        <f>VLOOKUP(A47,MATERIALES!A5:D389,4,FALSE)</f>
        <v>5727.0269493838732</v>
      </c>
      <c r="N47" s="272">
        <f>K47*M47</f>
        <v>1718.1080848151619</v>
      </c>
    </row>
    <row r="48" spans="1:14">
      <c r="A48" s="146" t="s">
        <v>424</v>
      </c>
      <c r="B48" s="43" t="str">
        <f>VLOOKUP(A48,MATERIALES!A6:D372,3,FALSE)</f>
        <v>Cordón detonante</v>
      </c>
      <c r="C48" s="425"/>
      <c r="D48" s="425"/>
      <c r="E48" s="425"/>
      <c r="F48" s="425"/>
      <c r="G48" s="425"/>
      <c r="H48" s="425"/>
      <c r="I48" s="425"/>
      <c r="J48" s="311" t="str">
        <f>VLOOKUP(A48,MATERIALES!A4:D633,2,FALSE)</f>
        <v>m</v>
      </c>
      <c r="K48" s="397">
        <v>3</v>
      </c>
      <c r="L48" s="421"/>
      <c r="M48" s="402">
        <f>VLOOKUP(A48,MATERIALES!A6:D390,4,FALSE)</f>
        <v>2449.0849790819766</v>
      </c>
      <c r="N48" s="272">
        <f t="shared" ref="N48:N53" si="0">K48*M48</f>
        <v>7347.2549372459298</v>
      </c>
    </row>
    <row r="49" spans="1:14">
      <c r="A49" s="146" t="s">
        <v>453</v>
      </c>
      <c r="B49" s="43" t="str">
        <f>VLOOKUP(A49,MATERIALES!A6:D372,3,FALSE)</f>
        <v>Explosivos  75% (INDUGEL)</v>
      </c>
      <c r="C49" s="425"/>
      <c r="D49" s="425"/>
      <c r="E49" s="425"/>
      <c r="F49" s="425"/>
      <c r="G49" s="425"/>
      <c r="H49" s="425"/>
      <c r="I49" s="425"/>
      <c r="J49" s="312" t="str">
        <f>VLOOKUP(A49,MATERIALES!A5:D634,2,FALSE)</f>
        <v>lb</v>
      </c>
      <c r="K49" s="397">
        <v>0.25</v>
      </c>
      <c r="L49" s="421"/>
      <c r="M49" s="402">
        <f>VLOOKUP(A49,MATERIALES!A6:D391,4,FALSE)</f>
        <v>11701.877974031995</v>
      </c>
      <c r="N49" s="272">
        <f t="shared" si="0"/>
        <v>2925.4694935079988</v>
      </c>
    </row>
    <row r="50" spans="1:14">
      <c r="A50" s="146" t="s">
        <v>458</v>
      </c>
      <c r="B50" s="43" t="str">
        <f>VLOOKUP(A50,MATERIALES!A6:D372,3,FALSE)</f>
        <v>Fulminantes</v>
      </c>
      <c r="C50" s="425"/>
      <c r="D50" s="425"/>
      <c r="E50" s="425"/>
      <c r="F50" s="425"/>
      <c r="G50" s="425"/>
      <c r="H50" s="425"/>
      <c r="I50" s="425"/>
      <c r="J50" s="312" t="str">
        <f>VLOOKUP(A50,MATERIALES!A6:D635,2,FALSE)</f>
        <v>u</v>
      </c>
      <c r="K50" s="397">
        <v>1</v>
      </c>
      <c r="L50" s="421"/>
      <c r="M50" s="402">
        <f>VLOOKUP(A50,MATERIALES!A6:D392,4,FALSE)</f>
        <v>1172.4786081829529</v>
      </c>
      <c r="N50" s="272">
        <f t="shared" si="0"/>
        <v>1172.4786081829529</v>
      </c>
    </row>
    <row r="51" spans="1:14">
      <c r="A51" s="146" t="s">
        <v>552</v>
      </c>
      <c r="B51" s="43" t="str">
        <f>VLOOKUP(A51,MATERIALES!A7:D372,3,FALSE)</f>
        <v>Mecha Lenta</v>
      </c>
      <c r="C51" s="425"/>
      <c r="D51" s="425"/>
      <c r="E51" s="425"/>
      <c r="F51" s="425"/>
      <c r="G51" s="425"/>
      <c r="H51" s="425"/>
      <c r="I51" s="425"/>
      <c r="J51" s="312" t="str">
        <f>VLOOKUP(A51,MATERIALES!A6:D636,2,FALSE)</f>
        <v>m</v>
      </c>
      <c r="K51" s="397">
        <v>1</v>
      </c>
      <c r="L51" s="421"/>
      <c r="M51" s="402">
        <f>VLOOKUP(A51,MATERIALES!A7:D393,4,FALSE)</f>
        <v>1048.5665705508293</v>
      </c>
      <c r="N51" s="272">
        <f t="shared" si="0"/>
        <v>1048.5665705508293</v>
      </c>
    </row>
    <row r="52" spans="1:14">
      <c r="A52" s="146" t="s">
        <v>845</v>
      </c>
      <c r="B52" s="43" t="str">
        <f>VLOOKUP(A52,MATERIALES!A8:D372,3,FALSE)</f>
        <v>Escolta y transporte (una tarifa por cada m3 escoltado y transportado)</v>
      </c>
      <c r="C52" s="425"/>
      <c r="D52" s="425"/>
      <c r="E52" s="425"/>
      <c r="F52" s="425"/>
      <c r="G52" s="425"/>
      <c r="H52" s="425"/>
      <c r="I52" s="425"/>
      <c r="J52" s="312" t="str">
        <f>VLOOKUP(A52,MATERIALES!A6:D637,2,FALSE)</f>
        <v>kg</v>
      </c>
      <c r="K52" s="397">
        <v>0.45800000000000002</v>
      </c>
      <c r="L52" s="421"/>
      <c r="M52" s="402">
        <f>VLOOKUP(A52,MATERIALES!A8:D394,4,FALSE)</f>
        <v>6716.2406951865423</v>
      </c>
      <c r="N52" s="272">
        <f t="shared" si="0"/>
        <v>3076.0382383954366</v>
      </c>
    </row>
    <row r="53" spans="1:14" ht="15.75" thickBot="1">
      <c r="A53" t="s">
        <v>442</v>
      </c>
      <c r="B53" s="43" t="str">
        <f>VLOOKUP(A53,MATERIALES!A9:D372,3,FALSE)</f>
        <v>Derechos de explotación y/o disposición de materiales</v>
      </c>
      <c r="C53" s="310"/>
      <c r="D53" s="310"/>
      <c r="E53" s="310"/>
      <c r="F53" s="310"/>
      <c r="G53" s="310"/>
      <c r="H53" s="310"/>
      <c r="I53" s="310"/>
      <c r="J53" s="433" t="str">
        <f>VLOOKUP(A53,MATERIALES!A7:D638,2,FALSE)</f>
        <v>m3</v>
      </c>
      <c r="K53" s="126">
        <v>1.3</v>
      </c>
      <c r="L53" s="325"/>
      <c r="M53" s="402">
        <f>VLOOKUP(A53,MATERIALES!A9:D395,4,FALSE)</f>
        <v>4511.8559584873319</v>
      </c>
      <c r="N53" s="272">
        <f t="shared" si="0"/>
        <v>5865.4127460335321</v>
      </c>
    </row>
    <row r="54" spans="1:14" ht="15.75" thickBot="1">
      <c r="B54" s="827" t="s">
        <v>953</v>
      </c>
      <c r="C54" s="828"/>
      <c r="D54" s="828"/>
      <c r="E54" s="828"/>
      <c r="F54" s="828"/>
      <c r="G54" s="828"/>
      <c r="H54" s="828"/>
      <c r="I54" s="828"/>
      <c r="J54" s="828"/>
      <c r="K54" s="828"/>
      <c r="L54" s="828"/>
      <c r="M54" s="829"/>
      <c r="N54" s="394">
        <f>SUM(N47:N53)</f>
        <v>23153.328678731843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1">
        <f>VLOOKUP(A59,TRANSPORTE!A5:D117,4,FALSE)</f>
        <v>1026.2677070042455</v>
      </c>
      <c r="M59" s="832"/>
      <c r="N59" s="287">
        <f>K59*L59</f>
        <v>1334.1480191055191</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2525.0800282375621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77151.401953743902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15430.280390748781</v>
      </c>
      <c r="M83" s="862"/>
      <c r="N83" s="51"/>
    </row>
    <row r="84" spans="1:14">
      <c r="B84" s="89" t="s">
        <v>973</v>
      </c>
      <c r="C84" s="90"/>
      <c r="D84" s="90"/>
      <c r="E84" s="90"/>
      <c r="F84" s="90"/>
      <c r="G84" s="90"/>
      <c r="H84" s="90"/>
      <c r="I84" s="87"/>
      <c r="J84" s="88"/>
      <c r="K84" s="304">
        <v>0.05</v>
      </c>
      <c r="L84" s="861">
        <f>N78*K84</f>
        <v>3857.5700976871954</v>
      </c>
      <c r="M84" s="862"/>
      <c r="N84" s="51"/>
    </row>
    <row r="85" spans="1:14" ht="15.75" thickBot="1">
      <c r="B85" s="91" t="s">
        <v>974</v>
      </c>
      <c r="C85" s="92"/>
      <c r="D85" s="92"/>
      <c r="E85" s="92"/>
      <c r="F85" s="92"/>
      <c r="G85" s="92"/>
      <c r="H85" s="92"/>
      <c r="I85" s="93"/>
      <c r="J85" s="94"/>
      <c r="K85" s="305">
        <v>0.05</v>
      </c>
      <c r="L85" s="863">
        <f>N78*K85</f>
        <v>3857.5700976871954</v>
      </c>
      <c r="M85" s="864"/>
      <c r="N85" s="51"/>
    </row>
    <row r="86" spans="1:14" ht="15.75" thickBot="1">
      <c r="B86" s="827" t="s">
        <v>953</v>
      </c>
      <c r="C86" s="828"/>
      <c r="D86" s="828"/>
      <c r="E86" s="828"/>
      <c r="F86" s="828"/>
      <c r="G86" s="828"/>
      <c r="H86" s="828"/>
      <c r="I86" s="828"/>
      <c r="J86" s="828"/>
      <c r="K86" s="828"/>
      <c r="L86" s="828"/>
      <c r="M86" s="829"/>
      <c r="N86" s="52">
        <f>L83+L84+L85</f>
        <v>23145.420586123171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100296.82253986708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98542.741760805264</v>
      </c>
      <c r="L36" s="270"/>
      <c r="M36" s="336">
        <v>2.5</v>
      </c>
      <c r="N36" s="272">
        <f>K36/M36</f>
        <v>39417.096704322103</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1"/>
      <c r="J37" s="422"/>
      <c r="K37" s="269">
        <f>VLOOKUP(A37,EQUIPOS!A7:D164,4,FALSE)</f>
        <v>172578.98975845845</v>
      </c>
      <c r="L37" s="335"/>
      <c r="M37" s="336">
        <v>100</v>
      </c>
      <c r="N37" s="272">
        <f>K37/M37</f>
        <v>1725.7898975845847</v>
      </c>
    </row>
    <row r="38" spans="1:14">
      <c r="A38" s="113" t="s">
        <v>261</v>
      </c>
      <c r="B38" s="840" t="str">
        <f>VLOOKUP(A38,EQUIPOS!A8:D154,3,FALSE)</f>
        <v xml:space="preserve">Motobomba 3 PULGADAS (incluye operario)
</v>
      </c>
      <c r="C38" s="841"/>
      <c r="D38" s="841"/>
      <c r="E38" s="841"/>
      <c r="F38" s="841"/>
      <c r="G38" s="841"/>
      <c r="H38" s="842"/>
      <c r="I38" s="328"/>
      <c r="J38" s="330"/>
      <c r="K38" s="269">
        <f>VLOOKUP(A38,EQUIPOS!A8:D165,4,FALSE)</f>
        <v>7120.4874955192663</v>
      </c>
      <c r="L38" s="423"/>
      <c r="M38" s="424">
        <v>8</v>
      </c>
      <c r="N38" s="272">
        <f>K38/M38</f>
        <v>890.06093693990829</v>
      </c>
    </row>
    <row r="39" spans="1:14">
      <c r="A39" t="s">
        <v>312</v>
      </c>
      <c r="B39" s="840" t="str">
        <f>VLOOKUP(A39,EQUIPOS!A9:D154,3,FALSE)</f>
        <v>Retroexcavadora sobre oruga, potencia 138 HP, balde de 1,5 m3.</v>
      </c>
      <c r="C39" s="841"/>
      <c r="D39" s="841"/>
      <c r="E39" s="841"/>
      <c r="F39" s="841"/>
      <c r="G39" s="841"/>
      <c r="H39" s="842"/>
      <c r="I39" s="36"/>
      <c r="J39" s="37"/>
      <c r="K39" s="269">
        <f>VLOOKUP(A39,EQUIPOS!A9:D166,4,FALSE)</f>
        <v>143531.32520767872</v>
      </c>
      <c r="L39" s="276"/>
      <c r="M39" s="336">
        <v>8</v>
      </c>
      <c r="N39" s="272">
        <f>K39/M39</f>
        <v>17941.41565095984</v>
      </c>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N78*M41</f>
        <v>215.73612180720397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60190.099311613638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6" t="s">
        <v>376</v>
      </c>
      <c r="B48" s="43" t="str">
        <f>VLOOKUP(A48,MATERIALES!A5:D372,3,FALSE)</f>
        <v>Anfo</v>
      </c>
      <c r="C48" s="281"/>
      <c r="D48" s="281"/>
      <c r="E48" s="281"/>
      <c r="F48" s="281"/>
      <c r="G48" s="281"/>
      <c r="H48" s="281"/>
      <c r="I48" s="268"/>
      <c r="J48" s="224" t="str">
        <f>VLOOKUP(A48,MATERIALES!A4:D633,2,FALSE)</f>
        <v>kg</v>
      </c>
      <c r="K48" s="282">
        <v>0.3</v>
      </c>
      <c r="L48" s="267"/>
      <c r="M48" s="402">
        <f>VLOOKUP(A48,MATERIALES!A5:D389,4,FALSE)</f>
        <v>5727.0269493838732</v>
      </c>
      <c r="N48" s="272">
        <f>K48*M48</f>
        <v>1718.1080848151619</v>
      </c>
    </row>
    <row r="49" spans="1:14">
      <c r="A49" s="146" t="s">
        <v>424</v>
      </c>
      <c r="B49" s="43" t="str">
        <f>VLOOKUP(A49,MATERIALES!A6:D372,3,FALSE)</f>
        <v>Cordón detonante</v>
      </c>
      <c r="C49" s="425"/>
      <c r="D49" s="425"/>
      <c r="E49" s="425"/>
      <c r="F49" s="425"/>
      <c r="G49" s="425"/>
      <c r="H49" s="425"/>
      <c r="I49" s="425"/>
      <c r="J49" s="311" t="str">
        <f>VLOOKUP(A49,MATERIALES!A5:D634,2,FALSE)</f>
        <v>m</v>
      </c>
      <c r="K49" s="397">
        <v>3</v>
      </c>
      <c r="L49" s="421"/>
      <c r="M49" s="402">
        <f>VLOOKUP(A49,MATERIALES!A6:D390,4,FALSE)</f>
        <v>2449.0849790819766</v>
      </c>
      <c r="N49" s="272">
        <f t="shared" ref="N49:N54" si="0">K49*M49</f>
        <v>7347.2549372459298</v>
      </c>
    </row>
    <row r="50" spans="1:14">
      <c r="A50" s="146" t="s">
        <v>453</v>
      </c>
      <c r="B50" s="43" t="str">
        <f>VLOOKUP(A50,MATERIALES!A6:D372,3,FALSE)</f>
        <v>Explosivos  75% (INDUGEL)</v>
      </c>
      <c r="C50" s="425"/>
      <c r="D50" s="425"/>
      <c r="E50" s="425"/>
      <c r="F50" s="425"/>
      <c r="G50" s="425"/>
      <c r="H50" s="425"/>
      <c r="I50" s="425"/>
      <c r="J50" s="312" t="str">
        <f>VLOOKUP(A50,MATERIALES!A6:D635,2,FALSE)</f>
        <v>lb</v>
      </c>
      <c r="K50" s="397">
        <v>0.25</v>
      </c>
      <c r="L50" s="421"/>
      <c r="M50" s="402">
        <f>VLOOKUP(A50,MATERIALES!A6:D391,4,FALSE)</f>
        <v>11701.877974031995</v>
      </c>
      <c r="N50" s="272">
        <f t="shared" si="0"/>
        <v>2925.4694935079988</v>
      </c>
    </row>
    <row r="51" spans="1:14">
      <c r="A51" s="146" t="s">
        <v>458</v>
      </c>
      <c r="B51" s="43" t="str">
        <f>VLOOKUP(A51,MATERIALES!A6:D372,3,FALSE)</f>
        <v>Fulminantes</v>
      </c>
      <c r="C51" s="425"/>
      <c r="D51" s="425"/>
      <c r="E51" s="425"/>
      <c r="F51" s="425"/>
      <c r="G51" s="425"/>
      <c r="H51" s="425"/>
      <c r="I51" s="425"/>
      <c r="J51" s="312" t="str">
        <f>VLOOKUP(A51,MATERIALES!A6:D636,2,FALSE)</f>
        <v>u</v>
      </c>
      <c r="K51" s="397">
        <v>1</v>
      </c>
      <c r="L51" s="421"/>
      <c r="M51" s="402">
        <f>VLOOKUP(A51,MATERIALES!A6:D392,4,FALSE)</f>
        <v>1172.4786081829529</v>
      </c>
      <c r="N51" s="272">
        <f t="shared" si="0"/>
        <v>1172.4786081829529</v>
      </c>
    </row>
    <row r="52" spans="1:14">
      <c r="A52" s="146" t="s">
        <v>552</v>
      </c>
      <c r="B52" s="43" t="str">
        <f>VLOOKUP(A52,MATERIALES!A7:D372,3,FALSE)</f>
        <v>Mecha Lenta</v>
      </c>
      <c r="C52" s="425"/>
      <c r="D52" s="425"/>
      <c r="E52" s="425"/>
      <c r="F52" s="425"/>
      <c r="G52" s="425"/>
      <c r="H52" s="425"/>
      <c r="I52" s="425"/>
      <c r="J52" s="312" t="str">
        <f>VLOOKUP(A52,MATERIALES!A6:D637,2,FALSE)</f>
        <v>m</v>
      </c>
      <c r="K52" s="397">
        <v>1</v>
      </c>
      <c r="L52" s="421"/>
      <c r="M52" s="402">
        <f>VLOOKUP(A52,MATERIALES!A7:D393,4,FALSE)</f>
        <v>1048.5665705508293</v>
      </c>
      <c r="N52" s="272">
        <f t="shared" si="0"/>
        <v>1048.5665705508293</v>
      </c>
    </row>
    <row r="53" spans="1:14">
      <c r="A53" s="205" t="s">
        <v>845</v>
      </c>
      <c r="B53" s="43" t="str">
        <f>VLOOKUP(A53,MATERIALES!A7:D372,3,FALSE)</f>
        <v>Escolta y transporte (una tarifa por cada m3 escoltado y transportado)</v>
      </c>
      <c r="C53" s="425"/>
      <c r="D53" s="425"/>
      <c r="E53" s="425"/>
      <c r="F53" s="425"/>
      <c r="G53" s="425"/>
      <c r="H53" s="425"/>
      <c r="I53" s="425"/>
      <c r="J53" s="312" t="str">
        <f>VLOOKUP(A53,MATERIALES!A6:D637,2,FALSE)</f>
        <v>kg</v>
      </c>
      <c r="K53" s="397">
        <v>0.45800000000000002</v>
      </c>
      <c r="L53" s="421"/>
      <c r="M53" s="402">
        <f>VLOOKUP(A53,MATERIALES!A7:D393,4,FALSE)</f>
        <v>6716.2406951865423</v>
      </c>
      <c r="N53" s="272">
        <f>K53*M53</f>
        <v>3076.0382383954366</v>
      </c>
    </row>
    <row r="54" spans="1:14">
      <c r="A54" s="146" t="s">
        <v>442</v>
      </c>
      <c r="B54" s="43" t="str">
        <f>VLOOKUP(A54,MATERIALES!A8:D372,3,FALSE)</f>
        <v>Derechos de explotación y/o disposición de materiales</v>
      </c>
      <c r="C54" s="425"/>
      <c r="D54" s="425"/>
      <c r="E54" s="425"/>
      <c r="F54" s="425"/>
      <c r="G54" s="425"/>
      <c r="H54" s="425"/>
      <c r="I54" s="425"/>
      <c r="J54" s="312" t="str">
        <f>VLOOKUP(A54,MATERIALES!A7:D638,2,FALSE)</f>
        <v>m3</v>
      </c>
      <c r="K54" s="397">
        <v>1.3</v>
      </c>
      <c r="L54" s="421"/>
      <c r="M54" s="402">
        <f>VLOOKUP(A54,MATERIALES!A8:D394,4,FALSE)</f>
        <v>4511.8559584873319</v>
      </c>
      <c r="N54" s="272">
        <f t="shared" si="0"/>
        <v>5865.4127460335321</v>
      </c>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23153.328678731843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31">
        <f>VLOOKUP(A61,TRANSPORTE!A5:D117,4,FALSE)</f>
        <v>1026.2677070042455</v>
      </c>
      <c r="M61" s="832"/>
      <c r="N61" s="287">
        <f>K61*L61</f>
        <v>1334.1480191055191</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1334.1480191055191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21573.612180720396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106251.18819017141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21250.237638034283</v>
      </c>
      <c r="M85" s="862"/>
      <c r="N85" s="51"/>
    </row>
    <row r="86" spans="1:14">
      <c r="B86" s="89" t="s">
        <v>973</v>
      </c>
      <c r="C86" s="90"/>
      <c r="D86" s="90"/>
      <c r="E86" s="90"/>
      <c r="F86" s="90"/>
      <c r="G86" s="90"/>
      <c r="H86" s="90"/>
      <c r="I86" s="87"/>
      <c r="J86" s="88"/>
      <c r="K86" s="304">
        <v>0.05</v>
      </c>
      <c r="L86" s="861">
        <f>N80*K86</f>
        <v>5312.5594095085708</v>
      </c>
      <c r="M86" s="862"/>
      <c r="N86" s="51"/>
    </row>
    <row r="87" spans="1:14" ht="15.75" thickBot="1">
      <c r="B87" s="91" t="s">
        <v>974</v>
      </c>
      <c r="C87" s="92"/>
      <c r="D87" s="92"/>
      <c r="E87" s="92"/>
      <c r="F87" s="92"/>
      <c r="G87" s="92"/>
      <c r="H87" s="92"/>
      <c r="I87" s="93"/>
      <c r="J87" s="94"/>
      <c r="K87" s="305">
        <v>0.05</v>
      </c>
      <c r="L87" s="863">
        <f>N80*K87</f>
        <v>5312.5594095085708</v>
      </c>
      <c r="M87" s="864"/>
      <c r="N87" s="51"/>
    </row>
    <row r="88" spans="1:14" ht="15.75" thickBot="1">
      <c r="B88" s="827" t="s">
        <v>953</v>
      </c>
      <c r="C88" s="828"/>
      <c r="D88" s="828"/>
      <c r="E88" s="828"/>
      <c r="F88" s="828"/>
      <c r="G88" s="828"/>
      <c r="H88" s="828"/>
      <c r="I88" s="828"/>
      <c r="J88" s="828"/>
      <c r="K88" s="828"/>
      <c r="L88" s="828"/>
      <c r="M88" s="829"/>
      <c r="N88" s="52">
        <f>L85+L86+L87</f>
        <v>31875.356457051421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138126.54464722282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2.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172578.98975845845</v>
      </c>
      <c r="L36" s="270"/>
      <c r="M36" s="336">
        <v>100</v>
      </c>
      <c r="N36" s="272">
        <f>K36/M36</f>
        <v>1725.7898975845847</v>
      </c>
    </row>
    <row r="37" spans="1:14">
      <c r="A37" s="113" t="s">
        <v>312</v>
      </c>
      <c r="B37" s="840" t="str">
        <f>VLOOKUP(A37,EQUIPOS!A7:D154,3,FALSE)</f>
        <v>Retroexcavadora sobre oruga, potencia 138 HP, balde de 1,5 m3.</v>
      </c>
      <c r="C37" s="841"/>
      <c r="D37" s="841"/>
      <c r="E37" s="841"/>
      <c r="F37" s="841"/>
      <c r="G37" s="841"/>
      <c r="H37" s="842"/>
      <c r="I37" s="421"/>
      <c r="J37" s="422"/>
      <c r="K37" s="269">
        <f>VLOOKUP(A37,EQUIPOS!A7:D164,4,FALSE)</f>
        <v>143531.32520767872</v>
      </c>
      <c r="L37" s="335"/>
      <c r="M37" s="336">
        <v>35</v>
      </c>
      <c r="N37" s="272">
        <f>K37/M37</f>
        <v>4100.8950059336776</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7.6767229862288557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5834.3616265044911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6" t="s">
        <v>442</v>
      </c>
      <c r="B48" s="43" t="str">
        <f>VLOOKUP(A48,MATERIALES!A5:D372,3,FALSE)</f>
        <v>Derechos de explotación y/o disposición de materiales</v>
      </c>
      <c r="C48" s="281"/>
      <c r="D48" s="281"/>
      <c r="E48" s="281"/>
      <c r="F48" s="281"/>
      <c r="G48" s="281"/>
      <c r="H48" s="281"/>
      <c r="I48" s="268"/>
      <c r="J48" s="224" t="str">
        <f>VLOOKUP(A48,MATERIALES!A4:D633,2,FALSE)</f>
        <v>m3</v>
      </c>
      <c r="K48" s="282">
        <v>1.3</v>
      </c>
      <c r="L48" s="267"/>
      <c r="M48" s="402">
        <f>VLOOKUP(A48,MATERIALES!A5:D389,4,FALSE)</f>
        <v>4511.8559584873319</v>
      </c>
      <c r="N48" s="272">
        <f>K48*M48</f>
        <v>5865.4127460335321</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7" t="s">
        <v>953</v>
      </c>
      <c r="C55" s="828"/>
      <c r="D55" s="828"/>
      <c r="E55" s="828"/>
      <c r="F55" s="828"/>
      <c r="G55" s="828"/>
      <c r="H55" s="828"/>
      <c r="I55" s="828"/>
      <c r="J55" s="828"/>
      <c r="K55" s="828"/>
      <c r="L55" s="828"/>
      <c r="M55" s="829"/>
      <c r="N55" s="394">
        <f>SUM(N48:N54)</f>
        <v>5865.4127460335321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31">
        <f>VLOOKUP(A60,TRANSPORTE!A5:D117,4,FALSE)</f>
        <v>1026.2677070042455</v>
      </c>
      <c r="M60" s="832"/>
      <c r="N60" s="287">
        <f>K60*L60</f>
        <v>1334.1480191055191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1334.1480191055191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767.67229862288559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13801.594690266429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2760.3189380532858</v>
      </c>
      <c r="M84" s="862"/>
      <c r="N84" s="51"/>
    </row>
    <row r="85" spans="1:14">
      <c r="B85" s="89" t="s">
        <v>973</v>
      </c>
      <c r="C85" s="90"/>
      <c r="D85" s="90"/>
      <c r="E85" s="90"/>
      <c r="F85" s="90"/>
      <c r="G85" s="90"/>
      <c r="H85" s="90"/>
      <c r="I85" s="87"/>
      <c r="J85" s="88"/>
      <c r="K85" s="304">
        <v>0.05</v>
      </c>
      <c r="L85" s="861">
        <f>N79*K85</f>
        <v>690.07973451332145</v>
      </c>
      <c r="M85" s="862"/>
      <c r="N85" s="51"/>
    </row>
    <row r="86" spans="1:14" ht="15.75" thickBot="1">
      <c r="B86" s="91" t="s">
        <v>974</v>
      </c>
      <c r="C86" s="92"/>
      <c r="D86" s="92"/>
      <c r="E86" s="92"/>
      <c r="F86" s="92"/>
      <c r="G86" s="92"/>
      <c r="H86" s="92"/>
      <c r="I86" s="93"/>
      <c r="J86" s="94"/>
      <c r="K86" s="305">
        <v>0.05</v>
      </c>
      <c r="L86" s="863">
        <f>N79*K86</f>
        <v>690.07973451332145</v>
      </c>
      <c r="M86" s="864"/>
      <c r="N86" s="51"/>
    </row>
    <row r="87" spans="1:14" ht="15.75" thickBot="1">
      <c r="B87" s="827" t="s">
        <v>953</v>
      </c>
      <c r="C87" s="828"/>
      <c r="D87" s="828"/>
      <c r="E87" s="828"/>
      <c r="F87" s="828"/>
      <c r="G87" s="828"/>
      <c r="H87" s="828"/>
      <c r="I87" s="828"/>
      <c r="J87" s="828"/>
      <c r="K87" s="828"/>
      <c r="L87" s="828"/>
      <c r="M87" s="829"/>
      <c r="N87" s="52">
        <f>L84+L85+L86</f>
        <v>4140.4784070799287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17942.073097346358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7.75" customHeight="1" thickBot="1">
      <c r="B29" s="71" t="s">
        <v>943</v>
      </c>
      <c r="C29" s="836" t="s">
        <v>944</v>
      </c>
      <c r="D29" s="837"/>
      <c r="E29" s="837"/>
      <c r="F29" s="837"/>
      <c r="G29" s="837"/>
      <c r="H29" s="837"/>
      <c r="I29" s="837"/>
      <c r="J29" s="72"/>
      <c r="K29" s="342" t="s">
        <v>2215</v>
      </c>
      <c r="L29" s="838" t="s">
        <v>945</v>
      </c>
      <c r="M29" s="83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8" t="s">
        <v>944</v>
      </c>
      <c r="C34" s="809"/>
      <c r="D34" s="809"/>
      <c r="E34" s="809"/>
      <c r="F34" s="809"/>
      <c r="G34" s="809"/>
      <c r="H34" s="810"/>
      <c r="I34" s="811" t="s">
        <v>948</v>
      </c>
      <c r="J34" s="812"/>
      <c r="K34" s="69" t="s">
        <v>949</v>
      </c>
      <c r="L34" s="813" t="s">
        <v>950</v>
      </c>
      <c r="M34" s="810"/>
      <c r="N34" s="70" t="s">
        <v>951</v>
      </c>
    </row>
    <row r="35" spans="1:14">
      <c r="A35" s="113" t="s">
        <v>263</v>
      </c>
      <c r="B35" s="840" t="str">
        <f>VLOOKUP(A35,EQUIPOS!A6:D154,3,FALSE)</f>
        <v xml:space="preserve">Motobomba 4 pulgadas
</v>
      </c>
      <c r="C35" s="841"/>
      <c r="D35" s="841"/>
      <c r="E35" s="841"/>
      <c r="F35" s="841"/>
      <c r="G35" s="841"/>
      <c r="H35" s="842"/>
      <c r="I35" s="267"/>
      <c r="J35" s="268"/>
      <c r="K35" s="269">
        <f>VLOOKUP(A35,EQUIPOS!A6:D163,4,FALSE)</f>
        <v>11533.767204188469</v>
      </c>
      <c r="L35" s="270"/>
      <c r="M35" s="336">
        <v>21</v>
      </c>
      <c r="N35" s="272">
        <f>K35/M35</f>
        <v>549.22700972326038</v>
      </c>
    </row>
    <row r="36" spans="1:14">
      <c r="A36" s="113" t="s">
        <v>129</v>
      </c>
      <c r="B36" s="840" t="str">
        <f>VLOOKUP(A36,EQUIPOS!A7:D154,3,FALSE)</f>
        <v xml:space="preserve">Buldozer, Potencia al volante de 140 HP, motor de 2200 RPM, longitud de hoja 4,80m. </v>
      </c>
      <c r="C36" s="841"/>
      <c r="D36" s="841"/>
      <c r="E36" s="841"/>
      <c r="F36" s="841"/>
      <c r="G36" s="841"/>
      <c r="H36" s="842"/>
      <c r="I36" s="421"/>
      <c r="J36" s="422"/>
      <c r="K36" s="269">
        <f>VLOOKUP(A36,EQUIPOS!A7:D164,4,FALSE)</f>
        <v>172578.98975845845</v>
      </c>
      <c r="L36" s="335"/>
      <c r="M36" s="336">
        <v>100</v>
      </c>
      <c r="N36" s="272">
        <f>K36/M36</f>
        <v>1725.7898975845847</v>
      </c>
    </row>
    <row r="37" spans="1:14">
      <c r="A37" s="113" t="s">
        <v>312</v>
      </c>
      <c r="B37" s="840" t="str">
        <f>VLOOKUP(A37,EQUIPOS!A8:D154,3,FALSE)</f>
        <v>Retroexcavadora sobre oruga, potencia 138 HP, balde de 1,5 m3.</v>
      </c>
      <c r="C37" s="841"/>
      <c r="D37" s="841"/>
      <c r="E37" s="841"/>
      <c r="F37" s="841"/>
      <c r="G37" s="841"/>
      <c r="H37" s="842"/>
      <c r="I37" s="328"/>
      <c r="J37" s="330"/>
      <c r="K37" s="269">
        <f>VLOOKUP(A37,EQUIPOS!A8:D165,4,FALSE)</f>
        <v>143531.32520767872</v>
      </c>
      <c r="L37" s="423"/>
      <c r="M37" s="424">
        <v>21</v>
      </c>
      <c r="N37" s="272">
        <f>K37/M37</f>
        <v>6834.8250098894623</v>
      </c>
    </row>
    <row r="38" spans="1:14">
      <c r="B38" s="840"/>
      <c r="C38" s="841"/>
      <c r="D38" s="841"/>
      <c r="E38" s="841"/>
      <c r="F38" s="841"/>
      <c r="G38" s="841"/>
      <c r="H38" s="842"/>
      <c r="I38" s="36"/>
      <c r="J38" s="37"/>
      <c r="K38" s="269"/>
      <c r="L38" s="276"/>
      <c r="M38" s="336"/>
      <c r="N38" s="272"/>
    </row>
    <row r="39" spans="1:14">
      <c r="B39" s="320"/>
      <c r="C39" s="321"/>
      <c r="D39" s="321"/>
      <c r="E39" s="321"/>
      <c r="F39" s="323"/>
      <c r="G39" s="323"/>
      <c r="H39" s="125"/>
      <c r="I39" s="36"/>
      <c r="J39" s="37"/>
      <c r="K39" s="269"/>
      <c r="L39" s="276"/>
      <c r="M39" s="277"/>
      <c r="N39" s="273"/>
    </row>
    <row r="40" spans="1:14">
      <c r="B40" s="847" t="s">
        <v>952</v>
      </c>
      <c r="C40" s="848"/>
      <c r="D40" s="848"/>
      <c r="E40" s="38"/>
      <c r="F40" s="39"/>
      <c r="G40" s="39"/>
      <c r="H40" s="40"/>
      <c r="I40" s="36"/>
      <c r="J40" s="37"/>
      <c r="K40" s="279"/>
      <c r="L40" s="276"/>
      <c r="M40" s="401">
        <v>0.01</v>
      </c>
      <c r="N40" s="344">
        <f>N76*M40</f>
        <v>12.794538310381427</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SUM(N35:N41)</f>
        <v>9122.6364555076889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6" t="s">
        <v>442</v>
      </c>
      <c r="B47" s="43" t="str">
        <f>VLOOKUP(A47,MATERIALES!A5:D372,3,FALSE)</f>
        <v>Derechos de explotación y/o disposición de materiales</v>
      </c>
      <c r="C47" s="281"/>
      <c r="D47" s="281"/>
      <c r="E47" s="281"/>
      <c r="F47" s="281"/>
      <c r="G47" s="281"/>
      <c r="H47" s="281"/>
      <c r="I47" s="268"/>
      <c r="J47" s="224" t="str">
        <f>VLOOKUP(A47,MATERIALES!A4:D633,2,FALSE)</f>
        <v>m3</v>
      </c>
      <c r="K47" s="282">
        <v>1.3</v>
      </c>
      <c r="L47" s="267"/>
      <c r="M47" s="402">
        <f>VLOOKUP(A47,MATERIALES!A5:D389,4,FALSE)</f>
        <v>4511.8559584873319</v>
      </c>
      <c r="N47" s="272">
        <f>K47*M47</f>
        <v>5865.4127460335321</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5865.4127460335321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1">
        <f>VLOOKUP(A59,TRANSPORTE!A5:D117,4,FALSE)</f>
        <v>1026.2677070042455</v>
      </c>
      <c r="M59" s="832"/>
      <c r="N59" s="287">
        <f>K59*L59</f>
        <v>1334.1480191055191</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1334.1480191055191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1279.4538310381427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17601.651051684883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3520.330210336977</v>
      </c>
      <c r="M83" s="862"/>
      <c r="N83" s="51"/>
    </row>
    <row r="84" spans="1:14">
      <c r="B84" s="89" t="s">
        <v>973</v>
      </c>
      <c r="C84" s="90"/>
      <c r="D84" s="90"/>
      <c r="E84" s="90"/>
      <c r="F84" s="90"/>
      <c r="G84" s="90"/>
      <c r="H84" s="90"/>
      <c r="I84" s="87"/>
      <c r="J84" s="88"/>
      <c r="K84" s="304">
        <v>0.05</v>
      </c>
      <c r="L84" s="861">
        <f>N78*K84</f>
        <v>880.08255258424424</v>
      </c>
      <c r="M84" s="862"/>
      <c r="N84" s="51"/>
    </row>
    <row r="85" spans="1:14" ht="15.75" thickBot="1">
      <c r="B85" s="91" t="s">
        <v>974</v>
      </c>
      <c r="C85" s="92"/>
      <c r="D85" s="92"/>
      <c r="E85" s="92"/>
      <c r="F85" s="92"/>
      <c r="G85" s="92"/>
      <c r="H85" s="92"/>
      <c r="I85" s="93"/>
      <c r="J85" s="94"/>
      <c r="K85" s="305">
        <v>0.05</v>
      </c>
      <c r="L85" s="863">
        <f>N78*K85</f>
        <v>880.08255258424424</v>
      </c>
      <c r="M85" s="864"/>
      <c r="N85" s="51"/>
    </row>
    <row r="86" spans="1:14" ht="15.75" thickBot="1">
      <c r="B86" s="827" t="s">
        <v>953</v>
      </c>
      <c r="C86" s="828"/>
      <c r="D86" s="828"/>
      <c r="E86" s="828"/>
      <c r="F86" s="828"/>
      <c r="G86" s="828"/>
      <c r="H86" s="828"/>
      <c r="I86" s="828"/>
      <c r="J86" s="828"/>
      <c r="K86" s="828"/>
      <c r="L86" s="828"/>
      <c r="M86" s="829"/>
      <c r="N86" s="52">
        <f>L83+L84+L85</f>
        <v>5280.4953155054664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22882.146367190348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10482.912858917964</v>
      </c>
      <c r="L36" s="270"/>
      <c r="M36" s="336">
        <v>2.5</v>
      </c>
      <c r="N36" s="272">
        <f>K36/M36</f>
        <v>4193.1651435671856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4599.1476435671857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550</v>
      </c>
      <c r="B48" s="43" t="str">
        <f>VLOOKUP(A48,MATERIALES!A5:D372,3,FALSE)</f>
        <v>Material seleccionado para Relleno</v>
      </c>
      <c r="C48" s="281"/>
      <c r="D48" s="281"/>
      <c r="E48" s="281"/>
      <c r="F48" s="281"/>
      <c r="G48" s="281"/>
      <c r="H48" s="281"/>
      <c r="I48" s="268"/>
      <c r="J48" s="224" t="str">
        <f>VLOOKUP(A48,MATERIALES!A4:D633,2,FALSE)</f>
        <v>m3</v>
      </c>
      <c r="K48" s="282">
        <v>1.3</v>
      </c>
      <c r="L48" s="267"/>
      <c r="M48" s="402">
        <f>VLOOKUP(A48,MATERIALES!A5:D389,4,FALSE)</f>
        <v>22304.166773782286</v>
      </c>
      <c r="N48" s="272">
        <f>K48*M48</f>
        <v>28995.416805916971</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62.476657629642254</v>
      </c>
      <c r="N49" s="272">
        <f>K49*M49</f>
        <v>1874.2997288892677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30869.716534806241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1026.2677070042455</v>
      </c>
      <c r="M60" s="832"/>
      <c r="N60" s="287">
        <f>K60*L60</f>
        <v>1334.1480191055191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1334.1480191055191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44922.662197478945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8984.5324394957897</v>
      </c>
      <c r="M84" s="862"/>
      <c r="N84" s="51"/>
    </row>
    <row r="85" spans="1:14">
      <c r="B85" s="89" t="s">
        <v>973</v>
      </c>
      <c r="C85" s="90"/>
      <c r="D85" s="90"/>
      <c r="E85" s="90"/>
      <c r="F85" s="90"/>
      <c r="G85" s="90"/>
      <c r="H85" s="90"/>
      <c r="I85" s="87"/>
      <c r="J85" s="88"/>
      <c r="K85" s="304">
        <v>0.05</v>
      </c>
      <c r="L85" s="861">
        <f>N79*K85</f>
        <v>2246.1331098739474</v>
      </c>
      <c r="M85" s="862"/>
      <c r="N85" s="51"/>
    </row>
    <row r="86" spans="1:14" ht="15.75" thickBot="1">
      <c r="B86" s="91" t="s">
        <v>974</v>
      </c>
      <c r="C86" s="92"/>
      <c r="D86" s="92"/>
      <c r="E86" s="92"/>
      <c r="F86" s="92"/>
      <c r="G86" s="92"/>
      <c r="H86" s="92"/>
      <c r="I86" s="93"/>
      <c r="J86" s="94"/>
      <c r="K86" s="305">
        <v>0.05</v>
      </c>
      <c r="L86" s="863">
        <f>N79*K86</f>
        <v>2246.1331098739474</v>
      </c>
      <c r="M86" s="864"/>
      <c r="N86" s="51"/>
    </row>
    <row r="87" spans="1:14" ht="15.75" thickBot="1">
      <c r="B87" s="827" t="s">
        <v>953</v>
      </c>
      <c r="C87" s="828"/>
      <c r="D87" s="828"/>
      <c r="E87" s="828"/>
      <c r="F87" s="828"/>
      <c r="G87" s="828"/>
      <c r="H87" s="828"/>
      <c r="I87" s="828"/>
      <c r="J87" s="828"/>
      <c r="K87" s="828"/>
      <c r="L87" s="828"/>
      <c r="M87" s="829"/>
      <c r="N87" s="52">
        <f>L84+L85+L86</f>
        <v>13476.798659243683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58399.460856722624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10482.912858917964</v>
      </c>
      <c r="L36" s="270"/>
      <c r="M36" s="336">
        <v>2.5</v>
      </c>
      <c r="N36" s="272">
        <f>K36/M36</f>
        <v>4193.1651435671856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4599.1476435671857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540</v>
      </c>
      <c r="B48" s="43" t="str">
        <f>VLOOKUP(A48,MATERIALES!A5:D372,3,FALSE)</f>
        <v>Material de Recebo Para Relleno</v>
      </c>
      <c r="C48" s="281"/>
      <c r="D48" s="281"/>
      <c r="E48" s="281"/>
      <c r="F48" s="281"/>
      <c r="G48" s="281"/>
      <c r="H48" s="281"/>
      <c r="I48" s="268"/>
      <c r="J48" s="224" t="str">
        <f>VLOOKUP(A48,MATERIALES!A4:D633,2,FALSE)</f>
        <v>m3</v>
      </c>
      <c r="K48" s="282">
        <v>1.3</v>
      </c>
      <c r="L48" s="267"/>
      <c r="M48" s="402">
        <f>VLOOKUP(A48,MATERIALES!A5:D389,4,FALSE)</f>
        <v>22506.174633451461</v>
      </c>
      <c r="N48" s="272">
        <f>K48*M48</f>
        <v>29258.027023486899</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62.476657629642254</v>
      </c>
      <c r="N49" s="272">
        <f>K49*M49</f>
        <v>1874.2997288892677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31132.326752376168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1026.2677070042455</v>
      </c>
      <c r="M60" s="832"/>
      <c r="N60" s="287">
        <f>K60*L60</f>
        <v>1334.1480191055191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45"/>
    </row>
    <row r="66" spans="1:15" ht="15.75" thickBot="1">
      <c r="B66" s="833" t="s">
        <v>953</v>
      </c>
      <c r="C66" s="834"/>
      <c r="D66" s="834"/>
      <c r="E66" s="834"/>
      <c r="F66" s="834"/>
      <c r="G66" s="834"/>
      <c r="H66" s="834"/>
      <c r="I66" s="834"/>
      <c r="J66" s="834"/>
      <c r="K66" s="834"/>
      <c r="L66" s="834"/>
      <c r="M66" s="835"/>
      <c r="N66" s="104">
        <f>N60+N61+N62+N63+N64</f>
        <v>1334.1480191055191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45185.272415048872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9037.0544830097751</v>
      </c>
      <c r="M84" s="862"/>
      <c r="N84" s="51"/>
    </row>
    <row r="85" spans="1:14">
      <c r="B85" s="89" t="s">
        <v>973</v>
      </c>
      <c r="C85" s="90"/>
      <c r="D85" s="90"/>
      <c r="E85" s="90"/>
      <c r="F85" s="90"/>
      <c r="G85" s="90"/>
      <c r="H85" s="90"/>
      <c r="I85" s="87"/>
      <c r="J85" s="88"/>
      <c r="K85" s="304">
        <v>0.05</v>
      </c>
      <c r="L85" s="861">
        <f>N79*K85</f>
        <v>2259.2636207524438</v>
      </c>
      <c r="M85" s="862"/>
      <c r="N85" s="51"/>
    </row>
    <row r="86" spans="1:14" ht="15.75" thickBot="1">
      <c r="B86" s="91" t="s">
        <v>974</v>
      </c>
      <c r="C86" s="92"/>
      <c r="D86" s="92"/>
      <c r="E86" s="92"/>
      <c r="F86" s="92"/>
      <c r="G86" s="92"/>
      <c r="H86" s="92"/>
      <c r="I86" s="93"/>
      <c r="J86" s="94"/>
      <c r="K86" s="305">
        <v>0.05</v>
      </c>
      <c r="L86" s="863">
        <f>N79*K86</f>
        <v>2259.2636207524438</v>
      </c>
      <c r="M86" s="864"/>
      <c r="N86" s="51"/>
    </row>
    <row r="87" spans="1:14" ht="15.75" thickBot="1">
      <c r="B87" s="827" t="s">
        <v>953</v>
      </c>
      <c r="C87" s="828"/>
      <c r="D87" s="828"/>
      <c r="E87" s="828"/>
      <c r="F87" s="828"/>
      <c r="G87" s="828"/>
      <c r="H87" s="828"/>
      <c r="I87" s="828"/>
      <c r="J87" s="828"/>
      <c r="K87" s="828"/>
      <c r="L87" s="828"/>
      <c r="M87" s="829"/>
      <c r="N87" s="52">
        <f>L84+L85+L86</f>
        <v>13555.581724514665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58740.85413956354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10482.912858917964</v>
      </c>
      <c r="L36" s="270"/>
      <c r="M36" s="336">
        <v>2.5</v>
      </c>
      <c r="N36" s="272">
        <f>K36/M36</f>
        <v>4193.1651435671856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4599.1476435671857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515</v>
      </c>
      <c r="B48" s="43" t="str">
        <f>VLOOKUP(A48,MATERIALES!A5:D372,3,FALSE)</f>
        <v>Material  Granular Tipo SBG</v>
      </c>
      <c r="C48" s="281"/>
      <c r="D48" s="281"/>
      <c r="E48" s="281"/>
      <c r="F48" s="281"/>
      <c r="G48" s="281"/>
      <c r="H48" s="281"/>
      <c r="I48" s="268"/>
      <c r="J48" s="224" t="str">
        <f>VLOOKUP(A48,MATERIALES!A4:D633,2,FALSE)</f>
        <v>m3</v>
      </c>
      <c r="K48" s="282">
        <v>1.3</v>
      </c>
      <c r="L48" s="267"/>
      <c r="M48" s="402">
        <f>VLOOKUP(A48,MATERIALES!A5:D389,4,FALSE)</f>
        <v>31373.694906352019</v>
      </c>
      <c r="N48" s="272">
        <f>K48*M48</f>
        <v>40785.803378257624</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62.476657629642254</v>
      </c>
      <c r="N49" s="272">
        <f>K49*M49</f>
        <v>1874.2997288892677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42660.10310714689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1026.2677070042455</v>
      </c>
      <c r="M60" s="832"/>
      <c r="N60" s="287">
        <f>K60*L60</f>
        <v>1334.1480191055191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1334.1480191055191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56713.048769819594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11342.60975396392</v>
      </c>
      <c r="M84" s="862"/>
      <c r="N84" s="51"/>
    </row>
    <row r="85" spans="1:14">
      <c r="B85" s="89" t="s">
        <v>973</v>
      </c>
      <c r="C85" s="90"/>
      <c r="D85" s="90"/>
      <c r="E85" s="90"/>
      <c r="F85" s="90"/>
      <c r="G85" s="90"/>
      <c r="H85" s="90"/>
      <c r="I85" s="87"/>
      <c r="J85" s="88"/>
      <c r="K85" s="304">
        <v>0.05</v>
      </c>
      <c r="L85" s="861">
        <f>N79*K85</f>
        <v>2835.6524384909799</v>
      </c>
      <c r="M85" s="862"/>
      <c r="N85" s="51"/>
    </row>
    <row r="86" spans="1:14" ht="15.75" thickBot="1">
      <c r="B86" s="91" t="s">
        <v>974</v>
      </c>
      <c r="C86" s="92"/>
      <c r="D86" s="92"/>
      <c r="E86" s="92"/>
      <c r="F86" s="92"/>
      <c r="G86" s="92"/>
      <c r="H86" s="92"/>
      <c r="I86" s="93"/>
      <c r="J86" s="94"/>
      <c r="K86" s="305">
        <v>0.05</v>
      </c>
      <c r="L86" s="863">
        <f>N79*K86</f>
        <v>2835.6524384909799</v>
      </c>
      <c r="M86" s="864"/>
      <c r="N86" s="51"/>
    </row>
    <row r="87" spans="1:14" ht="15.75" thickBot="1">
      <c r="B87" s="827" t="s">
        <v>953</v>
      </c>
      <c r="C87" s="828"/>
      <c r="D87" s="828"/>
      <c r="E87" s="828"/>
      <c r="F87" s="828"/>
      <c r="G87" s="828"/>
      <c r="H87" s="828"/>
      <c r="I87" s="828"/>
      <c r="J87" s="828"/>
      <c r="K87" s="828"/>
      <c r="L87" s="828"/>
      <c r="M87" s="829"/>
      <c r="N87" s="52">
        <f>L84+L85+L86</f>
        <v>17013.914630945877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73726.963400765468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10482.912858917964</v>
      </c>
      <c r="L36" s="270"/>
      <c r="M36" s="336">
        <v>2.5</v>
      </c>
      <c r="N36" s="272">
        <f>K36/M36</f>
        <v>4193.1651435671856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405.98250000000002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4599.1476435671857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517</v>
      </c>
      <c r="B48" s="43" t="str">
        <f>VLOOKUP(A48,MATERIALES!A5:D372,3,FALSE)</f>
        <v>Material Granular Tipo  BG</v>
      </c>
      <c r="C48" s="281"/>
      <c r="D48" s="281"/>
      <c r="E48" s="281"/>
      <c r="F48" s="281"/>
      <c r="G48" s="281"/>
      <c r="H48" s="281"/>
      <c r="I48" s="268"/>
      <c r="J48" s="224" t="str">
        <f>VLOOKUP(A48,MATERIALES!A4:D633,2,FALSE)</f>
        <v>m3</v>
      </c>
      <c r="K48" s="282">
        <v>1.3</v>
      </c>
      <c r="L48" s="267"/>
      <c r="M48" s="402">
        <f>VLOOKUP(A48,MATERIALES!A5:D389,4,FALSE)</f>
        <v>45889.105028972233</v>
      </c>
      <c r="N48" s="272">
        <f>K48*M48</f>
        <v>59655.836537663905</v>
      </c>
    </row>
    <row r="49" spans="1:14">
      <c r="A49" s="158"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62.476657629642254</v>
      </c>
      <c r="N49" s="272">
        <f>K49*M49</f>
        <v>1874.2997288892677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61530.136266553171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1026.2677070042455</v>
      </c>
      <c r="M60" s="832"/>
      <c r="N60" s="287">
        <f>K60*L60</f>
        <v>1334.1480191055191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1334.1480191055191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75583.081929225867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15116.616385845175</v>
      </c>
      <c r="M84" s="862"/>
      <c r="N84" s="51"/>
    </row>
    <row r="85" spans="1:14">
      <c r="B85" s="89" t="s">
        <v>973</v>
      </c>
      <c r="C85" s="90"/>
      <c r="D85" s="90"/>
      <c r="E85" s="90"/>
      <c r="F85" s="90"/>
      <c r="G85" s="90"/>
      <c r="H85" s="90"/>
      <c r="I85" s="87"/>
      <c r="J85" s="88"/>
      <c r="K85" s="304">
        <v>0.05</v>
      </c>
      <c r="L85" s="861">
        <f>N79*K85</f>
        <v>3779.1540964612936</v>
      </c>
      <c r="M85" s="862"/>
      <c r="N85" s="51"/>
    </row>
    <row r="86" spans="1:14" ht="15.75" thickBot="1">
      <c r="B86" s="91" t="s">
        <v>974</v>
      </c>
      <c r="C86" s="92"/>
      <c r="D86" s="92"/>
      <c r="E86" s="92"/>
      <c r="F86" s="92"/>
      <c r="G86" s="92"/>
      <c r="H86" s="92"/>
      <c r="I86" s="93"/>
      <c r="J86" s="94"/>
      <c r="K86" s="305">
        <v>0.05</v>
      </c>
      <c r="L86" s="863">
        <f>N79*K86</f>
        <v>3779.1540964612936</v>
      </c>
      <c r="M86" s="864"/>
      <c r="N86" s="51"/>
    </row>
    <row r="87" spans="1:14" ht="15.75" thickBot="1">
      <c r="B87" s="827" t="s">
        <v>953</v>
      </c>
      <c r="C87" s="828"/>
      <c r="D87" s="828"/>
      <c r="E87" s="828"/>
      <c r="F87" s="828"/>
      <c r="G87" s="828"/>
      <c r="H87" s="828"/>
      <c r="I87" s="828"/>
      <c r="J87" s="828"/>
      <c r="K87" s="828"/>
      <c r="L87" s="828"/>
      <c r="M87" s="829"/>
      <c r="N87" s="52">
        <f>L84+L85+L86</f>
        <v>22674.924578767761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98258.006507993632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405.98250000000002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58" t="s">
        <v>544</v>
      </c>
      <c r="B48" s="43" t="str">
        <f>VLOOKUP(A48,MATERIALES!A5:D372,3,FALSE)</f>
        <v>Material filtrante (6´´)</v>
      </c>
      <c r="C48" s="281"/>
      <c r="D48" s="281"/>
      <c r="E48" s="281"/>
      <c r="F48" s="281"/>
      <c r="G48" s="281"/>
      <c r="H48" s="281"/>
      <c r="I48" s="268"/>
      <c r="J48" s="224" t="str">
        <f>VLOOKUP(A48,MATERIALES!A4:D633,2,FALSE)</f>
        <v>m3</v>
      </c>
      <c r="K48" s="282">
        <v>1.3</v>
      </c>
      <c r="L48" s="267"/>
      <c r="M48" s="402">
        <f>VLOOKUP(A48,MATERIALES!A5:D389,4,FALSE)</f>
        <v>40838.908537242824</v>
      </c>
      <c r="N48" s="272">
        <f>K48*M48</f>
        <v>53090.581098415671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53090.581098415671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1026.2677070042455</v>
      </c>
      <c r="M60" s="832"/>
      <c r="N60" s="287">
        <f>K60*L60</f>
        <v>1334.1480191055191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1334.1480191055191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62950.361617521186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12590.072323504239</v>
      </c>
      <c r="M84" s="862"/>
      <c r="N84" s="51"/>
    </row>
    <row r="85" spans="1:14">
      <c r="B85" s="89" t="s">
        <v>973</v>
      </c>
      <c r="C85" s="90"/>
      <c r="D85" s="90"/>
      <c r="E85" s="90"/>
      <c r="F85" s="90"/>
      <c r="G85" s="90"/>
      <c r="H85" s="90"/>
      <c r="I85" s="87"/>
      <c r="J85" s="88"/>
      <c r="K85" s="304">
        <v>0.05</v>
      </c>
      <c r="L85" s="861">
        <f>N79*K85</f>
        <v>3147.5180808760597</v>
      </c>
      <c r="M85" s="862"/>
      <c r="N85" s="51"/>
    </row>
    <row r="86" spans="1:14" ht="15.75" thickBot="1">
      <c r="B86" s="91" t="s">
        <v>974</v>
      </c>
      <c r="C86" s="92"/>
      <c r="D86" s="92"/>
      <c r="E86" s="92"/>
      <c r="F86" s="92"/>
      <c r="G86" s="92"/>
      <c r="H86" s="92"/>
      <c r="I86" s="93"/>
      <c r="J86" s="94"/>
      <c r="K86" s="305">
        <v>0.05</v>
      </c>
      <c r="L86" s="863">
        <f>N79*K86</f>
        <v>3147.5180808760597</v>
      </c>
      <c r="M86" s="864"/>
      <c r="N86" s="51"/>
    </row>
    <row r="87" spans="1:14" ht="15.75" thickBot="1">
      <c r="B87" s="827" t="s">
        <v>953</v>
      </c>
      <c r="C87" s="828"/>
      <c r="D87" s="828"/>
      <c r="E87" s="828"/>
      <c r="F87" s="828"/>
      <c r="G87" s="828"/>
      <c r="H87" s="828"/>
      <c r="I87" s="828"/>
      <c r="J87" s="828"/>
      <c r="K87" s="828"/>
      <c r="L87" s="828"/>
      <c r="M87" s="829"/>
      <c r="N87" s="52">
        <f>L84+L85+L86</f>
        <v>18885.108485256358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81835.470102777545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405.98250000000002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58" t="s">
        <v>474</v>
      </c>
      <c r="B48" s="43" t="str">
        <f>VLOOKUP(A48,MATERIALES!A5:D372,3,FALSE)</f>
        <v>Gravilla</v>
      </c>
      <c r="C48" s="281"/>
      <c r="D48" s="281"/>
      <c r="E48" s="281"/>
      <c r="F48" s="281"/>
      <c r="G48" s="281"/>
      <c r="H48" s="281"/>
      <c r="I48" s="268"/>
      <c r="J48" s="224" t="str">
        <f>VLOOKUP(A48,MATERIALES!A4:D633,2,FALSE)</f>
        <v>m3</v>
      </c>
      <c r="K48" s="282">
        <v>1.3</v>
      </c>
      <c r="L48" s="267"/>
      <c r="M48" s="402">
        <f>VLOOKUP(A48,MATERIALES!A5:D389,4,FALSE)</f>
        <v>24782.407526424762</v>
      </c>
      <c r="N48" s="272">
        <f>K48*M48</f>
        <v>32217.129784352193</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32217.129784352193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1026.2677070042455</v>
      </c>
      <c r="M60" s="832"/>
      <c r="N60" s="287">
        <f>K60*L60</f>
        <v>1334.1480191055191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1334.1480191055191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8119.65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42076.910303457713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8415.3820606915433</v>
      </c>
      <c r="M84" s="862"/>
      <c r="N84" s="51"/>
    </row>
    <row r="85" spans="1:14">
      <c r="B85" s="89" t="s">
        <v>973</v>
      </c>
      <c r="C85" s="90"/>
      <c r="D85" s="90"/>
      <c r="E85" s="90"/>
      <c r="F85" s="90"/>
      <c r="G85" s="90"/>
      <c r="H85" s="90"/>
      <c r="I85" s="87"/>
      <c r="J85" s="88"/>
      <c r="K85" s="304">
        <v>0.05</v>
      </c>
      <c r="L85" s="861">
        <f>N79*K85</f>
        <v>2103.8455151728858</v>
      </c>
      <c r="M85" s="862"/>
      <c r="N85" s="51"/>
    </row>
    <row r="86" spans="1:14" ht="15.75" thickBot="1">
      <c r="B86" s="91" t="s">
        <v>974</v>
      </c>
      <c r="C86" s="92"/>
      <c r="D86" s="92"/>
      <c r="E86" s="92"/>
      <c r="F86" s="92"/>
      <c r="G86" s="92"/>
      <c r="H86" s="92"/>
      <c r="I86" s="93"/>
      <c r="J86" s="94"/>
      <c r="K86" s="305">
        <v>0.05</v>
      </c>
      <c r="L86" s="863">
        <f>N79*K86</f>
        <v>2103.8455151728858</v>
      </c>
      <c r="M86" s="864"/>
      <c r="N86" s="51"/>
    </row>
    <row r="87" spans="1:14" ht="15.75" thickBot="1">
      <c r="B87" s="827" t="s">
        <v>953</v>
      </c>
      <c r="C87" s="828"/>
      <c r="D87" s="828"/>
      <c r="E87" s="828"/>
      <c r="F87" s="828"/>
      <c r="G87" s="828"/>
      <c r="H87" s="828"/>
      <c r="I87" s="828"/>
      <c r="J87" s="828"/>
      <c r="K87" s="828"/>
      <c r="L87" s="828"/>
      <c r="M87" s="829"/>
      <c r="N87" s="52">
        <f>L84+L85+L86</f>
        <v>12623.073091037313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54699.983394495022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270.65500000000003</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61" t="s">
        <v>802</v>
      </c>
      <c r="B48" s="43" t="str">
        <f>VLOOKUP(A48,MATERIALES!A5:D372,3,FALSE)</f>
        <v>Arena lavada</v>
      </c>
      <c r="C48" s="281"/>
      <c r="D48" s="281"/>
      <c r="E48" s="281"/>
      <c r="F48" s="281"/>
      <c r="G48" s="281"/>
      <c r="H48" s="281"/>
      <c r="I48" s="268"/>
      <c r="J48" s="224" t="str">
        <f>VLOOKUP(A48,MATERIALES!A4:D633,2,FALSE)</f>
        <v>m3</v>
      </c>
      <c r="K48" s="282">
        <v>1.3</v>
      </c>
      <c r="L48" s="267"/>
      <c r="M48" s="402">
        <f>VLOOKUP(A48,MATERIALES!A5:D389,4,FALSE)</f>
        <v>47086.574300207045</v>
      </c>
      <c r="N48" s="272">
        <f>K48*M48</f>
        <v>61212.546590269158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61212.546590269158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1026.2677070042455</v>
      </c>
      <c r="M60" s="832"/>
      <c r="N60" s="287">
        <f>K60*L60</f>
        <v>1334.1480191055191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1334.1480191055191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5413.1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68230.449609374671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13646.089921874935</v>
      </c>
      <c r="M84" s="862"/>
      <c r="N84" s="51"/>
    </row>
    <row r="85" spans="1:14">
      <c r="B85" s="89" t="s">
        <v>973</v>
      </c>
      <c r="C85" s="90"/>
      <c r="D85" s="90"/>
      <c r="E85" s="90"/>
      <c r="F85" s="90"/>
      <c r="G85" s="90"/>
      <c r="H85" s="90"/>
      <c r="I85" s="87"/>
      <c r="J85" s="88"/>
      <c r="K85" s="304">
        <v>0.05</v>
      </c>
      <c r="L85" s="861">
        <f>N79*K85</f>
        <v>3411.5224804687336</v>
      </c>
      <c r="M85" s="862"/>
      <c r="N85" s="51"/>
    </row>
    <row r="86" spans="1:14" ht="15.75" thickBot="1">
      <c r="B86" s="91" t="s">
        <v>974</v>
      </c>
      <c r="C86" s="92"/>
      <c r="D86" s="92"/>
      <c r="E86" s="92"/>
      <c r="F86" s="92"/>
      <c r="G86" s="92"/>
      <c r="H86" s="92"/>
      <c r="I86" s="93"/>
      <c r="J86" s="94"/>
      <c r="K86" s="305">
        <v>0.05</v>
      </c>
      <c r="L86" s="863">
        <f>N79*K86</f>
        <v>3411.5224804687336</v>
      </c>
      <c r="M86" s="864"/>
      <c r="N86" s="51"/>
    </row>
    <row r="87" spans="1:14" ht="15.75" thickBot="1">
      <c r="B87" s="827" t="s">
        <v>953</v>
      </c>
      <c r="C87" s="828"/>
      <c r="D87" s="828"/>
      <c r="E87" s="828"/>
      <c r="F87" s="828"/>
      <c r="G87" s="828"/>
      <c r="H87" s="828"/>
      <c r="I87" s="828"/>
      <c r="J87" s="828"/>
      <c r="K87" s="828"/>
      <c r="L87" s="828"/>
      <c r="M87" s="829"/>
      <c r="N87" s="52">
        <f>L84+L85+L86</f>
        <v>20469.134882812403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88699.584492187074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7"/>
      <c r="J36" s="268"/>
      <c r="K36" s="269">
        <f>VLOOKUP(A36,EQUIPOS!A6:D163,4,FALSE)</f>
        <v>3913.0374942765757</v>
      </c>
      <c r="L36" s="270"/>
      <c r="M36" s="271">
        <v>2</v>
      </c>
      <c r="N36" s="272">
        <f>K36/M36</f>
        <v>1956.5187471382878</v>
      </c>
    </row>
    <row r="37" spans="1:14">
      <c r="A37" s="113" t="s">
        <v>282</v>
      </c>
      <c r="B37" s="840" t="str">
        <f>VLOOKUP(A37,EQUIPOS!A7:D154,3,FALSE)</f>
        <v>Piloteadora potencia 250KW, RPM 1800, fuerza elevadora 200KN</v>
      </c>
      <c r="C37" s="841"/>
      <c r="D37" s="841"/>
      <c r="E37" s="841"/>
      <c r="F37" s="841"/>
      <c r="G37" s="841"/>
      <c r="H37" s="842"/>
      <c r="I37" s="421"/>
      <c r="J37" s="422"/>
      <c r="K37" s="269">
        <f>VLOOKUP(A37,EQUIPOS!A7:D164,4,FALSE)</f>
        <v>669152.64817929815</v>
      </c>
      <c r="L37" s="335"/>
      <c r="M37" s="336">
        <v>4</v>
      </c>
      <c r="N37" s="272">
        <f>K37/M37</f>
        <v>167288.16204482454</v>
      </c>
    </row>
    <row r="38" spans="1:14">
      <c r="A38" s="113" t="s">
        <v>363</v>
      </c>
      <c r="B38" s="840" t="str">
        <f>VLOOKUP(A38,EQUIPOS!A8:D154,3,FALSE)</f>
        <v>Vibrador de concreto, Motor de 3 hp a 18.000 rpm Mangueras de 4 mt</v>
      </c>
      <c r="C38" s="841"/>
      <c r="D38" s="841"/>
      <c r="E38" s="841"/>
      <c r="F38" s="841"/>
      <c r="G38" s="841"/>
      <c r="H38" s="842"/>
      <c r="I38" s="328"/>
      <c r="J38" s="330"/>
      <c r="K38" s="269">
        <f>VLOOKUP(A38,EQUIPOS!A8:D165,4,FALSE)</f>
        <v>4823.6777507294892</v>
      </c>
      <c r="L38" s="423"/>
      <c r="M38" s="424">
        <v>2</v>
      </c>
      <c r="N38" s="272">
        <f>K38/M38</f>
        <v>2411.8388753647446</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0.1</v>
      </c>
      <c r="N40" s="344">
        <f>N76*M40</f>
        <v>1240.0887785492826</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172896.60844587686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61" t="s">
        <v>745</v>
      </c>
      <c r="B47" s="43" t="str">
        <f>VLOOKUP(A47,MATERIALES!A5:D372,3,FALSE)</f>
        <v>Acero PDR-60</v>
      </c>
      <c r="C47" s="281"/>
      <c r="D47" s="281"/>
      <c r="E47" s="281"/>
      <c r="F47" s="281"/>
      <c r="G47" s="281"/>
      <c r="H47" s="281"/>
      <c r="I47" s="268"/>
      <c r="J47" s="224" t="str">
        <f>VLOOKUP(A47,MATERIALES!A3:D632,2,FALSE)</f>
        <v>kg</v>
      </c>
      <c r="K47" s="407">
        <v>11.875220230569418</v>
      </c>
      <c r="L47" s="267"/>
      <c r="M47" s="402">
        <f>VLOOKUP(A47,MATERIALES!A5:D389,4,FALSE)</f>
        <v>3419.5557275957526</v>
      </c>
      <c r="N47" s="272">
        <f>K47*M47</f>
        <v>40607.977355904608</v>
      </c>
    </row>
    <row r="48" spans="1:14">
      <c r="A48" s="161" t="s">
        <v>749</v>
      </c>
      <c r="B48" s="43" t="str">
        <f>VLOOKUP(A48,MATERIALES!A6:D372,3,FALSE)</f>
        <v>Aditivo curador</v>
      </c>
      <c r="C48" s="425"/>
      <c r="D48" s="425"/>
      <c r="E48" s="425"/>
      <c r="F48" s="425"/>
      <c r="G48" s="425"/>
      <c r="H48" s="425"/>
      <c r="I48" s="425"/>
      <c r="J48" s="311" t="str">
        <f>VLOOKUP(A48,MATERIALES!A4:D633,2,FALSE)</f>
        <v>kg</v>
      </c>
      <c r="K48" s="397">
        <v>0.5</v>
      </c>
      <c r="L48" s="421"/>
      <c r="M48" s="402">
        <f>VLOOKUP(A48,MATERIALES!A6:D390,4,FALSE)</f>
        <v>5392.8106725881707</v>
      </c>
      <c r="N48" s="272">
        <f>K48*M48</f>
        <v>2696.4053362940854</v>
      </c>
    </row>
    <row r="49" spans="1:14">
      <c r="A49" s="161" t="s">
        <v>788</v>
      </c>
      <c r="B49" s="43" t="str">
        <f>VLOOKUP(A49,MATERIALES!A6:D372,3,FALSE)</f>
        <v>Alambre negro para amarre calibre 18</v>
      </c>
      <c r="C49" s="425"/>
      <c r="D49" s="425"/>
      <c r="E49" s="425"/>
      <c r="F49" s="425"/>
      <c r="G49" s="425"/>
      <c r="H49" s="425"/>
      <c r="I49" s="425"/>
      <c r="J49" s="312" t="str">
        <f>VLOOKUP(A49,MATERIALES!A5:D634,2,FALSE)</f>
        <v>kg</v>
      </c>
      <c r="K49" s="397">
        <v>0.5</v>
      </c>
      <c r="L49" s="421"/>
      <c r="M49" s="402">
        <f>VLOOKUP(A49,MATERIALES!A6:D391,4,FALSE)</f>
        <v>4659.717381544152</v>
      </c>
      <c r="N49" s="272">
        <f>K49*M49</f>
        <v>2329.858690772076</v>
      </c>
    </row>
    <row r="50" spans="1:14">
      <c r="A50" s="161" t="s">
        <v>829</v>
      </c>
      <c r="B50" s="43" t="str">
        <f>VLOOKUP(A50,MATERIALES!A6:D372,3,FALSE)</f>
        <v>Concreto Resistencia  28 (Mpa)</v>
      </c>
      <c r="C50" s="425"/>
      <c r="D50" s="425"/>
      <c r="E50" s="425"/>
      <c r="F50" s="425"/>
      <c r="G50" s="425"/>
      <c r="H50" s="425"/>
      <c r="I50" s="425"/>
      <c r="J50" s="312" t="str">
        <f>VLOOKUP(A50,MATERIALES!A6:D635,2,FALSE)</f>
        <v>m3</v>
      </c>
      <c r="K50" s="436">
        <v>0.13194689145077132</v>
      </c>
      <c r="L50" s="421"/>
      <c r="M50" s="402">
        <f>VLOOKUP(A50,MATERIALES!A6:D392,4,FALSE)</f>
        <v>296764.12374080071</v>
      </c>
      <c r="N50" s="272">
        <f>K50*M50</f>
        <v>39157.103621710703</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84791.345004681469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1">
        <f>VLOOKUP(A59,TRANSPORTE!A5:D117,4,FALSE)</f>
        <v>1370.8294688311162</v>
      </c>
      <c r="M59" s="832"/>
      <c r="N59" s="287">
        <f>K59*L59</f>
        <v>68.541473441555809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68.541473441555809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12400.887785492825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270157.3827094927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54031.476541898541</v>
      </c>
      <c r="M83" s="862"/>
      <c r="N83" s="51"/>
    </row>
    <row r="84" spans="1:14">
      <c r="B84" s="89" t="s">
        <v>973</v>
      </c>
      <c r="C84" s="90"/>
      <c r="D84" s="90"/>
      <c r="E84" s="90"/>
      <c r="F84" s="90"/>
      <c r="G84" s="90"/>
      <c r="H84" s="90"/>
      <c r="I84" s="87"/>
      <c r="J84" s="88"/>
      <c r="K84" s="304">
        <v>0.05</v>
      </c>
      <c r="L84" s="861">
        <f>N78*K84</f>
        <v>13507.869135474635</v>
      </c>
      <c r="M84" s="862"/>
      <c r="N84" s="51"/>
    </row>
    <row r="85" spans="1:14" ht="15.75" thickBot="1">
      <c r="B85" s="91" t="s">
        <v>974</v>
      </c>
      <c r="C85" s="92"/>
      <c r="D85" s="92"/>
      <c r="E85" s="92"/>
      <c r="F85" s="92"/>
      <c r="G85" s="92"/>
      <c r="H85" s="92"/>
      <c r="I85" s="93"/>
      <c r="J85" s="94"/>
      <c r="K85" s="305">
        <v>0.05</v>
      </c>
      <c r="L85" s="863">
        <f>N78*K85</f>
        <v>13507.869135474635</v>
      </c>
      <c r="M85" s="864"/>
      <c r="N85" s="51"/>
    </row>
    <row r="86" spans="1:14" ht="15.75" thickBot="1">
      <c r="B86" s="827" t="s">
        <v>953</v>
      </c>
      <c r="C86" s="828"/>
      <c r="D86" s="828"/>
      <c r="E86" s="828"/>
      <c r="F86" s="828"/>
      <c r="G86" s="828"/>
      <c r="H86" s="828"/>
      <c r="I86" s="828"/>
      <c r="J86" s="828"/>
      <c r="K86" s="828"/>
      <c r="L86" s="828"/>
      <c r="M86" s="829"/>
      <c r="N86" s="52">
        <f>L83+L84+L85</f>
        <v>81047.214812847815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351204.59752234048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7"/>
      <c r="J36" s="268"/>
      <c r="K36" s="269">
        <f>VLOOKUP(A36,EQUIPOS!A6:D163,4,FALSE)</f>
        <v>3913.0374942765757</v>
      </c>
      <c r="L36" s="270"/>
      <c r="M36" s="271">
        <v>2</v>
      </c>
      <c r="N36" s="272">
        <f>K36/M36</f>
        <v>1956.5187471382878</v>
      </c>
    </row>
    <row r="37" spans="1:14">
      <c r="A37" s="113" t="s">
        <v>282</v>
      </c>
      <c r="B37" s="840" t="str">
        <f>VLOOKUP(A37,EQUIPOS!A7:D154,3,FALSE)</f>
        <v>Piloteadora potencia 250KW, RPM 1800, fuerza elevadora 200KN</v>
      </c>
      <c r="C37" s="841"/>
      <c r="D37" s="841"/>
      <c r="E37" s="841"/>
      <c r="F37" s="841"/>
      <c r="G37" s="841"/>
      <c r="H37" s="842"/>
      <c r="I37" s="421"/>
      <c r="J37" s="422"/>
      <c r="K37" s="269">
        <f>VLOOKUP(A37,EQUIPOS!A7:D164,4,FALSE)</f>
        <v>669152.64817929815</v>
      </c>
      <c r="L37" s="335"/>
      <c r="M37" s="336">
        <v>4</v>
      </c>
      <c r="N37" s="272">
        <f>K37/M37</f>
        <v>167288.16204482454</v>
      </c>
    </row>
    <row r="38" spans="1:14">
      <c r="A38" s="113" t="s">
        <v>363</v>
      </c>
      <c r="B38" s="840" t="str">
        <f>VLOOKUP(A38,EQUIPOS!A8:D154,3,FALSE)</f>
        <v>Vibrador de concreto, Motor de 3 hp a 18.000 rpm Mangueras de 4 mt</v>
      </c>
      <c r="C38" s="841"/>
      <c r="D38" s="841"/>
      <c r="E38" s="841"/>
      <c r="F38" s="841"/>
      <c r="G38" s="841"/>
      <c r="H38" s="842"/>
      <c r="I38" s="328"/>
      <c r="J38" s="330"/>
      <c r="K38" s="269">
        <f>VLOOKUP(A38,EQUIPOS!A8:D165,4,FALSE)</f>
        <v>4823.6777507294892</v>
      </c>
      <c r="L38" s="423"/>
      <c r="M38" s="424">
        <v>2</v>
      </c>
      <c r="N38" s="272">
        <f>K38/M38</f>
        <v>2411.8388753647446</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0.1</v>
      </c>
      <c r="N40" s="344">
        <f>N76*M40</f>
        <v>1240.0887785492826</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172896.60844587686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61" t="s">
        <v>745</v>
      </c>
      <c r="B47" s="43" t="str">
        <f>VLOOKUP(A47,MATERIALES!A5:D372,3,FALSE)</f>
        <v>Acero PDR-60</v>
      </c>
      <c r="C47" s="281"/>
      <c r="D47" s="281"/>
      <c r="E47" s="281"/>
      <c r="F47" s="281"/>
      <c r="G47" s="281"/>
      <c r="H47" s="281"/>
      <c r="I47" s="268"/>
      <c r="J47" s="224" t="str">
        <f>VLOOKUP(A47,MATERIALES!A3:D632,2,FALSE)</f>
        <v>kg</v>
      </c>
      <c r="K47" s="407">
        <v>11.875220230569418</v>
      </c>
      <c r="L47" s="267"/>
      <c r="M47" s="402">
        <f>VLOOKUP(A47,MATERIALES!A5:D389,4,FALSE)</f>
        <v>3419.5557275957526</v>
      </c>
      <c r="N47" s="272">
        <f>K47*M47</f>
        <v>40607.977355904608</v>
      </c>
    </row>
    <row r="48" spans="1:14">
      <c r="A48" s="161" t="s">
        <v>749</v>
      </c>
      <c r="B48" s="43" t="str">
        <f>VLOOKUP(A48,MATERIALES!A6:D372,3,FALSE)</f>
        <v>Aditivo curador</v>
      </c>
      <c r="C48" s="425"/>
      <c r="D48" s="425"/>
      <c r="E48" s="425"/>
      <c r="F48" s="425"/>
      <c r="G48" s="425"/>
      <c r="H48" s="425"/>
      <c r="I48" s="425"/>
      <c r="J48" s="311" t="str">
        <f>VLOOKUP(A48,MATERIALES!A4:D633,2,FALSE)</f>
        <v>kg</v>
      </c>
      <c r="K48" s="397">
        <v>0.5</v>
      </c>
      <c r="L48" s="421"/>
      <c r="M48" s="402">
        <f>VLOOKUP(A48,MATERIALES!A6:D390,4,FALSE)</f>
        <v>5392.8106725881707</v>
      </c>
      <c r="N48" s="272">
        <f>K48*M48</f>
        <v>2696.4053362940854</v>
      </c>
    </row>
    <row r="49" spans="1:14">
      <c r="A49" s="161" t="s">
        <v>788</v>
      </c>
      <c r="B49" s="43" t="str">
        <f>VLOOKUP(A49,MATERIALES!A6:D372,3,FALSE)</f>
        <v>Alambre negro para amarre calibre 18</v>
      </c>
      <c r="C49" s="425"/>
      <c r="D49" s="425"/>
      <c r="E49" s="425"/>
      <c r="F49" s="425"/>
      <c r="G49" s="425"/>
      <c r="H49" s="425"/>
      <c r="I49" s="425"/>
      <c r="J49" s="312" t="str">
        <f>VLOOKUP(A49,MATERIALES!A5:D634,2,FALSE)</f>
        <v>kg</v>
      </c>
      <c r="K49" s="397">
        <v>0.5</v>
      </c>
      <c r="L49" s="421"/>
      <c r="M49" s="402">
        <f>VLOOKUP(A49,MATERIALES!A6:D391,4,FALSE)</f>
        <v>4659.717381544152</v>
      </c>
      <c r="N49" s="272">
        <f>K49*M49</f>
        <v>2329.858690772076</v>
      </c>
    </row>
    <row r="50" spans="1:14">
      <c r="A50" s="161" t="s">
        <v>829</v>
      </c>
      <c r="B50" s="43" t="str">
        <f>VLOOKUP(A50,MATERIALES!A6:D372,3,FALSE)</f>
        <v>Concreto Resistencia  28 (Mpa)</v>
      </c>
      <c r="C50" s="425"/>
      <c r="D50" s="425"/>
      <c r="E50" s="425"/>
      <c r="F50" s="425"/>
      <c r="G50" s="425"/>
      <c r="H50" s="425"/>
      <c r="I50" s="425"/>
      <c r="J50" s="312" t="str">
        <f>VLOOKUP(A50,MATERIALES!A6:D635,2,FALSE)</f>
        <v>m3</v>
      </c>
      <c r="K50" s="436">
        <v>0.13194689145077132</v>
      </c>
      <c r="L50" s="421"/>
      <c r="M50" s="402">
        <f>VLOOKUP(A50,MATERIALES!A6:D392,4,FALSE)</f>
        <v>296764.12374080071</v>
      </c>
      <c r="N50" s="272">
        <f>K50*M50</f>
        <v>39157.103621710703</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84791.345004681469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1">
        <f>VLOOKUP(A59,TRANSPORTE!A5:D117,4,FALSE)</f>
        <v>1370.8294688311162</v>
      </c>
      <c r="M59" s="832"/>
      <c r="N59" s="287">
        <f>K59*L59</f>
        <v>68.541473441555809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68.541473441555809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12400.887785492825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270157.3827094927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54031.476541898541</v>
      </c>
      <c r="M83" s="862"/>
      <c r="N83" s="51"/>
    </row>
    <row r="84" spans="1:14">
      <c r="B84" s="89" t="s">
        <v>973</v>
      </c>
      <c r="C84" s="90"/>
      <c r="D84" s="90"/>
      <c r="E84" s="90"/>
      <c r="F84" s="90"/>
      <c r="G84" s="90"/>
      <c r="H84" s="90"/>
      <c r="I84" s="87"/>
      <c r="J84" s="88"/>
      <c r="K84" s="304">
        <v>0.05</v>
      </c>
      <c r="L84" s="861">
        <f>N78*K84</f>
        <v>13507.869135474635</v>
      </c>
      <c r="M84" s="862"/>
      <c r="N84" s="51"/>
    </row>
    <row r="85" spans="1:14" ht="15.75" thickBot="1">
      <c r="B85" s="91" t="s">
        <v>974</v>
      </c>
      <c r="C85" s="92"/>
      <c r="D85" s="92"/>
      <c r="E85" s="92"/>
      <c r="F85" s="92"/>
      <c r="G85" s="92"/>
      <c r="H85" s="92"/>
      <c r="I85" s="93"/>
      <c r="J85" s="94"/>
      <c r="K85" s="305">
        <v>0.05</v>
      </c>
      <c r="L85" s="863">
        <f>N78*K85</f>
        <v>13507.869135474635</v>
      </c>
      <c r="M85" s="864"/>
      <c r="N85" s="51"/>
    </row>
    <row r="86" spans="1:14" ht="15.75" thickBot="1">
      <c r="B86" s="827" t="s">
        <v>953</v>
      </c>
      <c r="C86" s="828"/>
      <c r="D86" s="828"/>
      <c r="E86" s="828"/>
      <c r="F86" s="828"/>
      <c r="G86" s="828"/>
      <c r="H86" s="828"/>
      <c r="I86" s="828"/>
      <c r="J86" s="828"/>
      <c r="K86" s="828"/>
      <c r="L86" s="828"/>
      <c r="M86" s="829"/>
      <c r="N86" s="52">
        <f>L83+L84+L85</f>
        <v>81047.214812847815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351204.59752234048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P122"/>
  <sheetViews>
    <sheetView topLeftCell="A56"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5.7109375"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243</v>
      </c>
      <c r="B36" s="840" t="str">
        <f>VLOOKUP(A36,EQUIPOS!A6:D154,3,FALSE)</f>
        <v>Grúa 10 ton</v>
      </c>
      <c r="C36" s="841"/>
      <c r="D36" s="841"/>
      <c r="E36" s="841"/>
      <c r="F36" s="841"/>
      <c r="G36" s="841"/>
      <c r="H36" s="842"/>
      <c r="I36" s="267"/>
      <c r="J36" s="268"/>
      <c r="K36" s="269">
        <f>VLOOKUP(A36,EQUIPOS!A6:D163,4,FALSE)</f>
        <v>194598.8062891271</v>
      </c>
      <c r="L36" s="270"/>
      <c r="M36" s="271">
        <v>0.158</v>
      </c>
      <c r="N36" s="272">
        <f t="shared" ref="N36:N44" si="0">K36/M36</f>
        <v>1231638.0144881462</v>
      </c>
      <c r="O36">
        <v>185966.40742753449</v>
      </c>
      <c r="P36">
        <f>+K36/O36</f>
        <v>1.0464191301052927</v>
      </c>
    </row>
    <row r="37" spans="1:16">
      <c r="A37" s="113" t="s">
        <v>121</v>
      </c>
      <c r="B37" s="840" t="str">
        <f>VLOOKUP(A37,EQUIPOS!A7:D154,3,FALSE)</f>
        <v>Bomba eléctrica para accionar la celda</v>
      </c>
      <c r="C37" s="841"/>
      <c r="D37" s="841"/>
      <c r="E37" s="841"/>
      <c r="F37" s="841"/>
      <c r="G37" s="841"/>
      <c r="H37" s="842"/>
      <c r="I37" s="421"/>
      <c r="J37" s="422"/>
      <c r="K37" s="269">
        <f>VLOOKUP(A37,EQUIPOS!A7:D164,4,FALSE)</f>
        <v>73761.336971616503</v>
      </c>
      <c r="L37" s="335"/>
      <c r="M37" s="336">
        <v>0.158</v>
      </c>
      <c r="N37" s="272">
        <f t="shared" si="0"/>
        <v>466843.90488364873</v>
      </c>
      <c r="O37">
        <v>70489.285650000005</v>
      </c>
      <c r="P37">
        <f t="shared" ref="P37:P44" si="1">+K37/O37</f>
        <v>1.0464191301052927</v>
      </c>
    </row>
    <row r="38" spans="1:16">
      <c r="A38" s="113" t="s">
        <v>217</v>
      </c>
      <c r="B38" s="840" t="str">
        <f>VLOOKUP(A38,EQUIPOS!A8:D154,3,FALSE)</f>
        <v>Equipo de soldadura y de acetileno (incluye soldadura)</v>
      </c>
      <c r="C38" s="841"/>
      <c r="D38" s="841"/>
      <c r="E38" s="841"/>
      <c r="F38" s="841"/>
      <c r="G38" s="841"/>
      <c r="H38" s="842"/>
      <c r="I38" s="421"/>
      <c r="J38" s="422"/>
      <c r="K38" s="438">
        <f>VLOOKUP(A38,EQUIPOS!A8:D165,4,FALSE)</f>
        <v>35062.479342137063</v>
      </c>
      <c r="L38" s="335"/>
      <c r="M38" s="336">
        <v>0.158</v>
      </c>
      <c r="N38" s="272">
        <f t="shared" si="0"/>
        <v>221914.42621605736</v>
      </c>
      <c r="O38">
        <v>33507.108512636805</v>
      </c>
      <c r="P38">
        <f t="shared" si="1"/>
        <v>1.046419130105293</v>
      </c>
    </row>
    <row r="39" spans="1:16">
      <c r="A39" s="113" t="s">
        <v>255</v>
      </c>
      <c r="B39" s="840" t="str">
        <f>VLOOKUP(A39,EQUIPOS!A9:D154,3,FALSE)</f>
        <v>Manómetro cable de acero para bajar la celda</v>
      </c>
      <c r="C39" s="841"/>
      <c r="D39" s="841"/>
      <c r="E39" s="841"/>
      <c r="F39" s="841"/>
      <c r="G39" s="841"/>
      <c r="H39" s="842"/>
      <c r="I39" s="421"/>
      <c r="J39" s="422"/>
      <c r="K39" s="438">
        <f>VLOOKUP(A39,EQUIPOS!A9:D166,4,FALSE)</f>
        <v>2052489.3849728552</v>
      </c>
      <c r="L39" s="335"/>
      <c r="M39" s="336">
        <v>0.158</v>
      </c>
      <c r="N39" s="272">
        <f t="shared" si="0"/>
        <v>12990439.145397818</v>
      </c>
      <c r="O39">
        <v>1961441</v>
      </c>
      <c r="P39">
        <f t="shared" si="1"/>
        <v>1.0464191301052925</v>
      </c>
    </row>
    <row r="40" spans="1:16">
      <c r="A40" s="113" t="s">
        <v>1648</v>
      </c>
      <c r="B40" s="840" t="str">
        <f>VLOOKUP(A40,EQUIPOS!A10:D154,3,FALSE)</f>
        <v xml:space="preserve">Retroexcavadora sobre llantas 
</v>
      </c>
      <c r="C40" s="841"/>
      <c r="D40" s="841"/>
      <c r="E40" s="841"/>
      <c r="F40" s="841"/>
      <c r="G40" s="841"/>
      <c r="H40" s="842"/>
      <c r="I40" s="421"/>
      <c r="J40" s="422"/>
      <c r="K40" s="438">
        <f>VLOOKUP(A40,EQUIPOS!A10:D167,4,FALSE)</f>
        <v>131851.9762307796</v>
      </c>
      <c r="L40" s="335"/>
      <c r="M40" s="336">
        <v>0.158</v>
      </c>
      <c r="N40" s="272">
        <f t="shared" si="0"/>
        <v>834506.17867582024</v>
      </c>
      <c r="O40">
        <v>115410</v>
      </c>
      <c r="P40">
        <f t="shared" si="1"/>
        <v>1.1424657848607538</v>
      </c>
    </row>
    <row r="41" spans="1:16">
      <c r="A41" s="113" t="s">
        <v>115</v>
      </c>
      <c r="B41" s="840" t="str">
        <f>VLOOKUP(A41,EQUIPOS!A6:D154,3,FALSE)</f>
        <v>Andamiaje para Aplicar la Carga (Equipos Sustituto de la Tara)</v>
      </c>
      <c r="C41" s="841"/>
      <c r="D41" s="841"/>
      <c r="E41" s="841"/>
      <c r="F41" s="841"/>
      <c r="G41" s="841"/>
      <c r="H41" s="842"/>
      <c r="I41" s="421"/>
      <c r="J41" s="422"/>
      <c r="K41" s="438">
        <f>VLOOKUP(A41,EQUIPOS!A6:D154,4,FALSE)</f>
        <v>74637.937293020223</v>
      </c>
      <c r="L41" s="335"/>
      <c r="M41" s="336">
        <v>0.158</v>
      </c>
      <c r="N41" s="272">
        <f t="shared" si="0"/>
        <v>472392.00818367227</v>
      </c>
      <c r="O41">
        <v>71327</v>
      </c>
      <c r="P41">
        <f t="shared" si="1"/>
        <v>1.0464191301052927</v>
      </c>
    </row>
    <row r="42" spans="1:16">
      <c r="A42" s="113" t="s">
        <v>224</v>
      </c>
      <c r="B42" s="840" t="str">
        <f>VLOOKUP(A42,EQUIPOS!A12:D156,3,FALSE)</f>
        <v>Equipo de Medición (Deformimetros Eléctricos, Mecánicos, Celdas de Carga,  Etc.)</v>
      </c>
      <c r="C42" s="841"/>
      <c r="D42" s="841"/>
      <c r="E42" s="841"/>
      <c r="F42" s="841"/>
      <c r="G42" s="841"/>
      <c r="H42" s="842"/>
      <c r="I42" s="328"/>
      <c r="J42" s="330"/>
      <c r="K42" s="438">
        <f>VLOOKUP(A42,EQUIPOS!A12:D169,4,FALSE)</f>
        <v>170274.72051693004</v>
      </c>
      <c r="L42" s="423"/>
      <c r="M42" s="424">
        <v>0.158</v>
      </c>
      <c r="N42" s="272">
        <f t="shared" si="0"/>
        <v>1077688.104537532</v>
      </c>
      <c r="O42">
        <v>162721.33757703446</v>
      </c>
      <c r="P42">
        <f t="shared" si="1"/>
        <v>1.0464191301052925</v>
      </c>
    </row>
    <row r="43" spans="1:16">
      <c r="A43" t="s">
        <v>335</v>
      </c>
      <c r="B43" s="840" t="str">
        <f>VLOOKUP(A43,EQUIPOS!A13:D157,3,FALSE)</f>
        <v>Tara (Recebo, Agua, Etc.)</v>
      </c>
      <c r="C43" s="841"/>
      <c r="D43" s="841"/>
      <c r="E43" s="841"/>
      <c r="F43" s="841"/>
      <c r="G43" s="841"/>
      <c r="H43" s="842"/>
      <c r="I43" s="36"/>
      <c r="J43" s="37"/>
      <c r="K43" s="438">
        <f>VLOOKUP(A43,EQUIPOS!A13:D170,4,FALSE)</f>
        <v>268407.98138289759</v>
      </c>
      <c r="L43" s="276"/>
      <c r="M43" s="277">
        <v>2.8000000000000001E-2</v>
      </c>
      <c r="N43" s="272">
        <f t="shared" si="0"/>
        <v>9585999.3351034857</v>
      </c>
      <c r="O43">
        <v>256501.40910161869</v>
      </c>
      <c r="P43">
        <f t="shared" si="1"/>
        <v>1.0464191301052925</v>
      </c>
    </row>
    <row r="44" spans="1:16">
      <c r="A44" t="s">
        <v>216</v>
      </c>
      <c r="B44" s="840" t="str">
        <f>VLOOKUP(A44,EQUIPOS!A14:D158,3,FALSE)</f>
        <v xml:space="preserve">Equipo de topografía Teodolito electrónico con abertura de anteojo de 42 mm. Aumento del anteojo: 30x.Distancia mínima de enfoque: 1.0 m. Precisión: 5´´. Compensador con rango de trabajo ±3´. </v>
      </c>
      <c r="C44" s="841"/>
      <c r="D44" s="841"/>
      <c r="E44" s="841"/>
      <c r="F44" s="841"/>
      <c r="G44" s="841"/>
      <c r="H44" s="842"/>
      <c r="I44" s="36"/>
      <c r="J44" s="37"/>
      <c r="K44" s="438">
        <f>VLOOKUP(A44,EQUIPOS!A14:D171,4,FALSE)</f>
        <v>70484.13291448509</v>
      </c>
      <c r="L44" s="276"/>
      <c r="M44" s="277">
        <v>0.158</v>
      </c>
      <c r="N44" s="273">
        <f t="shared" si="0"/>
        <v>446102.1070537031</v>
      </c>
      <c r="O44">
        <v>18361</v>
      </c>
      <c r="P44">
        <f t="shared" si="1"/>
        <v>3.8387959759536567</v>
      </c>
    </row>
    <row r="45" spans="1:16">
      <c r="B45" s="847" t="s">
        <v>952</v>
      </c>
      <c r="C45" s="848"/>
      <c r="D45" s="848"/>
      <c r="E45" s="38"/>
      <c r="F45" s="39"/>
      <c r="G45" s="39"/>
      <c r="H45" s="40"/>
      <c r="I45" s="36"/>
      <c r="J45" s="37"/>
      <c r="K45" s="279"/>
      <c r="L45" s="276"/>
      <c r="M45" s="401">
        <v>0.02</v>
      </c>
      <c r="N45" s="344">
        <f>N79*M45</f>
        <v>7707.987993879492</v>
      </c>
    </row>
    <row r="46" spans="1:16" ht="15.75" thickBot="1">
      <c r="B46" s="840"/>
      <c r="C46" s="841"/>
      <c r="D46" s="841"/>
      <c r="E46" s="841"/>
      <c r="F46" s="841"/>
      <c r="G46" s="841"/>
      <c r="H46" s="842"/>
      <c r="I46" s="849"/>
      <c r="J46" s="850"/>
      <c r="K46" s="41"/>
      <c r="L46" s="851"/>
      <c r="M46" s="852"/>
      <c r="N46" s="105"/>
    </row>
    <row r="47" spans="1:16" ht="15.75" thickBot="1">
      <c r="B47" s="827" t="s">
        <v>953</v>
      </c>
      <c r="C47" s="828"/>
      <c r="D47" s="828"/>
      <c r="E47" s="828"/>
      <c r="F47" s="828"/>
      <c r="G47" s="828"/>
      <c r="H47" s="828"/>
      <c r="I47" s="828"/>
      <c r="J47" s="828"/>
      <c r="K47" s="828"/>
      <c r="L47" s="828"/>
      <c r="M47" s="829"/>
      <c r="N47" s="394">
        <f>SUM(N36:N46)</f>
        <v>27335231.212533768</v>
      </c>
    </row>
    <row r="48" spans="1:16">
      <c r="B48" s="280"/>
      <c r="C48" s="34"/>
      <c r="D48" s="34"/>
      <c r="E48" s="34"/>
      <c r="F48" s="34"/>
      <c r="G48" s="34"/>
      <c r="H48" s="34"/>
      <c r="I48" s="34"/>
      <c r="J48" s="34"/>
      <c r="K48" s="34"/>
      <c r="L48" s="34"/>
      <c r="M48" s="34"/>
      <c r="N48" s="35"/>
    </row>
    <row r="49" spans="1:16">
      <c r="B49" s="64" t="s">
        <v>954</v>
      </c>
      <c r="C49" s="65"/>
      <c r="D49" s="65"/>
      <c r="E49" s="65"/>
      <c r="F49" s="65"/>
      <c r="G49" s="65"/>
      <c r="H49" s="65"/>
      <c r="I49" s="65"/>
      <c r="J49" s="65"/>
      <c r="K49" s="65"/>
      <c r="L49" s="65"/>
      <c r="M49" s="65"/>
      <c r="N49" s="66"/>
    </row>
    <row r="50" spans="1:16" ht="15.75" thickBot="1">
      <c r="B50" s="67"/>
      <c r="C50" s="62"/>
      <c r="D50" s="62"/>
      <c r="E50" s="62"/>
      <c r="F50" s="62"/>
      <c r="G50" s="62"/>
      <c r="H50" s="62"/>
      <c r="I50" s="62"/>
      <c r="J50" s="61"/>
      <c r="K50" s="61"/>
      <c r="L50" s="61"/>
      <c r="M50" s="61"/>
      <c r="N50" s="63"/>
    </row>
    <row r="51" spans="1:16">
      <c r="B51" s="818" t="s">
        <v>944</v>
      </c>
      <c r="C51" s="819"/>
      <c r="D51" s="819"/>
      <c r="E51" s="819"/>
      <c r="F51" s="819"/>
      <c r="G51" s="819"/>
      <c r="H51" s="819"/>
      <c r="I51" s="820"/>
      <c r="J51" s="315" t="s">
        <v>945</v>
      </c>
      <c r="K51" s="85" t="s">
        <v>946</v>
      </c>
      <c r="L51" s="821" t="s">
        <v>955</v>
      </c>
      <c r="M51" s="820"/>
      <c r="N51" s="86" t="s">
        <v>951</v>
      </c>
    </row>
    <row r="52" spans="1:16">
      <c r="A52" s="161" t="s">
        <v>410</v>
      </c>
      <c r="B52" s="43" t="str">
        <f>VLOOKUP(A52,MATERIALES!A5:D372,3,FALSE)</f>
        <v>Celda especial de carga</v>
      </c>
      <c r="C52" s="281"/>
      <c r="D52" s="281"/>
      <c r="E52" s="281"/>
      <c r="F52" s="281"/>
      <c r="G52" s="281"/>
      <c r="H52" s="281"/>
      <c r="I52" s="268"/>
      <c r="J52" s="224" t="str">
        <f>VLOOKUP(A52,MATERIALES!A6:D637,2,FALSE)</f>
        <v>u</v>
      </c>
      <c r="K52" s="282">
        <v>1</v>
      </c>
      <c r="L52" s="267"/>
      <c r="M52" s="402">
        <f>VLOOKUP(A52,MATERIALES!A5:D389,4,FALSE)</f>
        <v>16800793.763381004</v>
      </c>
      <c r="N52" s="272">
        <f t="shared" ref="N52:N58" si="2">K52*M52</f>
        <v>16800793.763381004</v>
      </c>
      <c r="O52">
        <v>14812858.26</v>
      </c>
      <c r="P52">
        <f>+M52/O52</f>
        <v>1.1342033703751246</v>
      </c>
    </row>
    <row r="53" spans="1:16">
      <c r="A53" s="161" t="s">
        <v>505</v>
      </c>
      <c r="B53" s="43" t="str">
        <f>VLOOKUP(A53,MATERIALES!A6:D372,3,FALSE)</f>
        <v>Manguera de alta presión</v>
      </c>
      <c r="C53" s="425"/>
      <c r="D53" s="425"/>
      <c r="E53" s="425"/>
      <c r="F53" s="425"/>
      <c r="G53" s="425"/>
      <c r="H53" s="425"/>
      <c r="I53" s="425"/>
      <c r="J53" s="311" t="str">
        <f>VLOOKUP(A53,MATERIALES!A7:D638,2,FALSE)</f>
        <v>m</v>
      </c>
      <c r="K53" s="397">
        <v>30</v>
      </c>
      <c r="L53" s="421"/>
      <c r="M53" s="402">
        <f>VLOOKUP(A53,MATERIALES!A6:D390,4,FALSE)</f>
        <v>107296.37053552044</v>
      </c>
      <c r="N53" s="272">
        <f t="shared" si="2"/>
        <v>3218891.1160656135</v>
      </c>
      <c r="O53">
        <v>94600.09</v>
      </c>
      <c r="P53">
        <f t="shared" ref="P53:P58" si="3">+M53/O53</f>
        <v>1.1342100259684789</v>
      </c>
    </row>
    <row r="54" spans="1:16">
      <c r="A54" s="161" t="s">
        <v>729</v>
      </c>
      <c r="B54" s="43" t="str">
        <f>VLOOKUP(A54,MATERIALES!A6:D372,3,FALSE)</f>
        <v>Tubo Metálico De Alta Resistencia</v>
      </c>
      <c r="C54" s="425"/>
      <c r="D54" s="425"/>
      <c r="E54" s="425"/>
      <c r="F54" s="425"/>
      <c r="G54" s="425"/>
      <c r="H54" s="425"/>
      <c r="I54" s="425"/>
      <c r="J54" s="312" t="str">
        <f>VLOOKUP(A54,MATERIALES!A8:D639,2,FALSE)</f>
        <v>m</v>
      </c>
      <c r="K54" s="397">
        <v>60</v>
      </c>
      <c r="L54" s="421"/>
      <c r="M54" s="402">
        <f>VLOOKUP(A54,MATERIALES!A6:D391,4,FALSE)</f>
        <v>65236.043341618126</v>
      </c>
      <c r="N54" s="272">
        <f t="shared" si="2"/>
        <v>3914162.6004970875</v>
      </c>
      <c r="O54">
        <v>57517</v>
      </c>
      <c r="P54">
        <f t="shared" si="3"/>
        <v>1.1342045541599548</v>
      </c>
    </row>
    <row r="55" spans="1:16">
      <c r="A55" s="161" t="s">
        <v>734</v>
      </c>
      <c r="B55" s="43" t="str">
        <f>VLOOKUP(A55,MATERIALES!A6:D372,3,FALSE)</f>
        <v>Uniones especiales de alta resistencia para tubería</v>
      </c>
      <c r="C55" s="425"/>
      <c r="D55" s="425"/>
      <c r="E55" s="425"/>
      <c r="F55" s="425"/>
      <c r="G55" s="425"/>
      <c r="H55" s="425"/>
      <c r="I55" s="425"/>
      <c r="J55" s="312" t="str">
        <f>VLOOKUP(A55,MATERIALES!A9:D640,2,FALSE)</f>
        <v>u</v>
      </c>
      <c r="K55" s="397">
        <v>12</v>
      </c>
      <c r="L55" s="421"/>
      <c r="M55" s="402">
        <f>VLOOKUP(A55,MATERIALES!A6:D392,4,FALSE)</f>
        <v>42838.161581391374</v>
      </c>
      <c r="N55" s="272">
        <f t="shared" si="2"/>
        <v>514057.93897669646</v>
      </c>
      <c r="O55">
        <v>37770</v>
      </c>
      <c r="P55">
        <f t="shared" si="3"/>
        <v>1.134184844622488</v>
      </c>
    </row>
    <row r="56" spans="1:16">
      <c r="A56" s="161" t="s">
        <v>698</v>
      </c>
      <c r="B56" s="43" t="str">
        <f>VLOOKUP(A56,MATERIALES!A7:D372,3,FALSE)</f>
        <v>Transductores electrónicos (incluye cables, protección contra el concreto y panel de lectura)</v>
      </c>
      <c r="C56" s="425"/>
      <c r="D56" s="425"/>
      <c r="E56" s="425"/>
      <c r="F56" s="425"/>
      <c r="G56" s="425"/>
      <c r="H56" s="425"/>
      <c r="I56" s="425"/>
      <c r="J56" s="312" t="str">
        <f>VLOOKUP(A56,MATERIALES!A10:D641,2,FALSE)</f>
        <v>u</v>
      </c>
      <c r="K56" s="397">
        <v>2</v>
      </c>
      <c r="L56" s="421"/>
      <c r="M56" s="402">
        <f>VLOOKUP(A56,MATERIALES!A7:D393,4,FALSE)</f>
        <v>2294193.8907641945</v>
      </c>
      <c r="N56" s="272">
        <f t="shared" si="2"/>
        <v>4588387.7815283891</v>
      </c>
      <c r="O56">
        <v>2022736.03</v>
      </c>
      <c r="P56">
        <f t="shared" si="3"/>
        <v>1.1342033051955842</v>
      </c>
    </row>
    <row r="57" spans="1:16">
      <c r="A57" s="161" t="s">
        <v>700</v>
      </c>
      <c r="B57" s="43" t="str">
        <f>VLOOKUP(A57,MATERIALES!A8:D372,3,FALSE)</f>
        <v>Transductores mecánicos (incluye cables, protección contra el concreto y panel de lectura)</v>
      </c>
      <c r="C57" s="425"/>
      <c r="D57" s="425"/>
      <c r="E57" s="425"/>
      <c r="F57" s="425"/>
      <c r="G57" s="425"/>
      <c r="H57" s="425"/>
      <c r="I57" s="425"/>
      <c r="J57" s="312" t="str">
        <f>VLOOKUP(A57,MATERIALES!A11:D642,2,FALSE)</f>
        <v>u</v>
      </c>
      <c r="K57" s="397">
        <v>5</v>
      </c>
      <c r="L57" s="421"/>
      <c r="M57" s="402">
        <f>VLOOKUP(A57,MATERIALES!A8:D394,4,FALSE)</f>
        <v>992898.82732519077</v>
      </c>
      <c r="N57" s="272">
        <f t="shared" si="2"/>
        <v>4964494.1366259539</v>
      </c>
      <c r="O57">
        <v>875416</v>
      </c>
      <c r="P57">
        <f t="shared" si="3"/>
        <v>1.1342022847711155</v>
      </c>
    </row>
    <row r="58" spans="1:16" ht="15.75" thickBot="1">
      <c r="A58" s="205" t="s">
        <v>550</v>
      </c>
      <c r="B58" s="43" t="str">
        <f>VLOOKUP(A58,MATERIALES!A9:D373,3,FALSE)</f>
        <v>Material seleccionado para Relleno</v>
      </c>
      <c r="C58" s="310"/>
      <c r="D58" s="310"/>
      <c r="E58" s="310"/>
      <c r="F58" s="310"/>
      <c r="G58" s="310"/>
      <c r="H58" s="310"/>
      <c r="I58" s="310"/>
      <c r="J58" s="435" t="str">
        <f>VLOOKUP(A58,MATERIALES!A12:D643,2,FALSE)</f>
        <v>m3</v>
      </c>
      <c r="K58" s="126">
        <v>70</v>
      </c>
      <c r="L58" s="325"/>
      <c r="M58" s="402">
        <f>VLOOKUP(A58,MATERIALES!A9:D395,4,FALSE)</f>
        <v>22304.166773782286</v>
      </c>
      <c r="N58" s="272">
        <f t="shared" si="2"/>
        <v>1561291.6741647599</v>
      </c>
      <c r="O58">
        <v>24451</v>
      </c>
      <c r="P58">
        <f t="shared" si="3"/>
        <v>0.91219855113419845</v>
      </c>
    </row>
    <row r="59" spans="1:16" ht="15.75" thickBot="1">
      <c r="B59" s="827" t="s">
        <v>953</v>
      </c>
      <c r="C59" s="828"/>
      <c r="D59" s="828"/>
      <c r="E59" s="828"/>
      <c r="F59" s="828"/>
      <c r="G59" s="828"/>
      <c r="H59" s="828"/>
      <c r="I59" s="828"/>
      <c r="J59" s="828"/>
      <c r="K59" s="828"/>
      <c r="L59" s="828"/>
      <c r="M59" s="829"/>
      <c r="N59" s="394">
        <f>SUM(N52:N58)</f>
        <v>35562079.011239506</v>
      </c>
    </row>
    <row r="60" spans="1:16">
      <c r="B60" s="33"/>
      <c r="C60" s="34"/>
      <c r="D60" s="34"/>
      <c r="E60" s="34"/>
      <c r="F60" s="34"/>
      <c r="G60" s="34"/>
      <c r="H60" s="34"/>
      <c r="I60" s="34"/>
      <c r="J60" s="34"/>
      <c r="K60" s="34"/>
      <c r="L60" s="34"/>
      <c r="M60" s="34"/>
      <c r="N60" s="35"/>
    </row>
    <row r="61" spans="1:16">
      <c r="B61" s="64" t="s">
        <v>956</v>
      </c>
      <c r="C61" s="65"/>
      <c r="D61" s="65"/>
      <c r="E61" s="65"/>
      <c r="F61" s="65"/>
      <c r="G61" s="65"/>
      <c r="H61" s="65"/>
      <c r="I61" s="65"/>
      <c r="J61" s="65"/>
      <c r="K61" s="65"/>
      <c r="L61" s="65"/>
      <c r="M61" s="65"/>
      <c r="N61" s="66"/>
    </row>
    <row r="62" spans="1:16" ht="15.75" thickBot="1">
      <c r="B62" s="68"/>
      <c r="C62" s="61"/>
      <c r="D62" s="61"/>
      <c r="E62" s="61"/>
      <c r="F62" s="61"/>
      <c r="G62" s="61"/>
      <c r="H62" s="61"/>
      <c r="I62" s="61"/>
      <c r="J62" s="61"/>
      <c r="K62" s="61"/>
      <c r="L62" s="61"/>
      <c r="M62" s="61"/>
      <c r="N62" s="63"/>
    </row>
    <row r="63" spans="1:16" ht="25.5">
      <c r="B63" s="313" t="s">
        <v>957</v>
      </c>
      <c r="C63" s="314"/>
      <c r="D63" s="314"/>
      <c r="E63" s="314"/>
      <c r="F63" s="314"/>
      <c r="G63" s="314"/>
      <c r="H63" s="73" t="s">
        <v>945</v>
      </c>
      <c r="I63" s="74" t="s">
        <v>958</v>
      </c>
      <c r="J63" s="75" t="s">
        <v>959</v>
      </c>
      <c r="K63" s="73" t="s">
        <v>960</v>
      </c>
      <c r="L63" s="830" t="s">
        <v>961</v>
      </c>
      <c r="M63" s="803"/>
      <c r="N63" s="76" t="s">
        <v>951</v>
      </c>
    </row>
    <row r="64" spans="1:16">
      <c r="A64" t="s">
        <v>1395</v>
      </c>
      <c r="B64" s="46" t="str">
        <f>VLOOKUP(A64,TRANSPORTE!A5:D117,3,FALSE)</f>
        <v>Transporte de Equipos para Prueba (1)</v>
      </c>
      <c r="C64" s="317"/>
      <c r="D64" s="317"/>
      <c r="E64" s="317"/>
      <c r="F64" s="317"/>
      <c r="G64" s="317"/>
      <c r="H64" s="311" t="s">
        <v>1468</v>
      </c>
      <c r="I64" s="279">
        <v>0.05</v>
      </c>
      <c r="J64" s="286">
        <v>1</v>
      </c>
      <c r="K64" s="279">
        <f>I64*J64</f>
        <v>0.05</v>
      </c>
      <c r="L64" s="831">
        <f>VLOOKUP(A64,TRANSPORTE!A5:D117,4,FALSE)</f>
        <v>143763.84359749107</v>
      </c>
      <c r="M64" s="832"/>
      <c r="N64" s="287">
        <f>K64*L64</f>
        <v>7188.1921798745534</v>
      </c>
    </row>
    <row r="65" spans="1:16">
      <c r="B65" s="46"/>
      <c r="C65" s="47"/>
      <c r="D65" s="47"/>
      <c r="E65" s="47"/>
      <c r="F65" s="47"/>
      <c r="G65" s="47"/>
      <c r="H65" s="311"/>
      <c r="I65" s="279"/>
      <c r="J65" s="286"/>
      <c r="K65" s="279"/>
      <c r="L65" s="831"/>
      <c r="M65" s="832"/>
      <c r="N65" s="287"/>
    </row>
    <row r="66" spans="1:16">
      <c r="B66" s="46"/>
      <c r="C66" s="47"/>
      <c r="D66" s="47"/>
      <c r="E66" s="47"/>
      <c r="F66" s="47"/>
      <c r="G66" s="47"/>
      <c r="H66" s="311"/>
      <c r="I66" s="279"/>
      <c r="J66" s="286"/>
      <c r="K66" s="279"/>
      <c r="L66" s="831"/>
      <c r="M66" s="832"/>
      <c r="N66" s="287"/>
    </row>
    <row r="67" spans="1:16">
      <c r="B67" s="46"/>
      <c r="C67" s="47"/>
      <c r="D67" s="47"/>
      <c r="E67" s="47"/>
      <c r="F67" s="47"/>
      <c r="G67" s="47"/>
      <c r="H67" s="311"/>
      <c r="I67" s="279"/>
      <c r="J67" s="286"/>
      <c r="K67" s="279"/>
      <c r="L67" s="831"/>
      <c r="M67" s="832"/>
      <c r="N67" s="287"/>
    </row>
    <row r="68" spans="1:16">
      <c r="B68" s="46"/>
      <c r="C68" s="47"/>
      <c r="D68" s="47"/>
      <c r="E68" s="47"/>
      <c r="F68" s="47"/>
      <c r="G68" s="47"/>
      <c r="H68" s="288"/>
      <c r="I68" s="279"/>
      <c r="J68" s="279"/>
      <c r="K68" s="279"/>
      <c r="L68" s="289"/>
      <c r="M68" s="290"/>
      <c r="N68" s="291"/>
    </row>
    <row r="69" spans="1:16" ht="15.75" thickBot="1">
      <c r="B69" s="447"/>
      <c r="C69" s="448"/>
      <c r="D69" s="448"/>
      <c r="E69" s="448"/>
      <c r="F69" s="448"/>
      <c r="G69" s="448"/>
      <c r="H69" s="48"/>
      <c r="I69" s="126"/>
      <c r="J69" s="126"/>
      <c r="K69" s="126"/>
      <c r="L69" s="816"/>
      <c r="M69" s="817"/>
      <c r="N69" s="127"/>
    </row>
    <row r="70" spans="1:16" ht="15.75" thickBot="1">
      <c r="B70" s="833" t="s">
        <v>953</v>
      </c>
      <c r="C70" s="834"/>
      <c r="D70" s="834"/>
      <c r="E70" s="834"/>
      <c r="F70" s="834"/>
      <c r="G70" s="834"/>
      <c r="H70" s="834"/>
      <c r="I70" s="834"/>
      <c r="J70" s="834"/>
      <c r="K70" s="834"/>
      <c r="L70" s="834"/>
      <c r="M70" s="835"/>
      <c r="N70" s="104">
        <f>N64+N65+N66+N67+N68</f>
        <v>7188.1921798745534</v>
      </c>
    </row>
    <row r="71" spans="1:16">
      <c r="B71" s="33"/>
      <c r="C71" s="34"/>
      <c r="D71" s="34"/>
      <c r="E71" s="34"/>
      <c r="F71" s="34"/>
      <c r="G71" s="34"/>
      <c r="H71" s="34"/>
      <c r="I71" s="34"/>
      <c r="J71" s="34"/>
      <c r="K71" s="34"/>
      <c r="L71" s="34"/>
      <c r="M71" s="34"/>
      <c r="N71" s="35"/>
    </row>
    <row r="72" spans="1:16">
      <c r="B72" s="64" t="s">
        <v>962</v>
      </c>
      <c r="C72" s="65"/>
      <c r="D72" s="65"/>
      <c r="E72" s="65"/>
      <c r="F72" s="65"/>
      <c r="G72" s="65"/>
      <c r="H72" s="65"/>
      <c r="I72" s="65"/>
      <c r="J72" s="65"/>
      <c r="K72" s="65"/>
      <c r="L72" s="65"/>
      <c r="M72" s="65"/>
      <c r="N72" s="66"/>
    </row>
    <row r="73" spans="1:16" ht="15.75" thickBot="1">
      <c r="B73" s="68"/>
      <c r="C73" s="61"/>
      <c r="D73" s="61"/>
      <c r="E73" s="61"/>
      <c r="F73" s="61"/>
      <c r="G73" s="61"/>
      <c r="H73" s="61"/>
      <c r="I73" s="61"/>
      <c r="J73" s="61"/>
      <c r="K73" s="61"/>
      <c r="L73" s="61"/>
      <c r="M73" s="61"/>
      <c r="N73" s="63"/>
    </row>
    <row r="74" spans="1:16" ht="25.5">
      <c r="B74" s="853" t="s">
        <v>963</v>
      </c>
      <c r="C74" s="854"/>
      <c r="D74" s="854"/>
      <c r="E74" s="854"/>
      <c r="F74" s="854"/>
      <c r="G74" s="854"/>
      <c r="H74" s="854"/>
      <c r="I74" s="73" t="s">
        <v>964</v>
      </c>
      <c r="J74" s="75" t="s">
        <v>1410</v>
      </c>
      <c r="K74" s="74" t="s">
        <v>966</v>
      </c>
      <c r="L74" s="855" t="s">
        <v>950</v>
      </c>
      <c r="M74" s="856"/>
      <c r="N74" s="98" t="s">
        <v>951</v>
      </c>
    </row>
    <row r="75" spans="1:16">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v>147543.4</v>
      </c>
      <c r="P75" s="114">
        <f>+I75/O75</f>
        <v>1.1898871789588692</v>
      </c>
    </row>
    <row r="76" spans="1:16">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c r="O76">
        <v>49181.133333333331</v>
      </c>
      <c r="P76" s="114">
        <f t="shared" ref="P76:P77" si="4">+I76/O76</f>
        <v>1.1725683383649534</v>
      </c>
    </row>
    <row r="77" spans="1:16">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c r="O77">
        <v>24590.566666666666</v>
      </c>
      <c r="P77" s="114">
        <f t="shared" si="4"/>
        <v>1.1898871789588692</v>
      </c>
    </row>
    <row r="78" spans="1:16" ht="15.75" thickBot="1">
      <c r="B78" s="814"/>
      <c r="C78" s="815"/>
      <c r="D78" s="815"/>
      <c r="E78" s="815"/>
      <c r="F78" s="815"/>
      <c r="G78" s="815"/>
      <c r="H78" s="815"/>
      <c r="I78" s="126"/>
      <c r="J78" s="126"/>
      <c r="K78" s="126"/>
      <c r="L78" s="915"/>
      <c r="M78" s="915"/>
      <c r="N78" s="45"/>
    </row>
    <row r="79" spans="1:16" ht="15.75" thickBot="1">
      <c r="B79" s="833" t="s">
        <v>953</v>
      </c>
      <c r="C79" s="834"/>
      <c r="D79" s="834"/>
      <c r="E79" s="834"/>
      <c r="F79" s="834"/>
      <c r="G79" s="834"/>
      <c r="H79" s="834"/>
      <c r="I79" s="834"/>
      <c r="J79" s="834"/>
      <c r="K79" s="834"/>
      <c r="L79" s="834"/>
      <c r="M79" s="835"/>
      <c r="N79" s="301">
        <f>SUM(N75:N78)</f>
        <v>385399.39969397458</v>
      </c>
    </row>
    <row r="80" spans="1:16"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N47+N59+N70+N79</f>
        <v>63289897.815647118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4"/>
      <c r="J85" s="334"/>
      <c r="K85" s="302" t="s">
        <v>970</v>
      </c>
      <c r="L85" s="857" t="s">
        <v>971</v>
      </c>
      <c r="M85" s="858"/>
      <c r="N85" s="303"/>
    </row>
    <row r="86" spans="1:14">
      <c r="B86" s="859" t="s">
        <v>972</v>
      </c>
      <c r="C86" s="860"/>
      <c r="D86" s="860"/>
      <c r="E86" s="860"/>
      <c r="F86" s="860"/>
      <c r="G86" s="860"/>
      <c r="H86" s="860"/>
      <c r="I86" s="87"/>
      <c r="J86" s="88"/>
      <c r="K86" s="304">
        <v>0.2</v>
      </c>
      <c r="L86" s="861">
        <f>N81*K86</f>
        <v>12657979.563129425</v>
      </c>
      <c r="M86" s="862"/>
      <c r="N86" s="51"/>
    </row>
    <row r="87" spans="1:14">
      <c r="B87" s="89" t="s">
        <v>973</v>
      </c>
      <c r="C87" s="90"/>
      <c r="D87" s="90"/>
      <c r="E87" s="90"/>
      <c r="F87" s="90"/>
      <c r="G87" s="90"/>
      <c r="H87" s="90"/>
      <c r="I87" s="87"/>
      <c r="J87" s="88"/>
      <c r="K87" s="304">
        <v>0.05</v>
      </c>
      <c r="L87" s="861">
        <f>N81*K87</f>
        <v>3164494.8907823563</v>
      </c>
      <c r="M87" s="862"/>
      <c r="N87" s="51"/>
    </row>
    <row r="88" spans="1:14" ht="15.75" thickBot="1">
      <c r="B88" s="91" t="s">
        <v>974</v>
      </c>
      <c r="C88" s="92"/>
      <c r="D88" s="92"/>
      <c r="E88" s="92"/>
      <c r="F88" s="92"/>
      <c r="G88" s="92"/>
      <c r="H88" s="92"/>
      <c r="I88" s="93"/>
      <c r="J88" s="94"/>
      <c r="K88" s="305">
        <v>0.05</v>
      </c>
      <c r="L88" s="863">
        <f>N81*K88</f>
        <v>3164494.8907823563</v>
      </c>
      <c r="M88" s="864"/>
      <c r="N88" s="51"/>
    </row>
    <row r="89" spans="1:14" ht="15.75" thickBot="1">
      <c r="B89" s="827" t="s">
        <v>953</v>
      </c>
      <c r="C89" s="828"/>
      <c r="D89" s="828"/>
      <c r="E89" s="828"/>
      <c r="F89" s="828"/>
      <c r="G89" s="828"/>
      <c r="H89" s="828"/>
      <c r="I89" s="828"/>
      <c r="J89" s="828"/>
      <c r="K89" s="828"/>
      <c r="L89" s="828"/>
      <c r="M89" s="829"/>
      <c r="N89" s="52">
        <f>L86+L87+L88</f>
        <v>18986969.344694138</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82276867.160341263</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5"/>
      <c r="K121" s="975"/>
      <c r="L121" s="975"/>
      <c r="M121" s="975"/>
      <c r="N121" s="976"/>
    </row>
    <row r="122" spans="2:14" ht="15.75" thickBot="1">
      <c r="B122" s="419" t="s">
        <v>2221</v>
      </c>
      <c r="C122" s="420"/>
      <c r="D122" s="420"/>
      <c r="E122" s="259"/>
      <c r="F122" s="259"/>
      <c r="G122" s="259"/>
      <c r="H122" s="259"/>
      <c r="I122" s="259"/>
      <c r="J122" s="977"/>
      <c r="K122" s="977"/>
      <c r="L122" s="977"/>
      <c r="M122" s="977"/>
      <c r="N122"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140</v>
      </c>
      <c r="B36" s="840" t="str">
        <f>VLOOKUP(A36,EQUIPOS!A6:D154,3,FALSE)</f>
        <v>Camisa para Pilote D=1.20m</v>
      </c>
      <c r="C36" s="841"/>
      <c r="D36" s="841"/>
      <c r="E36" s="841"/>
      <c r="F36" s="841"/>
      <c r="G36" s="841"/>
      <c r="H36" s="842"/>
      <c r="I36" s="267"/>
      <c r="J36" s="268"/>
      <c r="K36" s="269">
        <f>VLOOKUP(A36,EQUIPOS!A6:D163,4,FALSE)</f>
        <v>28757.690533553654</v>
      </c>
      <c r="L36" s="270"/>
      <c r="M36" s="271">
        <v>1</v>
      </c>
      <c r="N36" s="272">
        <f t="shared" ref="N36:N42" si="0">K36/M36</f>
        <v>28757.690533553654</v>
      </c>
    </row>
    <row r="37" spans="1:14">
      <c r="A37" s="113" t="s">
        <v>206</v>
      </c>
      <c r="B37" s="840" t="str">
        <f>VLOOKUP(A37,EQUIPOS!A7:D154,3,FALSE)</f>
        <v>Equipo de Soldadura</v>
      </c>
      <c r="C37" s="841"/>
      <c r="D37" s="841"/>
      <c r="E37" s="841"/>
      <c r="F37" s="841"/>
      <c r="G37" s="841"/>
      <c r="H37" s="842"/>
      <c r="I37" s="421"/>
      <c r="J37" s="422"/>
      <c r="K37" s="269">
        <f>VLOOKUP(A37,EQUIPOS!A7:D164,4,FALSE)</f>
        <v>5253.2465026010414</v>
      </c>
      <c r="L37" s="335"/>
      <c r="M37" s="336">
        <v>1</v>
      </c>
      <c r="N37" s="272">
        <f t="shared" si="0"/>
        <v>5253.2465026010414</v>
      </c>
    </row>
    <row r="38" spans="1:14">
      <c r="A38" s="113" t="s">
        <v>242</v>
      </c>
      <c r="B38" s="840" t="str">
        <f>VLOOKUP(A38,EQUIPOS!A8:D154,3,FALSE)</f>
        <v>Grúa con torre capacidad 1 ton en la punta.</v>
      </c>
      <c r="C38" s="841"/>
      <c r="D38" s="841"/>
      <c r="E38" s="841"/>
      <c r="F38" s="841"/>
      <c r="G38" s="841"/>
      <c r="H38" s="842"/>
      <c r="I38" s="421"/>
      <c r="J38" s="422"/>
      <c r="K38" s="438">
        <f>VLOOKUP(A38,EQUIPOS!A8:D165,4,FALSE)</f>
        <v>225736.67400370407</v>
      </c>
      <c r="L38" s="335"/>
      <c r="M38" s="336">
        <v>2.5</v>
      </c>
      <c r="N38" s="272">
        <f t="shared" si="0"/>
        <v>90294.669601481626</v>
      </c>
    </row>
    <row r="39" spans="1:14">
      <c r="A39" s="113" t="s">
        <v>267</v>
      </c>
      <c r="B39" s="840" t="str">
        <f>VLOOKUP(A39,EQUIPOS!A9:D154,3,FALSE)</f>
        <v>Motobomba de concreto</v>
      </c>
      <c r="C39" s="841"/>
      <c r="D39" s="841"/>
      <c r="E39" s="841"/>
      <c r="F39" s="841"/>
      <c r="G39" s="841"/>
      <c r="H39" s="842"/>
      <c r="I39" s="421"/>
      <c r="J39" s="422"/>
      <c r="K39" s="438">
        <f>VLOOKUP(A39,EQUIPOS!A9:D166,4,FALSE)</f>
        <v>77276.957307856166</v>
      </c>
      <c r="L39" s="335"/>
      <c r="M39" s="336">
        <v>2.5499800000000001</v>
      </c>
      <c r="N39" s="272">
        <f t="shared" si="0"/>
        <v>30304.926826036346</v>
      </c>
    </row>
    <row r="40" spans="1:14">
      <c r="A40" s="113" t="s">
        <v>277</v>
      </c>
      <c r="B40" s="840" t="str">
        <f>VLOOKUP(A40,EQUIPOS!A10:D154,3,FALSE)</f>
        <v>Pala auxiliar de piloteadora</v>
      </c>
      <c r="C40" s="841"/>
      <c r="D40" s="841"/>
      <c r="E40" s="841"/>
      <c r="F40" s="841"/>
      <c r="G40" s="841"/>
      <c r="H40" s="842"/>
      <c r="I40" s="421"/>
      <c r="J40" s="422"/>
      <c r="K40" s="438">
        <f>VLOOKUP(A40,EQUIPOS!A10:D167,4,FALSE)</f>
        <v>432184.70418217732</v>
      </c>
      <c r="L40" s="335"/>
      <c r="M40" s="336">
        <v>2.5</v>
      </c>
      <c r="N40" s="272">
        <f t="shared" si="0"/>
        <v>172873.88167287092</v>
      </c>
    </row>
    <row r="41" spans="1:14">
      <c r="A41" s="113" t="s">
        <v>282</v>
      </c>
      <c r="B41" s="840" t="str">
        <f>VLOOKUP(A41,EQUIPOS!A6:D154,3,FALSE)</f>
        <v>Piloteadora potencia 250KW, RPM 1800, fuerza elevadora 200KN</v>
      </c>
      <c r="C41" s="841"/>
      <c r="D41" s="841"/>
      <c r="E41" s="841"/>
      <c r="F41" s="841"/>
      <c r="G41" s="841"/>
      <c r="H41" s="842"/>
      <c r="I41" s="421"/>
      <c r="J41" s="422"/>
      <c r="K41" s="438">
        <f>VLOOKUP(A41,EQUIPOS!A6:D154,4,FALSE)</f>
        <v>669152.64817929815</v>
      </c>
      <c r="L41" s="335"/>
      <c r="M41" s="336">
        <v>1</v>
      </c>
      <c r="N41" s="272">
        <f t="shared" si="0"/>
        <v>669152.64817929815</v>
      </c>
    </row>
    <row r="42" spans="1:14">
      <c r="A42" s="113" t="s">
        <v>310</v>
      </c>
      <c r="B42" s="840" t="str">
        <f>VLOOKUP(A42,EQUIPOS!A12:D156,3,FALSE)</f>
        <v>Retroexcavadora A25C</v>
      </c>
      <c r="C42" s="841"/>
      <c r="D42" s="841"/>
      <c r="E42" s="841"/>
      <c r="F42" s="841"/>
      <c r="G42" s="841"/>
      <c r="H42" s="842"/>
      <c r="I42" s="328"/>
      <c r="J42" s="330"/>
      <c r="K42" s="438">
        <f>VLOOKUP(A42,EQUIPOS!A12:D169,4,FALSE)</f>
        <v>195945.36683941705</v>
      </c>
      <c r="L42" s="423"/>
      <c r="M42" s="424">
        <v>2.5</v>
      </c>
      <c r="N42" s="272">
        <f t="shared" si="0"/>
        <v>78378.146735766815</v>
      </c>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N83*M45</f>
        <v>8989.0050753001669</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1084004.2151269086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388</v>
      </c>
      <c r="B52" s="43" t="str">
        <f>VLOOKUP(A52,MATERIALES!A5:D372,3,FALSE)</f>
        <v>Bentonita</v>
      </c>
      <c r="C52" s="281"/>
      <c r="D52" s="281"/>
      <c r="E52" s="281"/>
      <c r="F52" s="281"/>
      <c r="G52" s="281"/>
      <c r="H52" s="281"/>
      <c r="I52" s="281"/>
      <c r="J52" s="311" t="str">
        <f>VLOOKUP(A52,MATERIALES!A6:D637,2,FALSE)</f>
        <v>kg</v>
      </c>
      <c r="K52" s="282">
        <v>2.355</v>
      </c>
      <c r="L52" s="267"/>
      <c r="M52" s="402">
        <f>VLOOKUP(A52,MATERIALES!A5:D389,4,FALSE)</f>
        <v>1111.0432281804715</v>
      </c>
      <c r="N52" s="272">
        <f>K52*M52</f>
        <v>2616.5068023650101</v>
      </c>
    </row>
    <row r="53" spans="1:14">
      <c r="A53" s="161" t="s">
        <v>745</v>
      </c>
      <c r="B53" s="43" t="str">
        <f>VLOOKUP(A53,MATERIALES!A6:D372,3,FALSE)</f>
        <v>Acero PDR-60</v>
      </c>
      <c r="C53" s="425"/>
      <c r="D53" s="425"/>
      <c r="E53" s="425"/>
      <c r="F53" s="425"/>
      <c r="G53" s="425"/>
      <c r="H53" s="425"/>
      <c r="I53" s="425"/>
      <c r="J53" s="312" t="str">
        <f>VLOOKUP(A53,MATERIALES!A7:D638,2,FALSE)</f>
        <v>kg</v>
      </c>
      <c r="K53" s="397">
        <v>123.70021073509811</v>
      </c>
      <c r="L53" s="421"/>
      <c r="M53" s="402">
        <f>VLOOKUP(A53,MATERIALES!A6:D390,4,FALSE)</f>
        <v>3419.5557275957526</v>
      </c>
      <c r="N53" s="272">
        <f>K53*M53</f>
        <v>422999.76412400632</v>
      </c>
    </row>
    <row r="54" spans="1:14">
      <c r="A54" s="161" t="s">
        <v>829</v>
      </c>
      <c r="B54" s="43" t="str">
        <f>VLOOKUP(A54,MATERIALES!A6:D372,3,FALSE)</f>
        <v>Concreto Resistencia  28 (Mpa)</v>
      </c>
      <c r="C54" s="425"/>
      <c r="D54" s="425"/>
      <c r="E54" s="425"/>
      <c r="F54" s="425"/>
      <c r="G54" s="425"/>
      <c r="H54" s="425"/>
      <c r="I54" s="425"/>
      <c r="J54" s="312" t="str">
        <f>VLOOKUP(A54,MATERIALES!A8:D639,2,FALSE)</f>
        <v>m3</v>
      </c>
      <c r="K54" s="397">
        <v>0.82466807156732069</v>
      </c>
      <c r="L54" s="421"/>
      <c r="M54" s="402">
        <f>VLOOKUP(A54,MATERIALES!A6:D391,4,FALSE)</f>
        <v>296764.12374080071</v>
      </c>
      <c r="N54" s="272">
        <f>K54*M54</f>
        <v>244731.89763569186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SUM(N52:N58)</f>
        <v>670348.16856206325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31">
        <f>VLOOKUP(A64,TRANSPORTE!A5:D117,4,FALSE)</f>
        <v>1026.2677070042455</v>
      </c>
      <c r="M64" s="832"/>
      <c r="N64" s="287">
        <f>K64*L64</f>
        <v>1334.1480191055191</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31">
        <f>VLOOKUP(A65,TRANSPORTE!A6:D117,4,FALSE)</f>
        <v>1370.8294688311162</v>
      </c>
      <c r="M65" s="832"/>
      <c r="N65" s="287">
        <f>K65*L65</f>
        <v>68.541473441555809</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1402.6894925470749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979"/>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60">
        <f>SUM(N76:N82)</f>
        <v>89890.050753001662</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N47+N59+N70+N83</f>
        <v>1845645.1239345206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369129.02478690416</v>
      </c>
      <c r="M90" s="862"/>
      <c r="N90" s="51"/>
    </row>
    <row r="91" spans="1:14">
      <c r="B91" s="89" t="s">
        <v>973</v>
      </c>
      <c r="C91" s="90"/>
      <c r="D91" s="90"/>
      <c r="E91" s="90"/>
      <c r="F91" s="90"/>
      <c r="G91" s="90"/>
      <c r="H91" s="90"/>
      <c r="I91" s="87"/>
      <c r="J91" s="88"/>
      <c r="K91" s="304">
        <v>0.05</v>
      </c>
      <c r="L91" s="861">
        <f>N85*K91</f>
        <v>92282.256196726041</v>
      </c>
      <c r="M91" s="862"/>
      <c r="N91" s="51"/>
    </row>
    <row r="92" spans="1:14" ht="15.75" thickBot="1">
      <c r="B92" s="91" t="s">
        <v>974</v>
      </c>
      <c r="C92" s="92"/>
      <c r="D92" s="92"/>
      <c r="E92" s="92"/>
      <c r="F92" s="92"/>
      <c r="G92" s="92"/>
      <c r="H92" s="92"/>
      <c r="I92" s="93"/>
      <c r="J92" s="94"/>
      <c r="K92" s="305">
        <v>0.05</v>
      </c>
      <c r="L92" s="863">
        <f>N85*K92</f>
        <v>92282.256196726041</v>
      </c>
      <c r="M92" s="864"/>
      <c r="N92" s="51"/>
    </row>
    <row r="93" spans="1:14" ht="15.75" thickBot="1">
      <c r="B93" s="827" t="s">
        <v>953</v>
      </c>
      <c r="C93" s="828"/>
      <c r="D93" s="828"/>
      <c r="E93" s="828"/>
      <c r="F93" s="828"/>
      <c r="G93" s="828"/>
      <c r="H93" s="828"/>
      <c r="I93" s="828"/>
      <c r="J93" s="828"/>
      <c r="K93" s="828"/>
      <c r="L93" s="828"/>
      <c r="M93" s="829"/>
      <c r="N93" s="52">
        <f>L90+L91+L92</f>
        <v>553693.53718035622</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2399338.6611148771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182</v>
      </c>
      <c r="B36" s="840" t="str">
        <f>VLOOKUP(A36,EQUIPOS!A6:D154,3,FALSE)</f>
        <v xml:space="preserve">Compresor para penetrar roca
</v>
      </c>
      <c r="C36" s="841"/>
      <c r="D36" s="841"/>
      <c r="E36" s="841"/>
      <c r="F36" s="841"/>
      <c r="G36" s="841"/>
      <c r="H36" s="842"/>
      <c r="I36" s="267"/>
      <c r="J36" s="268"/>
      <c r="K36" s="269">
        <f>VLOOKUP(A36,EQUIPOS!A6:D163,4,FALSE)</f>
        <v>73738.576160969256</v>
      </c>
      <c r="L36" s="270"/>
      <c r="M36" s="271">
        <v>0.125</v>
      </c>
      <c r="N36" s="272">
        <f>K36/M36</f>
        <v>589908.60928775405</v>
      </c>
    </row>
    <row r="37" spans="1:14">
      <c r="A37" s="113" t="s">
        <v>242</v>
      </c>
      <c r="B37" s="840" t="str">
        <f>VLOOKUP(A37,EQUIPOS!A7:D154,3,FALSE)</f>
        <v>Grúa con torre capacidad 1 ton en la punta.</v>
      </c>
      <c r="C37" s="841"/>
      <c r="D37" s="841"/>
      <c r="E37" s="841"/>
      <c r="F37" s="841"/>
      <c r="G37" s="841"/>
      <c r="H37" s="842"/>
      <c r="I37" s="421"/>
      <c r="J37" s="422"/>
      <c r="K37" s="269">
        <f>VLOOKUP(A37,EQUIPOS!A7:D164,4,FALSE)</f>
        <v>225736.67400370407</v>
      </c>
      <c r="L37" s="335"/>
      <c r="M37" s="336">
        <v>2.5</v>
      </c>
      <c r="N37" s="272">
        <f>K37/M37</f>
        <v>90294.669601481626</v>
      </c>
    </row>
    <row r="38" spans="1:14">
      <c r="A38" s="113" t="s">
        <v>267</v>
      </c>
      <c r="B38" s="840" t="str">
        <f>VLOOKUP(A38,EQUIPOS!A8:D154,3,FALSE)</f>
        <v>Motobomba de concreto</v>
      </c>
      <c r="C38" s="841"/>
      <c r="D38" s="841"/>
      <c r="E38" s="841"/>
      <c r="F38" s="841"/>
      <c r="G38" s="841"/>
      <c r="H38" s="842"/>
      <c r="I38" s="421"/>
      <c r="J38" s="422"/>
      <c r="K38" s="438">
        <f>VLOOKUP(A38,EQUIPOS!A8:D165,4,FALSE)</f>
        <v>77276.957307856166</v>
      </c>
      <c r="L38" s="335"/>
      <c r="M38" s="336">
        <v>0.65</v>
      </c>
      <c r="N38" s="272">
        <f>K38/M38</f>
        <v>118887.62662747102</v>
      </c>
    </row>
    <row r="39" spans="1:14">
      <c r="A39" s="113" t="s">
        <v>310</v>
      </c>
      <c r="B39" s="840" t="str">
        <f>VLOOKUP(A39,EQUIPOS!A9:D154,3,FALSE)</f>
        <v>Retroexcavadora A25C</v>
      </c>
      <c r="C39" s="841"/>
      <c r="D39" s="841"/>
      <c r="E39" s="841"/>
      <c r="F39" s="841"/>
      <c r="G39" s="841"/>
      <c r="H39" s="842"/>
      <c r="I39" s="421"/>
      <c r="J39" s="422"/>
      <c r="K39" s="438">
        <f>VLOOKUP(A39,EQUIPOS!A9:D166,4,FALSE)</f>
        <v>195945.36683941705</v>
      </c>
      <c r="L39" s="335"/>
      <c r="M39" s="336">
        <v>0.65</v>
      </c>
      <c r="N39" s="272">
        <f>K39/M39</f>
        <v>301454.41052218009</v>
      </c>
    </row>
    <row r="40" spans="1:14">
      <c r="A40" s="113"/>
      <c r="B40" s="840"/>
      <c r="C40" s="841"/>
      <c r="D40" s="841"/>
      <c r="E40" s="841"/>
      <c r="F40" s="841"/>
      <c r="G40" s="841"/>
      <c r="H40" s="842"/>
      <c r="I40" s="421"/>
      <c r="J40" s="422"/>
      <c r="K40" s="438"/>
      <c r="L40" s="335"/>
      <c r="M40" s="336"/>
      <c r="N40" s="272"/>
    </row>
    <row r="41" spans="1:14">
      <c r="A41" s="113"/>
      <c r="B41" s="840"/>
      <c r="C41" s="841"/>
      <c r="D41" s="841"/>
      <c r="E41" s="841"/>
      <c r="F41" s="841"/>
      <c r="G41" s="841"/>
      <c r="H41" s="842"/>
      <c r="I41" s="421"/>
      <c r="J41" s="422"/>
      <c r="K41" s="438"/>
      <c r="L41" s="335"/>
      <c r="M41" s="336"/>
      <c r="N41" s="272"/>
    </row>
    <row r="42" spans="1:14">
      <c r="A42" s="113"/>
      <c r="B42" s="840"/>
      <c r="C42" s="841"/>
      <c r="D42" s="841"/>
      <c r="E42" s="841"/>
      <c r="F42" s="841"/>
      <c r="G42" s="841"/>
      <c r="H42" s="842"/>
      <c r="I42" s="328"/>
      <c r="J42" s="330"/>
      <c r="K42" s="438"/>
      <c r="L42" s="423"/>
      <c r="M42" s="424"/>
      <c r="N42" s="272"/>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N87*M45</f>
        <v>46742.82639156087</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1147288.1424304477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745</v>
      </c>
      <c r="B52" s="43" t="str">
        <f>VLOOKUP(A52,MATERIALES!A5:D372,3,FALSE)</f>
        <v>Acero PDR-60</v>
      </c>
      <c r="C52" s="281"/>
      <c r="D52" s="281"/>
      <c r="E52" s="281"/>
      <c r="F52" s="281"/>
      <c r="G52" s="281"/>
      <c r="H52" s="281"/>
      <c r="I52" s="281"/>
      <c r="J52" s="311" t="str">
        <f>VLOOKUP(A52,MATERIALES!A6:D637,2,FALSE)</f>
        <v>kg</v>
      </c>
      <c r="K52" s="282">
        <v>178.12830345854127</v>
      </c>
      <c r="L52" s="267"/>
      <c r="M52" s="402">
        <f>VLOOKUP(A52,MATERIALES!A5:D389,4,FALSE)</f>
        <v>3419.5557275957526</v>
      </c>
      <c r="N52" s="272">
        <f>K52*M52</f>
        <v>609119.66033856908</v>
      </c>
    </row>
    <row r="53" spans="1:14">
      <c r="A53" s="161" t="s">
        <v>829</v>
      </c>
      <c r="B53" s="43" t="str">
        <f>VLOOKUP(A53,MATERIALES!A6:D372,3,FALSE)</f>
        <v>Concreto Resistencia  28 (Mpa)</v>
      </c>
      <c r="C53" s="425"/>
      <c r="D53" s="425"/>
      <c r="E53" s="425"/>
      <c r="F53" s="425"/>
      <c r="G53" s="425"/>
      <c r="H53" s="425"/>
      <c r="I53" s="425"/>
      <c r="J53" s="312" t="str">
        <f>VLOOKUP(A53,MATERIALES!A7:D638,2,FALSE)</f>
        <v>m3</v>
      </c>
      <c r="K53" s="397">
        <v>1.1875220230569419</v>
      </c>
      <c r="L53" s="421"/>
      <c r="M53" s="402">
        <f>VLOOKUP(A53,MATERIALES!A6:D390,4,FALSE)</f>
        <v>296764.12374080071</v>
      </c>
      <c r="N53" s="272">
        <f t="shared" ref="N53:N59" si="0">K53*M53</f>
        <v>352413.9325953963</v>
      </c>
    </row>
    <row r="54" spans="1:14">
      <c r="A54" s="161" t="s">
        <v>376</v>
      </c>
      <c r="B54" s="43" t="str">
        <f>VLOOKUP(A54,MATERIALES!A6:D372,3,FALSE)</f>
        <v>Anfo</v>
      </c>
      <c r="C54" s="425"/>
      <c r="D54" s="425"/>
      <c r="E54" s="425"/>
      <c r="F54" s="425"/>
      <c r="G54" s="425"/>
      <c r="H54" s="425"/>
      <c r="I54" s="425"/>
      <c r="J54" s="312" t="s">
        <v>377</v>
      </c>
      <c r="K54" s="397">
        <v>0.3</v>
      </c>
      <c r="L54" s="421"/>
      <c r="M54" s="402">
        <f>VLOOKUP(A54,MATERIALES!A6:D391,4,FALSE)</f>
        <v>5727.0269493838732</v>
      </c>
      <c r="N54" s="272">
        <f t="shared" si="0"/>
        <v>1718.1080848151619</v>
      </c>
    </row>
    <row r="55" spans="1:14">
      <c r="A55" s="161" t="s">
        <v>424</v>
      </c>
      <c r="B55" s="43" t="str">
        <f>VLOOKUP(A55,MATERIALES!A6:D372,3,FALSE)</f>
        <v>Cordón detonante</v>
      </c>
      <c r="C55" s="425"/>
      <c r="D55" s="425"/>
      <c r="E55" s="425"/>
      <c r="F55" s="425"/>
      <c r="G55" s="425"/>
      <c r="H55" s="425"/>
      <c r="I55" s="425"/>
      <c r="J55" s="312" t="str">
        <f>VLOOKUP(A55,MATERIALES!A9:D640,2,FALSE)</f>
        <v>m</v>
      </c>
      <c r="K55" s="397">
        <v>3</v>
      </c>
      <c r="L55" s="421"/>
      <c r="M55" s="402">
        <f>VLOOKUP(A55,MATERIALES!A6:D392,4,FALSE)</f>
        <v>2449.0849790819766</v>
      </c>
      <c r="N55" s="272">
        <f t="shared" si="0"/>
        <v>7347.2549372459298</v>
      </c>
    </row>
    <row r="56" spans="1:14">
      <c r="A56" s="161" t="s">
        <v>453</v>
      </c>
      <c r="B56" s="43" t="str">
        <f>VLOOKUP(A56,MATERIALES!A7:D372,3,FALSE)</f>
        <v>Explosivos  75% (INDUGEL)</v>
      </c>
      <c r="C56" s="425"/>
      <c r="D56" s="425"/>
      <c r="E56" s="425"/>
      <c r="F56" s="425"/>
      <c r="G56" s="425"/>
      <c r="H56" s="425"/>
      <c r="I56" s="425"/>
      <c r="J56" s="312" t="str">
        <f>VLOOKUP(A56,MATERIALES!A10:D641,2,FALSE)</f>
        <v>lb</v>
      </c>
      <c r="K56" s="397">
        <v>0.25</v>
      </c>
      <c r="L56" s="421"/>
      <c r="M56" s="402">
        <f>VLOOKUP(A56,MATERIALES!A7:D393,4,FALSE)</f>
        <v>11701.877974031995</v>
      </c>
      <c r="N56" s="272">
        <f t="shared" si="0"/>
        <v>2925.4694935079988</v>
      </c>
    </row>
    <row r="57" spans="1:14">
      <c r="A57" s="161" t="s">
        <v>458</v>
      </c>
      <c r="B57" s="43" t="str">
        <f>VLOOKUP(A57,MATERIALES!A8:D372,3,FALSE)</f>
        <v>Fulminantes</v>
      </c>
      <c r="C57" s="425"/>
      <c r="D57" s="425"/>
      <c r="E57" s="425"/>
      <c r="F57" s="425"/>
      <c r="G57" s="425"/>
      <c r="H57" s="425"/>
      <c r="I57" s="425"/>
      <c r="J57" s="312" t="str">
        <f>VLOOKUP(A57,MATERIALES!A11:D642,2,FALSE)</f>
        <v>u</v>
      </c>
      <c r="K57" s="397">
        <v>1</v>
      </c>
      <c r="L57" s="421"/>
      <c r="M57" s="402">
        <f>VLOOKUP(A57,MATERIALES!A8:D394,4,FALSE)</f>
        <v>1172.4786081829529</v>
      </c>
      <c r="N57" s="272">
        <f t="shared" si="0"/>
        <v>1172.4786081829529</v>
      </c>
    </row>
    <row r="58" spans="1:14">
      <c r="A58" s="161" t="s">
        <v>552</v>
      </c>
      <c r="B58" s="43" t="str">
        <f>VLOOKUP(A58,MATERIALES!A9:D372,3,FALSE)</f>
        <v>Mecha Lenta</v>
      </c>
      <c r="C58" s="425"/>
      <c r="D58" s="425"/>
      <c r="E58" s="425"/>
      <c r="F58" s="425"/>
      <c r="G58" s="425"/>
      <c r="H58" s="425"/>
      <c r="I58" s="425"/>
      <c r="J58" s="312" t="str">
        <f>VLOOKUP(A58,MATERIALES!A11:D643,2,FALSE)</f>
        <v>m</v>
      </c>
      <c r="K58" s="397">
        <v>1</v>
      </c>
      <c r="L58" s="421"/>
      <c r="M58" s="402">
        <f>VLOOKUP(A58,MATERIALES!A9:D395,4,FALSE)</f>
        <v>1048.5665705508293</v>
      </c>
      <c r="N58" s="272">
        <f t="shared" si="0"/>
        <v>1048.5665705508293</v>
      </c>
    </row>
    <row r="59" spans="1:14">
      <c r="A59" s="161" t="s">
        <v>845</v>
      </c>
      <c r="B59" s="43" t="str">
        <f>VLOOKUP(A59,MATERIALES!A10:D372,3,FALSE)</f>
        <v>Escolta y transporte (una tarifa por cada m3 escoltado y transportado)</v>
      </c>
      <c r="C59" s="425"/>
      <c r="D59" s="425"/>
      <c r="E59" s="425"/>
      <c r="F59" s="425"/>
      <c r="G59" s="425"/>
      <c r="H59" s="425"/>
      <c r="I59" s="425"/>
      <c r="J59" s="312" t="str">
        <f>VLOOKUP(A59,MATERIALES!A12:D644,2,FALSE)</f>
        <v>kg</v>
      </c>
      <c r="K59" s="397">
        <v>0.45800000000000002</v>
      </c>
      <c r="L59" s="421"/>
      <c r="M59" s="402">
        <f>VLOOKUP(A59,MATERIALES!A10:D396,4,FALSE)</f>
        <v>6716.2406951865423</v>
      </c>
      <c r="N59" s="272">
        <f t="shared" si="0"/>
        <v>3076.0382383954366</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7" t="s">
        <v>953</v>
      </c>
      <c r="C63" s="828"/>
      <c r="D63" s="828"/>
      <c r="E63" s="828"/>
      <c r="F63" s="828"/>
      <c r="G63" s="828"/>
      <c r="H63" s="828"/>
      <c r="I63" s="828"/>
      <c r="J63" s="828"/>
      <c r="K63" s="828"/>
      <c r="L63" s="828"/>
      <c r="M63" s="829"/>
      <c r="N63" s="394">
        <f>SUM(N52:N62)</f>
        <v>978821.50886666379</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0" t="s">
        <v>961</v>
      </c>
      <c r="M67" s="803"/>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31">
        <f>VLOOKUP(A68,TRANSPORTE!A5:D117,4,FALSE)</f>
        <v>1026.2677070042455</v>
      </c>
      <c r="M68" s="832"/>
      <c r="N68" s="287">
        <f>K68*L68</f>
        <v>1334.1480191055191</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31">
        <f>VLOOKUP(A69,TRANSPORTE!A6:D117,4,FALSE)</f>
        <v>1370.8294688311162</v>
      </c>
      <c r="M69" s="832"/>
      <c r="N69" s="287">
        <f>K69*L69</f>
        <v>68.541473441555809</v>
      </c>
    </row>
    <row r="70" spans="1:15">
      <c r="B70" s="46"/>
      <c r="C70" s="47"/>
      <c r="D70" s="47"/>
      <c r="E70" s="47"/>
      <c r="F70" s="47"/>
      <c r="G70" s="47"/>
      <c r="H70" s="311"/>
      <c r="I70" s="279"/>
      <c r="J70" s="286"/>
      <c r="K70" s="279"/>
      <c r="L70" s="831"/>
      <c r="M70" s="832"/>
      <c r="N70" s="287"/>
    </row>
    <row r="71" spans="1:15">
      <c r="B71" s="46"/>
      <c r="C71" s="47"/>
      <c r="D71" s="47"/>
      <c r="E71" s="47"/>
      <c r="F71" s="47"/>
      <c r="G71" s="47"/>
      <c r="H71" s="311"/>
      <c r="I71" s="279"/>
      <c r="J71" s="286"/>
      <c r="K71" s="279"/>
      <c r="L71" s="831"/>
      <c r="M71" s="83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1402.6894925470749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979"/>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4"/>
      <c r="C86" s="815"/>
      <c r="D86" s="815"/>
      <c r="E86" s="815"/>
      <c r="F86" s="815"/>
      <c r="G86" s="815"/>
      <c r="H86" s="815"/>
      <c r="I86" s="126"/>
      <c r="J86" s="126"/>
      <c r="K86" s="126"/>
      <c r="L86" s="915"/>
      <c r="M86" s="915"/>
      <c r="N86" s="45"/>
    </row>
    <row r="87" spans="1:14" ht="15.75" thickBot="1">
      <c r="B87" s="833" t="s">
        <v>953</v>
      </c>
      <c r="C87" s="834"/>
      <c r="D87" s="834"/>
      <c r="E87" s="834"/>
      <c r="F87" s="834"/>
      <c r="G87" s="834"/>
      <c r="H87" s="834"/>
      <c r="I87" s="834"/>
      <c r="J87" s="834"/>
      <c r="K87" s="834"/>
      <c r="L87" s="834"/>
      <c r="M87" s="835"/>
      <c r="N87" s="301">
        <f>SUM(N80:N86)</f>
        <v>467428.26391560864</v>
      </c>
    </row>
    <row r="88" spans="1:14" ht="15.75" thickBot="1">
      <c r="B88" s="33"/>
      <c r="C88" s="34"/>
      <c r="D88" s="34"/>
      <c r="E88" s="34"/>
      <c r="F88" s="34"/>
      <c r="G88" s="34"/>
      <c r="H88" s="34"/>
      <c r="I88" s="34"/>
      <c r="J88" s="34"/>
      <c r="K88" s="34"/>
      <c r="L88" s="34"/>
      <c r="M88" s="34"/>
      <c r="N88" s="35"/>
    </row>
    <row r="89" spans="1:14" ht="15.75" thickBot="1">
      <c r="B89" s="827" t="s">
        <v>967</v>
      </c>
      <c r="C89" s="828"/>
      <c r="D89" s="828"/>
      <c r="E89" s="828"/>
      <c r="F89" s="828"/>
      <c r="G89" s="828"/>
      <c r="H89" s="828"/>
      <c r="I89" s="828"/>
      <c r="J89" s="828"/>
      <c r="K89" s="828"/>
      <c r="L89" s="828"/>
      <c r="M89" s="829"/>
      <c r="N89" s="99">
        <f>N47+N63+N74+N87</f>
        <v>2594940.6047052671</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8" t="s">
        <v>969</v>
      </c>
      <c r="C93" s="819"/>
      <c r="D93" s="819"/>
      <c r="E93" s="819"/>
      <c r="F93" s="819"/>
      <c r="G93" s="819"/>
      <c r="H93" s="819"/>
      <c r="I93" s="314"/>
      <c r="J93" s="334"/>
      <c r="K93" s="302" t="s">
        <v>970</v>
      </c>
      <c r="L93" s="857" t="s">
        <v>971</v>
      </c>
      <c r="M93" s="858"/>
      <c r="N93" s="303"/>
    </row>
    <row r="94" spans="1:14">
      <c r="B94" s="859" t="s">
        <v>972</v>
      </c>
      <c r="C94" s="860"/>
      <c r="D94" s="860"/>
      <c r="E94" s="860"/>
      <c r="F94" s="860"/>
      <c r="G94" s="860"/>
      <c r="H94" s="860"/>
      <c r="I94" s="87"/>
      <c r="J94" s="88"/>
      <c r="K94" s="304">
        <v>0.2</v>
      </c>
      <c r="L94" s="861">
        <f>N89*K94</f>
        <v>518988.12094105344</v>
      </c>
      <c r="M94" s="862"/>
      <c r="N94" s="51"/>
    </row>
    <row r="95" spans="1:14">
      <c r="B95" s="89" t="s">
        <v>973</v>
      </c>
      <c r="C95" s="90"/>
      <c r="D95" s="90"/>
      <c r="E95" s="90"/>
      <c r="F95" s="90"/>
      <c r="G95" s="90"/>
      <c r="H95" s="90"/>
      <c r="I95" s="87"/>
      <c r="J95" s="88"/>
      <c r="K95" s="304">
        <v>0.05</v>
      </c>
      <c r="L95" s="861">
        <f>N89*K95</f>
        <v>129747.03023526336</v>
      </c>
      <c r="M95" s="862"/>
      <c r="N95" s="51"/>
    </row>
    <row r="96" spans="1:14" ht="15.75" thickBot="1">
      <c r="B96" s="91" t="s">
        <v>974</v>
      </c>
      <c r="C96" s="92"/>
      <c r="D96" s="92"/>
      <c r="E96" s="92"/>
      <c r="F96" s="92"/>
      <c r="G96" s="92"/>
      <c r="H96" s="92"/>
      <c r="I96" s="93"/>
      <c r="J96" s="94"/>
      <c r="K96" s="305">
        <v>0.05</v>
      </c>
      <c r="L96" s="863">
        <f>N89*K96</f>
        <v>129747.03023526336</v>
      </c>
      <c r="M96" s="864"/>
      <c r="N96" s="51"/>
    </row>
    <row r="97" spans="1:14" ht="15.75" thickBot="1">
      <c r="B97" s="827" t="s">
        <v>953</v>
      </c>
      <c r="C97" s="828"/>
      <c r="D97" s="828"/>
      <c r="E97" s="828"/>
      <c r="F97" s="828"/>
      <c r="G97" s="828"/>
      <c r="H97" s="828"/>
      <c r="I97" s="828"/>
      <c r="J97" s="828"/>
      <c r="K97" s="828"/>
      <c r="L97" s="828"/>
      <c r="M97" s="829"/>
      <c r="N97" s="52">
        <f>L94+L95+L96</f>
        <v>778482.18141158018</v>
      </c>
    </row>
    <row r="98" spans="1:14" ht="15.75" thickBot="1">
      <c r="B98" s="33"/>
      <c r="C98" s="34"/>
      <c r="D98" s="34"/>
      <c r="E98" s="34"/>
      <c r="F98" s="34"/>
      <c r="G98" s="34"/>
      <c r="H98" s="34"/>
      <c r="I98" s="34"/>
      <c r="J98" s="34"/>
      <c r="K98" s="34"/>
      <c r="L98" s="34"/>
      <c r="M98" s="34"/>
      <c r="N98" s="35"/>
    </row>
    <row r="99" spans="1:14" ht="15.75" thickBot="1">
      <c r="A99" t="s">
        <v>2016</v>
      </c>
      <c r="B99" s="827" t="s">
        <v>975</v>
      </c>
      <c r="C99" s="828"/>
      <c r="D99" s="828"/>
      <c r="E99" s="828"/>
      <c r="F99" s="828"/>
      <c r="G99" s="828"/>
      <c r="H99" s="828"/>
      <c r="I99" s="828"/>
      <c r="J99" s="828"/>
      <c r="K99" s="828"/>
      <c r="L99" s="828"/>
      <c r="M99" s="829"/>
      <c r="N99" s="188">
        <f>N89+N97</f>
        <v>3373422.7861168473</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5"/>
      <c r="K129" s="975"/>
      <c r="L129" s="975"/>
      <c r="M129" s="975"/>
      <c r="N129" s="976"/>
    </row>
    <row r="130" spans="2:14" ht="15.75" thickBot="1">
      <c r="B130" s="419" t="s">
        <v>2221</v>
      </c>
      <c r="C130" s="420"/>
      <c r="D130" s="420"/>
      <c r="E130" s="259"/>
      <c r="F130" s="259"/>
      <c r="G130" s="259"/>
      <c r="H130" s="259"/>
      <c r="I130" s="259"/>
      <c r="J130" s="977"/>
      <c r="K130" s="977"/>
      <c r="L130" s="977"/>
      <c r="M130" s="977"/>
      <c r="N130"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2"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98542.741760805264</v>
      </c>
      <c r="L36" s="270"/>
      <c r="M36" s="271">
        <v>0.16</v>
      </c>
      <c r="N36" s="272">
        <f>K36/M36</f>
        <v>615892.13600503292</v>
      </c>
    </row>
    <row r="37" spans="1:14">
      <c r="A37" s="113" t="s">
        <v>261</v>
      </c>
      <c r="B37" s="840" t="str">
        <f>VLOOKUP(A37,EQUIPOS!A7:D154,3,FALSE)</f>
        <v xml:space="preserve">Motobomba 3 PULGADAS (incluye operario)
</v>
      </c>
      <c r="C37" s="841"/>
      <c r="D37" s="841"/>
      <c r="E37" s="841"/>
      <c r="F37" s="841"/>
      <c r="G37" s="841"/>
      <c r="H37" s="842"/>
      <c r="I37" s="421"/>
      <c r="J37" s="422"/>
      <c r="K37" s="269">
        <f>VLOOKUP(A37,EQUIPOS!A7:D164,4,FALSE)</f>
        <v>7120.4874955192663</v>
      </c>
      <c r="L37" s="335"/>
      <c r="M37" s="336">
        <v>0.16</v>
      </c>
      <c r="N37" s="272">
        <f>K37/M37</f>
        <v>44503.046846995414</v>
      </c>
    </row>
    <row r="38" spans="1:14">
      <c r="A38" s="113"/>
      <c r="B38" s="840"/>
      <c r="C38" s="841"/>
      <c r="D38" s="841"/>
      <c r="E38" s="841"/>
      <c r="F38" s="841"/>
      <c r="G38" s="841"/>
      <c r="H38" s="842"/>
      <c r="I38" s="421"/>
      <c r="J38" s="422"/>
      <c r="K38" s="438"/>
      <c r="L38" s="335"/>
      <c r="M38" s="336"/>
      <c r="N38" s="272"/>
    </row>
    <row r="39" spans="1:14">
      <c r="A39" s="113"/>
      <c r="B39" s="840"/>
      <c r="C39" s="841"/>
      <c r="D39" s="841"/>
      <c r="E39" s="841"/>
      <c r="F39" s="841"/>
      <c r="G39" s="841"/>
      <c r="H39" s="842"/>
      <c r="I39" s="421"/>
      <c r="J39" s="422"/>
      <c r="K39" s="438"/>
      <c r="L39" s="335"/>
      <c r="M39" s="336"/>
      <c r="N39" s="272"/>
    </row>
    <row r="40" spans="1:14">
      <c r="A40" s="113"/>
      <c r="B40" s="840"/>
      <c r="C40" s="841"/>
      <c r="D40" s="841"/>
      <c r="E40" s="841"/>
      <c r="F40" s="841"/>
      <c r="G40" s="841"/>
      <c r="H40" s="842"/>
      <c r="I40" s="328"/>
      <c r="J40" s="330"/>
      <c r="K40" s="438"/>
      <c r="L40" s="423"/>
      <c r="M40" s="424"/>
      <c r="N40" s="272"/>
    </row>
    <row r="41" spans="1:14">
      <c r="B41" s="840"/>
      <c r="C41" s="841"/>
      <c r="D41" s="841"/>
      <c r="E41" s="841"/>
      <c r="F41" s="841"/>
      <c r="G41" s="841"/>
      <c r="H41" s="842"/>
      <c r="I41" s="36"/>
      <c r="J41" s="37"/>
      <c r="K41" s="438"/>
      <c r="L41" s="276"/>
      <c r="M41" s="277"/>
      <c r="N41" s="272"/>
    </row>
    <row r="42" spans="1:14">
      <c r="B42" s="320"/>
      <c r="C42" s="321"/>
      <c r="D42" s="321"/>
      <c r="E42" s="321"/>
      <c r="F42" s="323"/>
      <c r="G42" s="323"/>
      <c r="H42" s="125"/>
      <c r="I42" s="36"/>
      <c r="J42" s="37"/>
      <c r="K42" s="438"/>
      <c r="L42" s="276"/>
      <c r="M42" s="277"/>
      <c r="N42" s="273"/>
    </row>
    <row r="43" spans="1:14">
      <c r="B43" s="847" t="s">
        <v>952</v>
      </c>
      <c r="C43" s="848"/>
      <c r="D43" s="848"/>
      <c r="E43" s="38"/>
      <c r="F43" s="39"/>
      <c r="G43" s="39"/>
      <c r="H43" s="40"/>
      <c r="I43" s="36"/>
      <c r="J43" s="37"/>
      <c r="K43" s="279"/>
      <c r="L43" s="276"/>
      <c r="M43" s="401">
        <v>0.05</v>
      </c>
      <c r="N43" s="344">
        <f>N77*M43</f>
        <v>12625.400141187813</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673020.58299321611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453</v>
      </c>
      <c r="B50" s="43" t="str">
        <f>VLOOKUP(A50,MATERIALES!A5:D372,3,FALSE)</f>
        <v>Explosivos  75% (INDUGEL)</v>
      </c>
      <c r="C50" s="281"/>
      <c r="D50" s="281"/>
      <c r="E50" s="281"/>
      <c r="F50" s="281"/>
      <c r="G50" s="281"/>
      <c r="H50" s="281"/>
      <c r="I50" s="281"/>
      <c r="J50" s="311" t="str">
        <f>VLOOKUP(A50,MATERIALES!A6:D635,2,FALSE)</f>
        <v>lb</v>
      </c>
      <c r="K50" s="282">
        <v>0.2</v>
      </c>
      <c r="L50" s="267"/>
      <c r="M50" s="402">
        <f>VLOOKUP(A50,MATERIALES!A5:D389,4,FALSE)</f>
        <v>11701.877974031995</v>
      </c>
      <c r="N50" s="272">
        <f>K50*M50</f>
        <v>2340.375594806399</v>
      </c>
    </row>
    <row r="51" spans="1:14">
      <c r="A51" s="161" t="s">
        <v>458</v>
      </c>
      <c r="B51" s="43" t="str">
        <f>VLOOKUP(A51,MATERIALES!A6:D372,3,FALSE)</f>
        <v>Fulminantes</v>
      </c>
      <c r="C51" s="425"/>
      <c r="D51" s="425"/>
      <c r="E51" s="425"/>
      <c r="F51" s="425"/>
      <c r="G51" s="425"/>
      <c r="H51" s="425"/>
      <c r="I51" s="425"/>
      <c r="J51" s="312" t="str">
        <f>VLOOKUP(A51,MATERIALES!A6:D636,2,FALSE)</f>
        <v>u</v>
      </c>
      <c r="K51" s="397">
        <v>1</v>
      </c>
      <c r="L51" s="421"/>
      <c r="M51" s="402">
        <f>VLOOKUP(A51,MATERIALES!A6:D390,4,FALSE)</f>
        <v>1172.4786081829529</v>
      </c>
      <c r="N51" s="272">
        <f>K51*M51</f>
        <v>1172.4786081829529</v>
      </c>
    </row>
    <row r="52" spans="1:14">
      <c r="A52" s="161" t="s">
        <v>552</v>
      </c>
      <c r="B52" s="43" t="str">
        <f>VLOOKUP(A52,MATERIALES!A6:D372,3,FALSE)</f>
        <v>Mecha Lenta</v>
      </c>
      <c r="C52" s="425"/>
      <c r="D52" s="425"/>
      <c r="E52" s="425"/>
      <c r="F52" s="425"/>
      <c r="G52" s="425"/>
      <c r="H52" s="425"/>
      <c r="I52" s="425"/>
      <c r="J52" s="312" t="str">
        <f>VLOOKUP(A52,MATERIALES!A6:D637,2,FALSE)</f>
        <v>m</v>
      </c>
      <c r="K52" s="397">
        <v>0.5</v>
      </c>
      <c r="L52" s="421"/>
      <c r="M52" s="402">
        <f>VLOOKUP(A52,MATERIALES!A6:D391,4,FALSE)</f>
        <v>1048.5665705508293</v>
      </c>
      <c r="N52" s="272">
        <f>K52*M52</f>
        <v>524.28328527541464</v>
      </c>
    </row>
    <row r="53" spans="1:14">
      <c r="A53" s="161" t="s">
        <v>747</v>
      </c>
      <c r="B53" s="43" t="str">
        <f>VLOOKUP(A53,MATERIALES!A6:D372,3,FALSE)</f>
        <v>Acero A-37</v>
      </c>
      <c r="C53" s="425"/>
      <c r="D53" s="425"/>
      <c r="E53" s="425"/>
      <c r="F53" s="425"/>
      <c r="G53" s="425"/>
      <c r="H53" s="425"/>
      <c r="I53" s="425"/>
      <c r="J53" s="312" t="str">
        <f>VLOOKUP(A53,MATERIALES!A7:D638,2,FALSE)</f>
        <v>kg</v>
      </c>
      <c r="K53" s="397">
        <v>150</v>
      </c>
      <c r="L53" s="421"/>
      <c r="M53" s="402">
        <f>VLOOKUP(A53,MATERIALES!A6:D392,4,FALSE)</f>
        <v>3169.6490970771838</v>
      </c>
      <c r="N53" s="272">
        <f>K53*M53</f>
        <v>475447.36456157756</v>
      </c>
    </row>
    <row r="54" spans="1:14">
      <c r="A54" s="161" t="s">
        <v>831</v>
      </c>
      <c r="B54" s="43" t="str">
        <f>VLOOKUP(A54,MATERIALES!A7:D372,3,FALSE)</f>
        <v>Concreto Resistencia  32 (Mpa)</v>
      </c>
      <c r="C54" s="425"/>
      <c r="D54" s="425"/>
      <c r="E54" s="425"/>
      <c r="F54" s="425"/>
      <c r="G54" s="425"/>
      <c r="H54" s="425"/>
      <c r="I54" s="425"/>
      <c r="J54" s="312" t="str">
        <f>VLOOKUP(A54,MATERIALES!A8:D639,2,FALSE)</f>
        <v>m3</v>
      </c>
      <c r="K54" s="397">
        <v>1</v>
      </c>
      <c r="L54" s="421"/>
      <c r="M54" s="402">
        <f>VLOOKUP(A54,MATERIALES!A7:D393,4,FALSE)</f>
        <v>312383.28814821126</v>
      </c>
      <c r="N54" s="272">
        <f>K54*M54</f>
        <v>312383.28814821126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791867.79019805358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31">
        <f>VLOOKUP(A63,TRANSPORTE!A5:D117,4,FALSE)</f>
        <v>1026.2677070042455</v>
      </c>
      <c r="M63" s="832"/>
      <c r="N63" s="287">
        <f>K63*L63</f>
        <v>1026.2677070042455</v>
      </c>
    </row>
    <row r="64" spans="1:14">
      <c r="B64" s="46"/>
      <c r="C64" s="47"/>
      <c r="D64" s="47"/>
      <c r="E64" s="47"/>
      <c r="F64" s="47"/>
      <c r="G64" s="4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1026.2677070042455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SUM(N73:N76)</f>
        <v>252508.00282375625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N45+N58+N68+N77</f>
        <v>1718422.6437220301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343684.52874440607</v>
      </c>
      <c r="M84" s="862"/>
      <c r="N84" s="51"/>
    </row>
    <row r="85" spans="1:14">
      <c r="B85" s="89" t="s">
        <v>973</v>
      </c>
      <c r="C85" s="90"/>
      <c r="D85" s="90"/>
      <c r="E85" s="90"/>
      <c r="F85" s="90"/>
      <c r="G85" s="90"/>
      <c r="H85" s="90"/>
      <c r="I85" s="87"/>
      <c r="J85" s="88"/>
      <c r="K85" s="304">
        <v>0.05</v>
      </c>
      <c r="L85" s="861">
        <f>N79*K85</f>
        <v>85921.132186101517</v>
      </c>
      <c r="M85" s="862"/>
      <c r="N85" s="51"/>
    </row>
    <row r="86" spans="1:14" ht="15.75" thickBot="1">
      <c r="B86" s="91" t="s">
        <v>974</v>
      </c>
      <c r="C86" s="92"/>
      <c r="D86" s="92"/>
      <c r="E86" s="92"/>
      <c r="F86" s="92"/>
      <c r="G86" s="92"/>
      <c r="H86" s="92"/>
      <c r="I86" s="93"/>
      <c r="J86" s="94"/>
      <c r="K86" s="305">
        <v>0.05</v>
      </c>
      <c r="L86" s="863">
        <f>N79*K86</f>
        <v>85921.132186101517</v>
      </c>
      <c r="M86" s="864"/>
      <c r="N86" s="51"/>
    </row>
    <row r="87" spans="1:14" ht="15.75" thickBot="1">
      <c r="B87" s="827" t="s">
        <v>953</v>
      </c>
      <c r="C87" s="828"/>
      <c r="D87" s="828"/>
      <c r="E87" s="828"/>
      <c r="F87" s="828"/>
      <c r="G87" s="828"/>
      <c r="H87" s="828"/>
      <c r="I87" s="828"/>
      <c r="J87" s="828"/>
      <c r="K87" s="828"/>
      <c r="L87" s="828"/>
      <c r="M87" s="829"/>
      <c r="N87" s="52">
        <f>L84+L85+L86</f>
        <v>515526.7931166091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2233949.436838639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1"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452"/>
      <c r="L30" s="838" t="s">
        <v>945</v>
      </c>
      <c r="M30" s="83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7"/>
      <c r="J36" s="268"/>
      <c r="K36" s="269">
        <f>VLOOKUP(A36,EQUIPOS!A6:D163,4,FALSE)</f>
        <v>73761.336971616503</v>
      </c>
      <c r="L36" s="270"/>
      <c r="M36" s="271">
        <v>0.01</v>
      </c>
      <c r="N36" s="272">
        <f t="shared" ref="N36:N41" si="0">K36/M36</f>
        <v>7376133.6971616503</v>
      </c>
    </row>
    <row r="37" spans="1:14">
      <c r="A37" s="113" t="s">
        <v>192</v>
      </c>
      <c r="B37" s="840" t="str">
        <f>VLOOKUP(A37,EQUIPOS!A7:D154,3,FALSE)</f>
        <v>Equipo de acarreo interno</v>
      </c>
      <c r="C37" s="841"/>
      <c r="D37" s="841"/>
      <c r="E37" s="841"/>
      <c r="F37" s="841"/>
      <c r="G37" s="841"/>
      <c r="H37" s="842"/>
      <c r="I37" s="421"/>
      <c r="J37" s="422"/>
      <c r="K37" s="269">
        <f>VLOOKUP(A37,EQUIPOS!A7:D164,4,FALSE)</f>
        <v>40306.302520058664</v>
      </c>
      <c r="L37" s="335"/>
      <c r="M37" s="336">
        <v>0.05</v>
      </c>
      <c r="N37" s="272">
        <f t="shared" si="0"/>
        <v>806126.05040117318</v>
      </c>
    </row>
    <row r="38" spans="1:14">
      <c r="A38" s="113" t="s">
        <v>217</v>
      </c>
      <c r="B38" s="840" t="str">
        <f>VLOOKUP(A38,EQUIPOS!A8:D154,3,FALSE)</f>
        <v>Equipo de soldadura y de acetileno (incluye soldadura)</v>
      </c>
      <c r="C38" s="841"/>
      <c r="D38" s="841"/>
      <c r="E38" s="841"/>
      <c r="F38" s="841"/>
      <c r="G38" s="841"/>
      <c r="H38" s="842"/>
      <c r="I38" s="421"/>
      <c r="J38" s="422"/>
      <c r="K38" s="269">
        <f>VLOOKUP(A38,EQUIPOS!A8:D165,4,FALSE)</f>
        <v>35062.479342137063</v>
      </c>
      <c r="L38" s="335"/>
      <c r="M38" s="336">
        <v>0.01</v>
      </c>
      <c r="N38" s="272">
        <f t="shared" si="0"/>
        <v>3506247.9342137063</v>
      </c>
    </row>
    <row r="39" spans="1:14">
      <c r="A39" s="113" t="s">
        <v>242</v>
      </c>
      <c r="B39" s="840" t="str">
        <f>VLOOKUP(A39,EQUIPOS!A9:D154,3,FALSE)</f>
        <v>Grúa con torre capacidad 1 ton en la punta.</v>
      </c>
      <c r="C39" s="841"/>
      <c r="D39" s="841"/>
      <c r="E39" s="841"/>
      <c r="F39" s="841"/>
      <c r="G39" s="841"/>
      <c r="H39" s="842"/>
      <c r="I39" s="421"/>
      <c r="J39" s="422"/>
      <c r="K39" s="269">
        <f>VLOOKUP(A39,EQUIPOS!A9:D166,4,FALSE)</f>
        <v>225736.67400370407</v>
      </c>
      <c r="L39" s="335"/>
      <c r="M39" s="336">
        <v>0.04</v>
      </c>
      <c r="N39" s="272">
        <f t="shared" si="0"/>
        <v>5643416.850092602</v>
      </c>
    </row>
    <row r="40" spans="1:14">
      <c r="A40" s="113" t="s">
        <v>255</v>
      </c>
      <c r="B40" s="840" t="str">
        <f>VLOOKUP(A40,EQUIPOS!A10:D154,3,FALSE)</f>
        <v>Manómetro cable de acero para bajar la celda</v>
      </c>
      <c r="C40" s="841"/>
      <c r="D40" s="841"/>
      <c r="E40" s="841"/>
      <c r="F40" s="841"/>
      <c r="G40" s="841"/>
      <c r="H40" s="842"/>
      <c r="I40" s="328"/>
      <c r="J40" s="330"/>
      <c r="K40" s="269">
        <f>VLOOKUP(A40,EQUIPOS!A10:D167,4,FALSE)</f>
        <v>2052489.3849728552</v>
      </c>
      <c r="L40" s="423"/>
      <c r="M40" s="424">
        <v>1</v>
      </c>
      <c r="N40" s="272">
        <f t="shared" si="0"/>
        <v>2052489.3849728552</v>
      </c>
    </row>
    <row r="41" spans="1:14">
      <c r="A41" t="s">
        <v>320</v>
      </c>
      <c r="B41" s="840" t="str">
        <f>VLOOKUP(A41,EQUIPOS!A11:D155,3,FALSE)</f>
        <v>Retroexcavadora sobre llantas, motor 62HP, Profundidad de excavación de 5.41 metros.</v>
      </c>
      <c r="C41" s="841"/>
      <c r="D41" s="841"/>
      <c r="E41" s="841"/>
      <c r="F41" s="841"/>
      <c r="G41" s="841"/>
      <c r="H41" s="842"/>
      <c r="I41" s="36"/>
      <c r="J41" s="37"/>
      <c r="K41" s="269">
        <f>VLOOKUP(A41,EQUIPOS!A11:D168,4,FALSE)</f>
        <v>143531.32520767872</v>
      </c>
      <c r="L41" s="276"/>
      <c r="M41" s="277">
        <v>0.2</v>
      </c>
      <c r="N41" s="272">
        <f t="shared" si="0"/>
        <v>717656.62603839359</v>
      </c>
    </row>
    <row r="42" spans="1:14">
      <c r="B42" s="320"/>
      <c r="C42" s="321"/>
      <c r="D42" s="321"/>
      <c r="E42" s="321"/>
      <c r="F42" s="323"/>
      <c r="G42" s="323"/>
      <c r="H42" s="125"/>
      <c r="I42" s="36"/>
      <c r="J42" s="37"/>
      <c r="K42" s="438"/>
      <c r="L42" s="276"/>
      <c r="M42" s="277"/>
      <c r="N42" s="273"/>
    </row>
    <row r="43" spans="1:14">
      <c r="B43" s="847" t="s">
        <v>952</v>
      </c>
      <c r="C43" s="848"/>
      <c r="D43" s="848"/>
      <c r="E43" s="38"/>
      <c r="F43" s="39"/>
      <c r="G43" s="39"/>
      <c r="H43" s="40"/>
      <c r="I43" s="36"/>
      <c r="J43" s="37"/>
      <c r="K43" s="279"/>
      <c r="L43" s="276"/>
      <c r="M43" s="401">
        <v>0.01</v>
      </c>
      <c r="N43" s="344">
        <f>N81*M43</f>
        <v>6913.9567913614801</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20108984.499671742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410</v>
      </c>
      <c r="B50" s="43" t="str">
        <f>VLOOKUP(A50,MATERIALES!A5:D372,3,FALSE)</f>
        <v>Celda especial de carga</v>
      </c>
      <c r="C50" s="281"/>
      <c r="D50" s="281"/>
      <c r="E50" s="281"/>
      <c r="F50" s="281"/>
      <c r="G50" s="281"/>
      <c r="H50" s="281"/>
      <c r="I50" s="281"/>
      <c r="J50" s="311" t="str">
        <f>VLOOKUP(A50,MATERIALES!A6:D635,2,FALSE)</f>
        <v>u</v>
      </c>
      <c r="K50" s="282">
        <v>1</v>
      </c>
      <c r="L50" s="267"/>
      <c r="M50" s="402">
        <f>VLOOKUP(A50,MATERIALES!A5:D389,4,FALSE)</f>
        <v>16800793.763381004</v>
      </c>
      <c r="N50" s="272">
        <f t="shared" ref="N50:N55" si="1">K50*M50</f>
        <v>16800793.763381004</v>
      </c>
    </row>
    <row r="51" spans="1:14">
      <c r="A51" s="161" t="s">
        <v>505</v>
      </c>
      <c r="B51" s="43" t="str">
        <f>VLOOKUP(A51,MATERIALES!A6:D372,3,FALSE)</f>
        <v>Manguera de alta presión</v>
      </c>
      <c r="C51" s="425"/>
      <c r="D51" s="425"/>
      <c r="E51" s="425"/>
      <c r="F51" s="425"/>
      <c r="G51" s="425"/>
      <c r="H51" s="425"/>
      <c r="I51" s="425"/>
      <c r="J51" s="312" t="str">
        <f>VLOOKUP(A51,MATERIALES!A6:D636,2,FALSE)</f>
        <v>m</v>
      </c>
      <c r="K51" s="397">
        <v>30</v>
      </c>
      <c r="L51" s="421"/>
      <c r="M51" s="402">
        <f>VLOOKUP(A51,MATERIALES!A6:D390,4,FALSE)</f>
        <v>107296.37053552044</v>
      </c>
      <c r="N51" s="272">
        <f t="shared" si="1"/>
        <v>3218891.1160656135</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VLOOKUP(A52,MATERIALES!A6:D637,2,FALSE)</f>
        <v>u</v>
      </c>
      <c r="K52" s="397">
        <v>2</v>
      </c>
      <c r="L52" s="421"/>
      <c r="M52" s="402">
        <f>VLOOKUP(A52,MATERIALES!A6:D391,4,FALSE)</f>
        <v>2294193.8907641945</v>
      </c>
      <c r="N52" s="272">
        <f t="shared" si="1"/>
        <v>4588387.7815283891</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VLOOKUP(A53,MATERIALES!A7:D638,2,FALSE)</f>
        <v>u</v>
      </c>
      <c r="K53" s="397">
        <v>5</v>
      </c>
      <c r="L53" s="421"/>
      <c r="M53" s="402">
        <f>VLOOKUP(A53,MATERIALES!A6:D392,4,FALSE)</f>
        <v>992898.82732519077</v>
      </c>
      <c r="N53" s="272">
        <f t="shared" si="1"/>
        <v>4964494.1366259539</v>
      </c>
    </row>
    <row r="54" spans="1:14">
      <c r="A54" s="161" t="s">
        <v>729</v>
      </c>
      <c r="B54" s="43" t="str">
        <f>VLOOKUP(A54,MATERIALES!A7:D372,3,FALSE)</f>
        <v>Tubo Metálico De Alta Resistencia</v>
      </c>
      <c r="C54" s="425"/>
      <c r="D54" s="425"/>
      <c r="E54" s="425"/>
      <c r="F54" s="425"/>
      <c r="G54" s="425"/>
      <c r="H54" s="425"/>
      <c r="I54" s="425"/>
      <c r="J54" s="312" t="str">
        <f>VLOOKUP(A54,MATERIALES!A8:D639,2,FALSE)</f>
        <v>m</v>
      </c>
      <c r="K54" s="397">
        <v>60</v>
      </c>
      <c r="L54" s="421"/>
      <c r="M54" s="402">
        <f>VLOOKUP(A54,MATERIALES!A7:D393,4,FALSE)</f>
        <v>65236.043341618126</v>
      </c>
      <c r="N54" s="272">
        <f t="shared" si="1"/>
        <v>3914162.6004970875</v>
      </c>
    </row>
    <row r="55" spans="1:14">
      <c r="A55" s="161" t="s">
        <v>734</v>
      </c>
      <c r="B55" s="43" t="str">
        <f>VLOOKUP(A55,MATERIALES!A7:D372,3,FALSE)</f>
        <v>Uniones especiales de alta resistencia para tubería</v>
      </c>
      <c r="C55" s="425"/>
      <c r="D55" s="425"/>
      <c r="E55" s="425"/>
      <c r="F55" s="425"/>
      <c r="G55" s="425"/>
      <c r="H55" s="425"/>
      <c r="I55" s="425"/>
      <c r="J55" s="312" t="str">
        <f>VLOOKUP(A55,MATERIALES!A9:D640,2,FALSE)</f>
        <v>u</v>
      </c>
      <c r="K55" s="397">
        <v>12</v>
      </c>
      <c r="L55" s="421"/>
      <c r="M55" s="402">
        <f>VLOOKUP(A55,MATERIALES!A8:D394,4,FALSE)</f>
        <v>42838.161581391374</v>
      </c>
      <c r="N55" s="272">
        <f t="shared" si="1"/>
        <v>514057.93897669646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34000787.337074749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31">
        <f>VLOOKUP(A63,TRANSPORTE!A5:D117,4,FALSE)</f>
        <v>1176657.4265922653</v>
      </c>
      <c r="M63" s="832"/>
      <c r="N63" s="287">
        <f>K63*L63</f>
        <v>1176657.4265922653</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31">
        <f>VLOOKUP(A64,TRANSPORTE!A6:D117,4,FALSE)</f>
        <v>136051.90490523938</v>
      </c>
      <c r="M64" s="832"/>
      <c r="N64" s="287">
        <f>K64*L64</f>
        <v>1088415.2392419151</v>
      </c>
    </row>
    <row r="65" spans="1:15">
      <c r="A65" t="s">
        <v>1399</v>
      </c>
      <c r="B65" s="46" t="str">
        <f>VLOOKUP(A65,TRANSPORTE!A6:D117,3,FALSE)</f>
        <v>Pasajes aéreos</v>
      </c>
      <c r="C65" s="47"/>
      <c r="D65" s="47"/>
      <c r="E65" s="47"/>
      <c r="F65" s="47"/>
      <c r="G65" s="47"/>
      <c r="H65" s="311" t="s">
        <v>945</v>
      </c>
      <c r="I65" s="279">
        <v>3</v>
      </c>
      <c r="J65" s="286">
        <v>1</v>
      </c>
      <c r="K65" s="279">
        <f>I65*J65</f>
        <v>3</v>
      </c>
      <c r="L65" s="831">
        <f>VLOOKUP(A65,TRANSPORTE!A6:D117,4,FALSE)</f>
        <v>375667.10490838269</v>
      </c>
      <c r="M65" s="832"/>
      <c r="N65" s="287">
        <f>K65*L65</f>
        <v>1127001.314725148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3392073.9805593281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SUM(N73:N80)</f>
        <v>691395.67913614796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58193241.496441968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11638648.299288394</v>
      </c>
      <c r="M88" s="862"/>
      <c r="N88" s="51"/>
    </row>
    <row r="89" spans="1:14">
      <c r="B89" s="89" t="s">
        <v>973</v>
      </c>
      <c r="C89" s="90"/>
      <c r="D89" s="90"/>
      <c r="E89" s="90"/>
      <c r="F89" s="90"/>
      <c r="G89" s="90"/>
      <c r="H89" s="90"/>
      <c r="I89" s="87"/>
      <c r="J89" s="88"/>
      <c r="K89" s="304">
        <v>0.05</v>
      </c>
      <c r="L89" s="861">
        <f>N83*K89</f>
        <v>2909662.0748220985</v>
      </c>
      <c r="M89" s="862"/>
      <c r="N89" s="51"/>
    </row>
    <row r="90" spans="1:14" ht="15.75" thickBot="1">
      <c r="B90" s="91" t="s">
        <v>974</v>
      </c>
      <c r="C90" s="92"/>
      <c r="D90" s="92"/>
      <c r="E90" s="92"/>
      <c r="F90" s="92"/>
      <c r="G90" s="92"/>
      <c r="H90" s="92"/>
      <c r="I90" s="93"/>
      <c r="J90" s="94"/>
      <c r="K90" s="305">
        <v>0.05</v>
      </c>
      <c r="L90" s="863">
        <f>N83*K90</f>
        <v>2909662.0748220985</v>
      </c>
      <c r="M90" s="864"/>
      <c r="N90" s="51"/>
    </row>
    <row r="91" spans="1:14" ht="15.75" thickBot="1">
      <c r="B91" s="827" t="s">
        <v>953</v>
      </c>
      <c r="C91" s="828"/>
      <c r="D91" s="828"/>
      <c r="E91" s="828"/>
      <c r="F91" s="828"/>
      <c r="G91" s="828"/>
      <c r="H91" s="828"/>
      <c r="I91" s="828"/>
      <c r="J91" s="828"/>
      <c r="K91" s="828"/>
      <c r="L91" s="828"/>
      <c r="M91" s="829"/>
      <c r="N91" s="52">
        <f>L88+L89+L90</f>
        <v>17457972.448932592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75651213.945374563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5" zoomScale="78" zoomScaleNormal="78" workbookViewId="0">
      <selection activeCell="A75" sqref="A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121</v>
      </c>
      <c r="B36" s="840" t="str">
        <f>VLOOKUP(A36,EQUIPOS!A6:D154,3,FALSE)</f>
        <v>Bomba eléctrica para accionar la celda</v>
      </c>
      <c r="C36" s="841"/>
      <c r="D36" s="841"/>
      <c r="E36" s="841"/>
      <c r="F36" s="841"/>
      <c r="G36" s="841"/>
      <c r="H36" s="842"/>
      <c r="I36" s="267"/>
      <c r="J36" s="268"/>
      <c r="K36" s="269">
        <f>VLOOKUP(A36,EQUIPOS!A6:D163,4,FALSE)</f>
        <v>73761.336971616503</v>
      </c>
      <c r="L36" s="270"/>
      <c r="M36" s="271">
        <v>0.01</v>
      </c>
      <c r="N36" s="272">
        <f>K36/M36</f>
        <v>7376133.6971616503</v>
      </c>
    </row>
    <row r="37" spans="1:16">
      <c r="A37" s="113" t="s">
        <v>217</v>
      </c>
      <c r="B37" s="840" t="str">
        <f>VLOOKUP(A37,EQUIPOS!A7:D154,3,FALSE)</f>
        <v>Equipo de soldadura y de acetileno (incluye soldadura)</v>
      </c>
      <c r="C37" s="841"/>
      <c r="D37" s="841"/>
      <c r="E37" s="841"/>
      <c r="F37" s="841"/>
      <c r="G37" s="841"/>
      <c r="H37" s="842"/>
      <c r="I37" s="421"/>
      <c r="J37" s="422"/>
      <c r="K37" s="269">
        <f>VLOOKUP(A37,EQUIPOS!A7:D164,4,FALSE)</f>
        <v>35062.479342137063</v>
      </c>
      <c r="L37" s="335"/>
      <c r="M37" s="336">
        <v>0.01</v>
      </c>
      <c r="N37" s="272">
        <f>K37/M37</f>
        <v>3506247.9342137063</v>
      </c>
    </row>
    <row r="38" spans="1:16">
      <c r="A38" s="113" t="s">
        <v>255</v>
      </c>
      <c r="B38" s="840" t="str">
        <f>VLOOKUP(A38,EQUIPOS!A8:D154,3,FALSE)</f>
        <v>Manómetro cable de acero para bajar la celda</v>
      </c>
      <c r="C38" s="841"/>
      <c r="D38" s="841"/>
      <c r="E38" s="841"/>
      <c r="F38" s="841"/>
      <c r="G38" s="841"/>
      <c r="H38" s="842"/>
      <c r="I38" s="421"/>
      <c r="J38" s="422"/>
      <c r="K38" s="269">
        <f>VLOOKUP(A38,EQUIPOS!A8:D165,4,FALSE)</f>
        <v>2052489.3849728552</v>
      </c>
      <c r="L38" s="335"/>
      <c r="M38" s="336">
        <v>1</v>
      </c>
      <c r="N38" s="272">
        <f>K38/M38</f>
        <v>2052489.3849728552</v>
      </c>
    </row>
    <row r="39" spans="1:16">
      <c r="A39" s="113"/>
      <c r="B39" s="840"/>
      <c r="C39" s="841"/>
      <c r="D39" s="841"/>
      <c r="E39" s="841"/>
      <c r="F39" s="841"/>
      <c r="G39" s="841"/>
      <c r="H39" s="842"/>
      <c r="I39" s="421"/>
      <c r="J39" s="422"/>
      <c r="K39" s="269"/>
      <c r="L39" s="335"/>
      <c r="M39" s="336"/>
      <c r="N39" s="272"/>
    </row>
    <row r="40" spans="1:16">
      <c r="A40" s="113"/>
      <c r="B40" s="840"/>
      <c r="C40" s="841"/>
      <c r="D40" s="841"/>
      <c r="E40" s="841"/>
      <c r="F40" s="841"/>
      <c r="G40" s="841"/>
      <c r="H40" s="842"/>
      <c r="I40" s="328"/>
      <c r="J40" s="330"/>
      <c r="K40" s="269"/>
      <c r="L40" s="423"/>
      <c r="M40" s="424"/>
      <c r="N40" s="272"/>
    </row>
    <row r="41" spans="1:16">
      <c r="B41" s="840"/>
      <c r="C41" s="841"/>
      <c r="D41" s="841"/>
      <c r="E41" s="841"/>
      <c r="F41" s="841"/>
      <c r="G41" s="841"/>
      <c r="H41" s="842"/>
      <c r="I41" s="36"/>
      <c r="J41" s="37"/>
      <c r="K41" s="269"/>
      <c r="L41" s="276"/>
      <c r="M41" s="277"/>
      <c r="N41" s="272"/>
    </row>
    <row r="42" spans="1:16">
      <c r="B42" s="320"/>
      <c r="C42" s="321"/>
      <c r="D42" s="321"/>
      <c r="E42" s="321"/>
      <c r="F42" s="323"/>
      <c r="G42" s="323"/>
      <c r="H42" s="125"/>
      <c r="I42" s="36"/>
      <c r="J42" s="37"/>
      <c r="K42" s="438"/>
      <c r="L42" s="276"/>
      <c r="M42" s="277"/>
      <c r="N42" s="273"/>
    </row>
    <row r="43" spans="1:16">
      <c r="B43" s="847" t="s">
        <v>952</v>
      </c>
      <c r="C43" s="848"/>
      <c r="D43" s="848"/>
      <c r="E43" s="38"/>
      <c r="F43" s="39"/>
      <c r="G43" s="39"/>
      <c r="H43" s="40"/>
      <c r="I43" s="36"/>
      <c r="J43" s="37"/>
      <c r="K43" s="279"/>
      <c r="L43" s="276"/>
      <c r="M43" s="401">
        <v>0.01</v>
      </c>
      <c r="N43" s="344">
        <f>N81*M43</f>
        <v>6913.9567913614801</v>
      </c>
    </row>
    <row r="44" spans="1:16" ht="15.75" thickBot="1">
      <c r="B44" s="840"/>
      <c r="C44" s="841"/>
      <c r="D44" s="841"/>
      <c r="E44" s="841"/>
      <c r="F44" s="841"/>
      <c r="G44" s="841"/>
      <c r="H44" s="842"/>
      <c r="I44" s="849"/>
      <c r="J44" s="850"/>
      <c r="K44" s="41"/>
      <c r="L44" s="851"/>
      <c r="M44" s="852"/>
      <c r="N44" s="105"/>
    </row>
    <row r="45" spans="1:16" ht="15.75" thickBot="1">
      <c r="B45" s="827" t="s">
        <v>953</v>
      </c>
      <c r="C45" s="828"/>
      <c r="D45" s="828"/>
      <c r="E45" s="828"/>
      <c r="F45" s="828"/>
      <c r="G45" s="828"/>
      <c r="H45" s="828"/>
      <c r="I45" s="828"/>
      <c r="J45" s="828"/>
      <c r="K45" s="828"/>
      <c r="L45" s="828"/>
      <c r="M45" s="829"/>
      <c r="N45" s="394">
        <f>SUM(N36:N44)</f>
        <v>12941784.973139575</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410</v>
      </c>
      <c r="B50" s="43" t="str">
        <f>VLOOKUP(A50,MATERIALES!A5:D372,3,FALSE)</f>
        <v>Celda especial de carga</v>
      </c>
      <c r="C50" s="281"/>
      <c r="D50" s="281"/>
      <c r="E50" s="281"/>
      <c r="F50" s="281"/>
      <c r="G50" s="281"/>
      <c r="H50" s="281"/>
      <c r="I50" s="281"/>
      <c r="J50" s="311" t="str">
        <f>VLOOKUP(A50,MATERIALES!A6:D635,2,FALSE)</f>
        <v>u</v>
      </c>
      <c r="K50" s="282">
        <v>1</v>
      </c>
      <c r="L50" s="267"/>
      <c r="M50" s="402">
        <f>VLOOKUP(A50,MATERIALES!A5:D389,4,FALSE)</f>
        <v>16800793.763381004</v>
      </c>
      <c r="N50" s="272">
        <f t="shared" ref="N50:N55" si="0">K50*M50</f>
        <v>16800793.763381004</v>
      </c>
    </row>
    <row r="51" spans="1:14">
      <c r="A51" s="161" t="s">
        <v>505</v>
      </c>
      <c r="B51" s="43" t="str">
        <f>VLOOKUP(A51,MATERIALES!A6:D372,3,FALSE)</f>
        <v>Manguera de alta presión</v>
      </c>
      <c r="C51" s="425"/>
      <c r="D51" s="425"/>
      <c r="E51" s="425"/>
      <c r="F51" s="425"/>
      <c r="G51" s="425"/>
      <c r="H51" s="425"/>
      <c r="I51" s="425"/>
      <c r="J51" s="312" t="str">
        <f>VLOOKUP(A51,MATERIALES!A6:D636,2,FALSE)</f>
        <v>m</v>
      </c>
      <c r="K51" s="397">
        <v>30</v>
      </c>
      <c r="L51" s="421"/>
      <c r="M51" s="402">
        <f>VLOOKUP(A51,MATERIALES!A6:D390,4,FALSE)</f>
        <v>107296.37053552044</v>
      </c>
      <c r="N51" s="272">
        <f t="shared" si="0"/>
        <v>3218891.1160656135</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VLOOKUP(A52,MATERIALES!A6:D637,2,FALSE)</f>
        <v>u</v>
      </c>
      <c r="K52" s="397">
        <v>2</v>
      </c>
      <c r="L52" s="421"/>
      <c r="M52" s="402">
        <f>VLOOKUP(A52,MATERIALES!A6:D391,4,FALSE)</f>
        <v>2294193.8907641945</v>
      </c>
      <c r="N52" s="272">
        <f t="shared" si="0"/>
        <v>4588387.7815283891</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VLOOKUP(A53,MATERIALES!A7:D638,2,FALSE)</f>
        <v>u</v>
      </c>
      <c r="K53" s="397">
        <v>5</v>
      </c>
      <c r="L53" s="421"/>
      <c r="M53" s="402">
        <f>VLOOKUP(A53,MATERIALES!A6:D392,4,FALSE)</f>
        <v>992898.82732519077</v>
      </c>
      <c r="N53" s="272">
        <f t="shared" si="0"/>
        <v>4964494.1366259539</v>
      </c>
    </row>
    <row r="54" spans="1:14">
      <c r="A54" s="161" t="s">
        <v>729</v>
      </c>
      <c r="B54" s="43" t="str">
        <f>VLOOKUP(A54,MATERIALES!A7:D372,3,FALSE)</f>
        <v>Tubo Metálico De Alta Resistencia</v>
      </c>
      <c r="C54" s="425"/>
      <c r="D54" s="425"/>
      <c r="E54" s="425"/>
      <c r="F54" s="425"/>
      <c r="G54" s="425"/>
      <c r="H54" s="425"/>
      <c r="I54" s="425"/>
      <c r="J54" s="312" t="str">
        <f>VLOOKUP(A54,MATERIALES!A8:D639,2,FALSE)</f>
        <v>m</v>
      </c>
      <c r="K54" s="397">
        <v>60</v>
      </c>
      <c r="L54" s="421"/>
      <c r="M54" s="402">
        <f>VLOOKUP(A54,MATERIALES!A7:D393,4,FALSE)</f>
        <v>65236.043341618126</v>
      </c>
      <c r="N54" s="272">
        <f t="shared" si="0"/>
        <v>3914162.6004970875</v>
      </c>
    </row>
    <row r="55" spans="1:14">
      <c r="A55" s="161" t="s">
        <v>734</v>
      </c>
      <c r="B55" s="43" t="str">
        <f>VLOOKUP(A55,MATERIALES!A8:D372,3,FALSE)</f>
        <v>Uniones especiales de alta resistencia para tubería</v>
      </c>
      <c r="C55" s="425"/>
      <c r="D55" s="425"/>
      <c r="E55" s="425"/>
      <c r="F55" s="425"/>
      <c r="G55" s="425"/>
      <c r="H55" s="425"/>
      <c r="I55" s="425"/>
      <c r="J55" s="312" t="str">
        <f>VLOOKUP(A55,MATERIALES!A9:D640,2,FALSE)</f>
        <v>u</v>
      </c>
      <c r="K55" s="397">
        <v>12</v>
      </c>
      <c r="L55" s="421"/>
      <c r="M55" s="402">
        <f>VLOOKUP(A55,MATERIALES!A8:D394,4,FALSE)</f>
        <v>42838.161581391374</v>
      </c>
      <c r="N55" s="272">
        <f t="shared" si="0"/>
        <v>514057.93897669646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34000787.337074749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31">
        <f>VLOOKUP(A63,TRANSPORTE!A5:D117,4,FALSE)</f>
        <v>375667.10490838269</v>
      </c>
      <c r="M63" s="832"/>
      <c r="N63" s="287">
        <f>K63*L63</f>
        <v>1127001.314725148</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31">
        <f>VLOOKUP(A64,TRANSPORTE!A6:D117,4,FALSE)</f>
        <v>1176657.4265922653</v>
      </c>
      <c r="M64" s="832"/>
      <c r="N64" s="287">
        <f>K64*L64</f>
        <v>1176657.4265922653</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31">
        <f>VLOOKUP(A65,TRANSPORTE!A6:D117,4,FALSE)</f>
        <v>136051.90490523938</v>
      </c>
      <c r="M65" s="832"/>
      <c r="N65" s="287">
        <f>K65*L65</f>
        <v>1088415.2392419151</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3392073.9805593286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4"/>
      <c r="C80" s="815"/>
      <c r="D80" s="815"/>
      <c r="E80" s="815"/>
      <c r="F80" s="815"/>
      <c r="G80" s="815"/>
      <c r="H80" s="815"/>
      <c r="I80" s="44"/>
      <c r="J80" s="44"/>
      <c r="K80" s="44"/>
      <c r="L80" s="980"/>
      <c r="M80" s="981"/>
      <c r="N80" s="45"/>
    </row>
    <row r="81" spans="1:14" ht="15.75" thickBot="1">
      <c r="B81" s="827" t="s">
        <v>953</v>
      </c>
      <c r="C81" s="828"/>
      <c r="D81" s="828"/>
      <c r="E81" s="828"/>
      <c r="F81" s="828"/>
      <c r="G81" s="828"/>
      <c r="H81" s="828"/>
      <c r="I81" s="834"/>
      <c r="J81" s="834"/>
      <c r="K81" s="834"/>
      <c r="L81" s="834"/>
      <c r="M81" s="835"/>
      <c r="N81" s="301">
        <f>SUM(N73:N80)</f>
        <v>691395.67913614796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51026041.969909802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10205208.393981962</v>
      </c>
      <c r="M88" s="862"/>
      <c r="N88" s="51"/>
    </row>
    <row r="89" spans="1:14">
      <c r="B89" s="89" t="s">
        <v>973</v>
      </c>
      <c r="C89" s="90"/>
      <c r="D89" s="90"/>
      <c r="E89" s="90"/>
      <c r="F89" s="90"/>
      <c r="G89" s="90"/>
      <c r="H89" s="90"/>
      <c r="I89" s="87"/>
      <c r="J89" s="88"/>
      <c r="K89" s="304">
        <v>0.05</v>
      </c>
      <c r="L89" s="861">
        <f>N83*K89</f>
        <v>2551302.0984954904</v>
      </c>
      <c r="M89" s="862"/>
      <c r="N89" s="51"/>
    </row>
    <row r="90" spans="1:14" ht="15.75" thickBot="1">
      <c r="B90" s="91" t="s">
        <v>974</v>
      </c>
      <c r="C90" s="92"/>
      <c r="D90" s="92"/>
      <c r="E90" s="92"/>
      <c r="F90" s="92"/>
      <c r="G90" s="92"/>
      <c r="H90" s="92"/>
      <c r="I90" s="93"/>
      <c r="J90" s="94"/>
      <c r="K90" s="305">
        <v>0.05</v>
      </c>
      <c r="L90" s="863">
        <f>N83*K90</f>
        <v>2551302.0984954904</v>
      </c>
      <c r="M90" s="864"/>
      <c r="N90" s="51"/>
    </row>
    <row r="91" spans="1:14" ht="15.75" thickBot="1">
      <c r="B91" s="827" t="s">
        <v>953</v>
      </c>
      <c r="C91" s="828"/>
      <c r="D91" s="828"/>
      <c r="E91" s="828"/>
      <c r="F91" s="828"/>
      <c r="G91" s="828"/>
      <c r="H91" s="828"/>
      <c r="I91" s="828"/>
      <c r="J91" s="828"/>
      <c r="K91" s="828"/>
      <c r="L91" s="828"/>
      <c r="M91" s="829"/>
      <c r="N91" s="52">
        <f>L88+L89+L90</f>
        <v>15307812.590972943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66333854.560882747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259</v>
      </c>
      <c r="B36" s="840" t="str">
        <f>VLOOKUP(A36,EQUIPOS!A6:D154,3,FALSE)</f>
        <v>Montacargas</v>
      </c>
      <c r="C36" s="841"/>
      <c r="D36" s="841"/>
      <c r="E36" s="841"/>
      <c r="F36" s="841"/>
      <c r="G36" s="841"/>
      <c r="H36" s="842"/>
      <c r="I36" s="267"/>
      <c r="J36" s="268"/>
      <c r="K36" s="269">
        <f>VLOOKUP(A36,EQUIPOS!A6:D163,4,FALSE)</f>
        <v>83713.530408423409</v>
      </c>
      <c r="L36" s="270"/>
      <c r="M36" s="336">
        <v>1.5</v>
      </c>
      <c r="N36" s="272">
        <f>K36/M36</f>
        <v>55809.020272282272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58502.438969069008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404</v>
      </c>
      <c r="B48" s="43" t="str">
        <f>VLOOKUP(A48,MATERIALES!A5:D372,3,FALSE)</f>
        <v>Camisa metálica en acero A-37</v>
      </c>
      <c r="C48" s="281"/>
      <c r="D48" s="281"/>
      <c r="E48" s="281"/>
      <c r="F48" s="281"/>
      <c r="G48" s="281"/>
      <c r="H48" s="281"/>
      <c r="I48" s="268"/>
      <c r="J48" s="224" t="str">
        <f>VLOOKUP(A48,MATERIALES!A4:D633,2,FALSE)</f>
        <v>kg</v>
      </c>
      <c r="K48" s="282">
        <v>313.2010795996344</v>
      </c>
      <c r="L48" s="267"/>
      <c r="M48" s="402">
        <f>VLOOKUP(A48,MATERIALES!A5:D389,4,FALSE)</f>
        <v>9596.414611913051</v>
      </c>
      <c r="N48" s="272">
        <f>K48*M48</f>
        <v>3005607.4167368743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3005607.4167368743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53868.373935734664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3117978.2296416783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623595.64592833573</v>
      </c>
      <c r="M84" s="862"/>
      <c r="N84" s="51"/>
    </row>
    <row r="85" spans="1:14">
      <c r="B85" s="89" t="s">
        <v>973</v>
      </c>
      <c r="C85" s="90"/>
      <c r="D85" s="90"/>
      <c r="E85" s="90"/>
      <c r="F85" s="90"/>
      <c r="G85" s="90"/>
      <c r="H85" s="90"/>
      <c r="I85" s="87"/>
      <c r="J85" s="88"/>
      <c r="K85" s="304">
        <v>0.05</v>
      </c>
      <c r="L85" s="861">
        <f>N79*K85</f>
        <v>155898.91148208393</v>
      </c>
      <c r="M85" s="862"/>
      <c r="N85" s="51"/>
    </row>
    <row r="86" spans="1:14" ht="15.75" thickBot="1">
      <c r="B86" s="91" t="s">
        <v>974</v>
      </c>
      <c r="C86" s="92"/>
      <c r="D86" s="92"/>
      <c r="E86" s="92"/>
      <c r="F86" s="92"/>
      <c r="G86" s="92"/>
      <c r="H86" s="92"/>
      <c r="I86" s="93"/>
      <c r="J86" s="94"/>
      <c r="K86" s="305">
        <v>0.05</v>
      </c>
      <c r="L86" s="863">
        <f>N79*K86</f>
        <v>155898.91148208393</v>
      </c>
      <c r="M86" s="864"/>
      <c r="N86" s="51"/>
    </row>
    <row r="87" spans="1:14" ht="15.75" thickBot="1">
      <c r="B87" s="827" t="s">
        <v>953</v>
      </c>
      <c r="C87" s="828"/>
      <c r="D87" s="828"/>
      <c r="E87" s="828"/>
      <c r="F87" s="828"/>
      <c r="G87" s="828"/>
      <c r="H87" s="828"/>
      <c r="I87" s="828"/>
      <c r="J87" s="828"/>
      <c r="K87" s="828"/>
      <c r="L87" s="828"/>
      <c r="M87" s="829"/>
      <c r="N87" s="52">
        <f>L84+L85+L86</f>
        <v>935393.46889250365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4053371.6985341818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267</v>
      </c>
      <c r="B36" s="840" t="str">
        <f>VLOOKUP(A36,EQUIPOS!A6:D154,3,FALSE)</f>
        <v>Motobomba de concreto</v>
      </c>
      <c r="C36" s="841"/>
      <c r="D36" s="841"/>
      <c r="E36" s="841"/>
      <c r="F36" s="841"/>
      <c r="G36" s="841"/>
      <c r="H36" s="842"/>
      <c r="I36" s="267"/>
      <c r="J36" s="268"/>
      <c r="K36" s="269">
        <f>VLOOKUP(A36,EQUIPOS!A6:D163,4,FALSE)</f>
        <v>77276.957307856166</v>
      </c>
      <c r="L36" s="270"/>
      <c r="M36" s="336">
        <v>2.5</v>
      </c>
      <c r="N36" s="272">
        <f>K36/M36</f>
        <v>30910.782923142466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30910.782923142466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46.758679657867084</v>
      </c>
      <c r="L48" s="267"/>
      <c r="M48" s="402">
        <f>VLOOKUP(A48,MATERIALES!A5:D389,4,FALSE)</f>
        <v>3419.5557275957526</v>
      </c>
      <c r="N48" s="272">
        <f>K48*M48</f>
        <v>159893.91083887441</v>
      </c>
    </row>
    <row r="49" spans="1:14">
      <c r="A49" s="161" t="s">
        <v>832</v>
      </c>
      <c r="B49" s="43" t="str">
        <f>VLOOKUP(A49,MATERIALES!A6:D372,3,FALSE)</f>
        <v>Concreto Resistencia  21 (Mpa)</v>
      </c>
      <c r="C49" s="425"/>
      <c r="D49" s="425"/>
      <c r="E49" s="425"/>
      <c r="F49" s="425"/>
      <c r="G49" s="425"/>
      <c r="H49" s="425"/>
      <c r="I49" s="422"/>
      <c r="J49" s="224" t="str">
        <f>VLOOKUP(A49,MATERIALES!A5:D634,2,FALSE)</f>
        <v>m3</v>
      </c>
      <c r="K49" s="282">
        <v>0.66798113796952974</v>
      </c>
      <c r="L49" s="421"/>
      <c r="M49" s="402">
        <f>VLOOKUP(A49,MATERIALES!A6:D390,4,FALSE)</f>
        <v>281144.95933339017</v>
      </c>
      <c r="N49" s="272">
        <f>K49*M49</f>
        <v>187799.52986991513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347693.44070878951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31">
        <f>VLOOKUP(A60,TRANSPORTE!A2:D117,4,FALSE)</f>
        <v>1026.2677070042455</v>
      </c>
      <c r="M60" s="832"/>
      <c r="N60" s="287">
        <f>K60*L60</f>
        <v>891.18571202189867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891.18571202189867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379495.40934395388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75899.081868790774</v>
      </c>
      <c r="M84" s="862"/>
      <c r="N84" s="51"/>
    </row>
    <row r="85" spans="1:14">
      <c r="B85" s="89" t="s">
        <v>973</v>
      </c>
      <c r="C85" s="90"/>
      <c r="D85" s="90"/>
      <c r="E85" s="90"/>
      <c r="F85" s="90"/>
      <c r="G85" s="90"/>
      <c r="H85" s="90"/>
      <c r="I85" s="87"/>
      <c r="J85" s="88"/>
      <c r="K85" s="304">
        <v>0.05</v>
      </c>
      <c r="L85" s="861">
        <f>N79*K85</f>
        <v>18974.770467197694</v>
      </c>
      <c r="M85" s="862"/>
      <c r="N85" s="51"/>
    </row>
    <row r="86" spans="1:14" ht="15.75" thickBot="1">
      <c r="B86" s="91" t="s">
        <v>974</v>
      </c>
      <c r="C86" s="92"/>
      <c r="D86" s="92"/>
      <c r="E86" s="92"/>
      <c r="F86" s="92"/>
      <c r="G86" s="92"/>
      <c r="H86" s="92"/>
      <c r="I86" s="93"/>
      <c r="J86" s="94"/>
      <c r="K86" s="305">
        <v>0.05</v>
      </c>
      <c r="L86" s="863">
        <f>N79*K86</f>
        <v>18974.770467197694</v>
      </c>
      <c r="M86" s="864"/>
      <c r="N86" s="51"/>
    </row>
    <row r="87" spans="1:14" ht="15.75" thickBot="1">
      <c r="B87" s="827" t="s">
        <v>953</v>
      </c>
      <c r="C87" s="828"/>
      <c r="D87" s="828"/>
      <c r="E87" s="828"/>
      <c r="F87" s="828"/>
      <c r="G87" s="828"/>
      <c r="H87" s="828"/>
      <c r="I87" s="828"/>
      <c r="J87" s="828"/>
      <c r="K87" s="828"/>
      <c r="L87" s="828"/>
      <c r="M87" s="829"/>
      <c r="N87" s="52">
        <f>L84+L85+L86</f>
        <v>113848.62280318617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493344.03214714007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5"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7"/>
      <c r="J36" s="268"/>
      <c r="K36" s="269">
        <f>VLOOKUP(A36,EQUIPOS!A6:D163,4,FALSE)</f>
        <v>73761.336971616503</v>
      </c>
      <c r="L36" s="270"/>
      <c r="M36" s="271">
        <v>0.01</v>
      </c>
      <c r="N36" s="272">
        <f t="shared" ref="N36:N41" si="0">K36/M36</f>
        <v>7376133.6971616503</v>
      </c>
    </row>
    <row r="37" spans="1:14">
      <c r="A37" s="113" t="s">
        <v>192</v>
      </c>
      <c r="B37" s="840" t="str">
        <f>VLOOKUP(A37,EQUIPOS!A7:D154,3,FALSE)</f>
        <v>Equipo de acarreo interno</v>
      </c>
      <c r="C37" s="841"/>
      <c r="D37" s="841"/>
      <c r="E37" s="841"/>
      <c r="F37" s="841"/>
      <c r="G37" s="841"/>
      <c r="H37" s="842"/>
      <c r="I37" s="421"/>
      <c r="J37" s="422"/>
      <c r="K37" s="269">
        <f>VLOOKUP(A37,EQUIPOS!A7:D164,4,FALSE)</f>
        <v>40306.302520058664</v>
      </c>
      <c r="L37" s="335"/>
      <c r="M37" s="336">
        <v>0.05</v>
      </c>
      <c r="N37" s="272">
        <f t="shared" si="0"/>
        <v>806126.05040117318</v>
      </c>
    </row>
    <row r="38" spans="1:14">
      <c r="A38" s="113" t="s">
        <v>214</v>
      </c>
      <c r="B38" s="840" t="str">
        <f>VLOOKUP(A38,EQUIPOS!A8:D154,3,FALSE)</f>
        <v>Equipo de oxigeno y soldadura</v>
      </c>
      <c r="C38" s="841"/>
      <c r="D38" s="841"/>
      <c r="E38" s="841"/>
      <c r="F38" s="841"/>
      <c r="G38" s="841"/>
      <c r="H38" s="842"/>
      <c r="I38" s="421"/>
      <c r="J38" s="422"/>
      <c r="K38" s="438">
        <f>VLOOKUP(A38,EQUIPOS!A8:D165,4,FALSE)</f>
        <v>3972.7420369982506</v>
      </c>
      <c r="L38" s="335"/>
      <c r="M38" s="336">
        <v>0.01</v>
      </c>
      <c r="N38" s="272">
        <f t="shared" si="0"/>
        <v>397274.20369982504</v>
      </c>
    </row>
    <row r="39" spans="1:14">
      <c r="A39" s="113" t="s">
        <v>248</v>
      </c>
      <c r="B39" s="840" t="str">
        <f>VLOOKUP(A39,EQUIPOS!A9:D154,3,FALSE)</f>
        <v>Grúa telescópica de 50 Ton.</v>
      </c>
      <c r="C39" s="841"/>
      <c r="D39" s="841"/>
      <c r="E39" s="841"/>
      <c r="F39" s="841"/>
      <c r="G39" s="841"/>
      <c r="H39" s="842"/>
      <c r="I39" s="421"/>
      <c r="J39" s="422"/>
      <c r="K39" s="438">
        <f>VLOOKUP(A39,EQUIPOS!A9:D166,4,FALSE)</f>
        <v>331780.86000756122</v>
      </c>
      <c r="L39" s="335"/>
      <c r="M39" s="336">
        <v>0.04</v>
      </c>
      <c r="N39" s="272">
        <f t="shared" si="0"/>
        <v>8294521.5001890305</v>
      </c>
    </row>
    <row r="40" spans="1:14">
      <c r="A40" s="113" t="s">
        <v>255</v>
      </c>
      <c r="B40" s="840" t="str">
        <f>VLOOKUP(A40,EQUIPOS!A10:D154,3,FALSE)</f>
        <v>Manómetro cable de acero para bajar la celda</v>
      </c>
      <c r="C40" s="841"/>
      <c r="D40" s="841"/>
      <c r="E40" s="841"/>
      <c r="F40" s="841"/>
      <c r="G40" s="841"/>
      <c r="H40" s="842"/>
      <c r="I40" s="421"/>
      <c r="J40" s="422"/>
      <c r="K40" s="438">
        <f>VLOOKUP(A40,EQUIPOS!A10:D167,4,FALSE)</f>
        <v>2052489.3849728552</v>
      </c>
      <c r="L40" s="335"/>
      <c r="M40" s="336">
        <v>1</v>
      </c>
      <c r="N40" s="272">
        <f t="shared" si="0"/>
        <v>2052489.3849728552</v>
      </c>
    </row>
    <row r="41" spans="1:14">
      <c r="A41" s="113" t="s">
        <v>322</v>
      </c>
      <c r="B41" s="840" t="str">
        <f>VLOOKUP(A41,EQUIPOS!A11:D155,3,FALSE)</f>
        <v xml:space="preserve">Retroexcavadora sobre llantas JD 410
</v>
      </c>
      <c r="C41" s="841"/>
      <c r="D41" s="841"/>
      <c r="E41" s="841"/>
      <c r="F41" s="841"/>
      <c r="G41" s="841"/>
      <c r="H41" s="842"/>
      <c r="I41" s="421"/>
      <c r="J41" s="422"/>
      <c r="K41" s="438">
        <f>VLOOKUP(A41,EQUIPOS!A11:D168,4,FALSE)</f>
        <v>123696.32128772901</v>
      </c>
      <c r="L41" s="335"/>
      <c r="M41" s="336">
        <v>0.2</v>
      </c>
      <c r="N41" s="272">
        <f t="shared" si="0"/>
        <v>618481.60643864505</v>
      </c>
    </row>
    <row r="42" spans="1:14">
      <c r="A42" s="113"/>
      <c r="B42" s="840"/>
      <c r="C42" s="841"/>
      <c r="D42" s="841"/>
      <c r="E42" s="841"/>
      <c r="F42" s="841"/>
      <c r="G42" s="841"/>
      <c r="H42" s="842"/>
      <c r="I42" s="328"/>
      <c r="J42" s="330"/>
      <c r="K42" s="438"/>
      <c r="L42" s="423"/>
      <c r="M42" s="424"/>
      <c r="N42" s="272"/>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N86*M45</f>
        <v>69139.567913614796</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411">
        <f>SUM(N36:N45)</f>
        <v>19614166.010776795</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8" t="s">
        <v>944</v>
      </c>
      <c r="C51" s="819"/>
      <c r="D51" s="819"/>
      <c r="E51" s="819"/>
      <c r="F51" s="819"/>
      <c r="G51" s="819"/>
      <c r="H51" s="819"/>
      <c r="I51" s="820"/>
      <c r="J51" s="315" t="s">
        <v>945</v>
      </c>
      <c r="K51" s="85" t="s">
        <v>946</v>
      </c>
      <c r="L51" s="821" t="s">
        <v>955</v>
      </c>
      <c r="M51" s="820"/>
      <c r="N51" s="86" t="s">
        <v>951</v>
      </c>
    </row>
    <row r="52" spans="1:17">
      <c r="A52" s="161" t="s">
        <v>410</v>
      </c>
      <c r="B52" s="43" t="str">
        <f>VLOOKUP(A52,MATERIALES!A5:D372,3,FALSE)</f>
        <v>Celda especial de carga</v>
      </c>
      <c r="C52" s="281"/>
      <c r="D52" s="281"/>
      <c r="E52" s="281"/>
      <c r="F52" s="281"/>
      <c r="G52" s="281"/>
      <c r="H52" s="281"/>
      <c r="I52" s="281"/>
      <c r="J52" s="311" t="str">
        <f>VLOOKUP(A52,MATERIALES!A6:D637,2,FALSE)</f>
        <v>u</v>
      </c>
      <c r="K52" s="282">
        <v>1</v>
      </c>
      <c r="L52" s="267"/>
      <c r="M52" s="402">
        <f>VLOOKUP(A52,MATERIALES!A5:D389,4,FALSE)</f>
        <v>16800793.763381004</v>
      </c>
      <c r="N52" s="272">
        <f t="shared" ref="N52:N57" si="1">K52*M52</f>
        <v>16800793.763381004</v>
      </c>
    </row>
    <row r="53" spans="1:17">
      <c r="A53" s="161" t="s">
        <v>505</v>
      </c>
      <c r="B53" s="43" t="str">
        <f>VLOOKUP(A53,MATERIALES!A6:D372,3,FALSE)</f>
        <v>Manguera de alta presión</v>
      </c>
      <c r="C53" s="425"/>
      <c r="D53" s="425"/>
      <c r="E53" s="425"/>
      <c r="F53" s="425"/>
      <c r="G53" s="425"/>
      <c r="H53" s="425"/>
      <c r="I53" s="425"/>
      <c r="J53" s="312" t="str">
        <f>VLOOKUP(A53,MATERIALES!A7:D638,2,FALSE)</f>
        <v>m</v>
      </c>
      <c r="K53" s="397">
        <v>30</v>
      </c>
      <c r="L53" s="421"/>
      <c r="M53" s="402">
        <f>VLOOKUP(A53,MATERIALES!A6:D390,4,FALSE)</f>
        <v>107296.37053552044</v>
      </c>
      <c r="N53" s="272">
        <f t="shared" si="1"/>
        <v>3218891.1160656135</v>
      </c>
    </row>
    <row r="54" spans="1:17">
      <c r="A54" s="161" t="s">
        <v>698</v>
      </c>
      <c r="B54" s="43" t="str">
        <f>VLOOKUP(A54,MATERIALES!A6:D372,3,FALSE)</f>
        <v>Transductores electrónicos (incluye cables, protección contra el concreto y panel de lectura)</v>
      </c>
      <c r="C54" s="425"/>
      <c r="D54" s="425"/>
      <c r="E54" s="425"/>
      <c r="F54" s="425"/>
      <c r="G54" s="425"/>
      <c r="H54" s="425"/>
      <c r="I54" s="425"/>
      <c r="J54" s="312" t="str">
        <f>VLOOKUP(A54,MATERIALES!A8:D639,2,FALSE)</f>
        <v>u</v>
      </c>
      <c r="K54" s="397">
        <v>2</v>
      </c>
      <c r="L54" s="421"/>
      <c r="M54" s="402">
        <f>VLOOKUP(A54,MATERIALES!A6:D391,4,FALSE)</f>
        <v>2294193.8907641945</v>
      </c>
      <c r="N54" s="272">
        <f t="shared" si="1"/>
        <v>4588387.7815283891</v>
      </c>
      <c r="Q54" s="106"/>
    </row>
    <row r="55" spans="1:17">
      <c r="A55" s="161" t="s">
        <v>700</v>
      </c>
      <c r="B55" s="43" t="str">
        <f>VLOOKUP(A55,MATERIALES!A6:D372,3,FALSE)</f>
        <v>Transductores mecánicos (incluye cables, protección contra el concreto y panel de lectura)</v>
      </c>
      <c r="C55" s="425"/>
      <c r="D55" s="425"/>
      <c r="E55" s="425"/>
      <c r="F55" s="425"/>
      <c r="G55" s="425"/>
      <c r="H55" s="425"/>
      <c r="I55" s="425"/>
      <c r="J55" s="312" t="str">
        <f>VLOOKUP(A55,MATERIALES!A9:D640,2,FALSE)</f>
        <v>u</v>
      </c>
      <c r="K55" s="397">
        <v>5</v>
      </c>
      <c r="L55" s="421"/>
      <c r="M55" s="402">
        <f>VLOOKUP(A55,MATERIALES!A6:D392,4,FALSE)</f>
        <v>992898.82732519077</v>
      </c>
      <c r="N55" s="272">
        <f t="shared" si="1"/>
        <v>4964494.1366259539</v>
      </c>
    </row>
    <row r="56" spans="1:17">
      <c r="A56" s="161" t="s">
        <v>727</v>
      </c>
      <c r="B56" s="43" t="str">
        <f>VLOOKUP(A56,MATERIALES!A7:D372,3,FALSE)</f>
        <v>Tubo metálico de alta resistencia</v>
      </c>
      <c r="C56" s="425"/>
      <c r="D56" s="425"/>
      <c r="E56" s="425"/>
      <c r="F56" s="425"/>
      <c r="G56" s="425"/>
      <c r="H56" s="425"/>
      <c r="I56" s="425"/>
      <c r="J56" s="312" t="str">
        <f>VLOOKUP(A56,MATERIALES!A10:D641,2,FALSE)</f>
        <v>m</v>
      </c>
      <c r="K56" s="397">
        <v>60</v>
      </c>
      <c r="L56" s="421"/>
      <c r="M56" s="402">
        <f>VLOOKUP(A56,MATERIALES!A7:D393,4,FALSE)</f>
        <v>85483.686801758013</v>
      </c>
      <c r="N56" s="272">
        <f t="shared" si="1"/>
        <v>5129021.2081054803</v>
      </c>
    </row>
    <row r="57" spans="1:17">
      <c r="A57" s="161" t="s">
        <v>734</v>
      </c>
      <c r="B57" s="43" t="str">
        <f>VLOOKUP(A57,MATERIALES!A8:D372,3,FALSE)</f>
        <v>Uniones especiales de alta resistencia para tubería</v>
      </c>
      <c r="C57" s="425"/>
      <c r="D57" s="425"/>
      <c r="E57" s="425"/>
      <c r="F57" s="425"/>
      <c r="G57" s="425"/>
      <c r="H57" s="425"/>
      <c r="I57" s="425"/>
      <c r="J57" s="312" t="str">
        <f>VLOOKUP(A57,MATERIALES!A11:D642,2,FALSE)</f>
        <v>u</v>
      </c>
      <c r="K57" s="397">
        <v>12</v>
      </c>
      <c r="L57" s="421"/>
      <c r="M57" s="402">
        <f>VLOOKUP(A57,MATERIALES!A8:D394,4,FALSE)</f>
        <v>42838.161581391374</v>
      </c>
      <c r="N57" s="272">
        <f t="shared" si="1"/>
        <v>514057.93897669646</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7" t="s">
        <v>953</v>
      </c>
      <c r="C63" s="828"/>
      <c r="D63" s="828"/>
      <c r="E63" s="828"/>
      <c r="F63" s="828"/>
      <c r="G63" s="828"/>
      <c r="H63" s="828"/>
      <c r="I63" s="828"/>
      <c r="J63" s="828"/>
      <c r="K63" s="828"/>
      <c r="L63" s="828"/>
      <c r="M63" s="829"/>
      <c r="N63" s="394">
        <f>SUM(N52:N62)</f>
        <v>35215645.944683142</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0" t="s">
        <v>961</v>
      </c>
      <c r="M67" s="803"/>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31">
        <f>VLOOKUP(A68,TRANSPORTE!A5:D117,4,FALSE)</f>
        <v>1176657.4265922653</v>
      </c>
      <c r="M68" s="832"/>
      <c r="N68" s="287">
        <f>K68*L68</f>
        <v>1176657.4265922653</v>
      </c>
    </row>
    <row r="69" spans="1:15">
      <c r="A69" t="s">
        <v>1399</v>
      </c>
      <c r="B69" s="46" t="str">
        <f>VLOOKUP(A69,TRANSPORTE!A5:D117,3,FALSE)</f>
        <v>Pasajes aéreos</v>
      </c>
      <c r="C69" s="47"/>
      <c r="D69" s="47"/>
      <c r="E69" s="47"/>
      <c r="F69" s="47"/>
      <c r="G69" s="47"/>
      <c r="H69" s="311" t="s">
        <v>945</v>
      </c>
      <c r="I69" s="279">
        <v>3</v>
      </c>
      <c r="J69" s="286">
        <v>1</v>
      </c>
      <c r="K69" s="279">
        <f>I69*J69</f>
        <v>3</v>
      </c>
      <c r="L69" s="831">
        <f>VLOOKUP(A69,TRANSPORTE!A5:D117,4,FALSE)</f>
        <v>375667.10490838269</v>
      </c>
      <c r="M69" s="832"/>
      <c r="N69" s="287">
        <f>K69*L69</f>
        <v>1127001.314725148</v>
      </c>
    </row>
    <row r="70" spans="1:15">
      <c r="B70" s="46"/>
      <c r="C70" s="47"/>
      <c r="D70" s="47"/>
      <c r="E70" s="47"/>
      <c r="F70" s="47"/>
      <c r="G70" s="47"/>
      <c r="H70" s="311"/>
      <c r="I70" s="279"/>
      <c r="J70" s="286"/>
      <c r="K70" s="279"/>
      <c r="L70" s="831"/>
      <c r="M70" s="832"/>
      <c r="N70" s="287"/>
    </row>
    <row r="71" spans="1:15">
      <c r="B71" s="46"/>
      <c r="C71" s="47"/>
      <c r="D71" s="47"/>
      <c r="E71" s="47"/>
      <c r="F71" s="47"/>
      <c r="G71" s="47"/>
      <c r="H71" s="311"/>
      <c r="I71" s="279"/>
      <c r="J71" s="286"/>
      <c r="K71" s="279"/>
      <c r="L71" s="831"/>
      <c r="M71" s="83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2303658.7413174133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856"/>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4"/>
      <c r="C85" s="815" t="e">
        <f>VLOOKUP(B85,'MANO DE OBRA'!B12:E73,3,FALSE)</f>
        <v>#N/A</v>
      </c>
      <c r="D85" s="815" t="e">
        <f>VLOOKUP(C85,'MANO DE OBRA'!C12:F73,3,FALSE)</f>
        <v>#N/A</v>
      </c>
      <c r="E85" s="815" t="e">
        <f>VLOOKUP(D85,'MANO DE OBRA'!D12:G73,3,FALSE)</f>
        <v>#N/A</v>
      </c>
      <c r="F85" s="815" t="e">
        <f>VLOOKUP(E85,'MANO DE OBRA'!E12:H73,3,FALSE)</f>
        <v>#N/A</v>
      </c>
      <c r="G85" s="815" t="e">
        <f>VLOOKUP(F85,'MANO DE OBRA'!F12:I73,3,FALSE)</f>
        <v>#N/A</v>
      </c>
      <c r="H85" s="815" t="e">
        <f>VLOOKUP(G85,'MANO DE OBRA'!G12:J73,3,FALSE)</f>
        <v>#N/A</v>
      </c>
      <c r="I85" s="470"/>
      <c r="J85" s="471"/>
      <c r="K85" s="472"/>
      <c r="L85" s="982"/>
      <c r="M85" s="982"/>
      <c r="N85" s="473"/>
    </row>
    <row r="86" spans="1:14" ht="15.75" thickBot="1">
      <c r="B86" s="833" t="s">
        <v>953</v>
      </c>
      <c r="C86" s="834"/>
      <c r="D86" s="834"/>
      <c r="E86" s="834"/>
      <c r="F86" s="834"/>
      <c r="G86" s="834"/>
      <c r="H86" s="834"/>
      <c r="I86" s="834"/>
      <c r="J86" s="834"/>
      <c r="K86" s="834"/>
      <c r="L86" s="834"/>
      <c r="M86" s="835"/>
      <c r="N86" s="460">
        <f>SUM(N79:N85)</f>
        <v>691395.67913614796</v>
      </c>
    </row>
    <row r="87" spans="1:14" ht="15.75" thickBot="1">
      <c r="B87" s="33"/>
      <c r="C87" s="34"/>
      <c r="D87" s="34"/>
      <c r="E87" s="34"/>
      <c r="F87" s="34"/>
      <c r="G87" s="34"/>
      <c r="H87" s="34"/>
      <c r="I87" s="34"/>
      <c r="J87" s="34"/>
      <c r="K87" s="34"/>
      <c r="L87" s="34"/>
      <c r="M87" s="34"/>
      <c r="N87" s="35"/>
    </row>
    <row r="88" spans="1:14" ht="15.75" thickBot="1">
      <c r="B88" s="827" t="s">
        <v>967</v>
      </c>
      <c r="C88" s="828"/>
      <c r="D88" s="828"/>
      <c r="E88" s="828"/>
      <c r="F88" s="828"/>
      <c r="G88" s="828"/>
      <c r="H88" s="828"/>
      <c r="I88" s="828"/>
      <c r="J88" s="828"/>
      <c r="K88" s="828"/>
      <c r="L88" s="828"/>
      <c r="M88" s="829"/>
      <c r="N88" s="99">
        <f>N86+N74+N63+N47</f>
        <v>57824866.375913501</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8" t="s">
        <v>969</v>
      </c>
      <c r="C92" s="819"/>
      <c r="D92" s="819"/>
      <c r="E92" s="819"/>
      <c r="F92" s="819"/>
      <c r="G92" s="819"/>
      <c r="H92" s="819"/>
      <c r="I92" s="314"/>
      <c r="J92" s="334"/>
      <c r="K92" s="302" t="s">
        <v>970</v>
      </c>
      <c r="L92" s="857" t="s">
        <v>971</v>
      </c>
      <c r="M92" s="858"/>
      <c r="N92" s="303"/>
    </row>
    <row r="93" spans="1:14">
      <c r="B93" s="859" t="s">
        <v>972</v>
      </c>
      <c r="C93" s="860"/>
      <c r="D93" s="860"/>
      <c r="E93" s="860"/>
      <c r="F93" s="860"/>
      <c r="G93" s="860"/>
      <c r="H93" s="860"/>
      <c r="I93" s="87"/>
      <c r="J93" s="88"/>
      <c r="K93" s="304">
        <v>0.2</v>
      </c>
      <c r="L93" s="861">
        <f>N88*K93</f>
        <v>11564973.275182702</v>
      </c>
      <c r="M93" s="862"/>
      <c r="N93" s="51"/>
    </row>
    <row r="94" spans="1:14">
      <c r="B94" s="89" t="s">
        <v>973</v>
      </c>
      <c r="C94" s="90"/>
      <c r="D94" s="90"/>
      <c r="E94" s="90"/>
      <c r="F94" s="90"/>
      <c r="G94" s="90"/>
      <c r="H94" s="90"/>
      <c r="I94" s="87"/>
      <c r="J94" s="88"/>
      <c r="K94" s="304">
        <v>0.05</v>
      </c>
      <c r="L94" s="861">
        <f>N88*K94</f>
        <v>2891243.3187956754</v>
      </c>
      <c r="M94" s="862"/>
      <c r="N94" s="51"/>
    </row>
    <row r="95" spans="1:14" ht="15.75" thickBot="1">
      <c r="B95" s="91" t="s">
        <v>974</v>
      </c>
      <c r="C95" s="92"/>
      <c r="D95" s="92"/>
      <c r="E95" s="92"/>
      <c r="F95" s="92"/>
      <c r="G95" s="92"/>
      <c r="H95" s="92"/>
      <c r="I95" s="93"/>
      <c r="J95" s="94"/>
      <c r="K95" s="305">
        <v>0.05</v>
      </c>
      <c r="L95" s="863">
        <f>N88*K95</f>
        <v>2891243.3187956754</v>
      </c>
      <c r="M95" s="864"/>
      <c r="N95" s="51"/>
    </row>
    <row r="96" spans="1:14" ht="15.75" thickBot="1">
      <c r="B96" s="827" t="s">
        <v>953</v>
      </c>
      <c r="C96" s="828"/>
      <c r="D96" s="828"/>
      <c r="E96" s="828"/>
      <c r="F96" s="828"/>
      <c r="G96" s="828"/>
      <c r="H96" s="828"/>
      <c r="I96" s="828"/>
      <c r="J96" s="828"/>
      <c r="K96" s="828"/>
      <c r="L96" s="828"/>
      <c r="M96" s="829"/>
      <c r="N96" s="52">
        <f>L93+L94+L95</f>
        <v>17347459.912774052</v>
      </c>
    </row>
    <row r="97" spans="1:14" ht="15.75" thickBot="1">
      <c r="B97" s="33"/>
      <c r="C97" s="34"/>
      <c r="D97" s="34"/>
      <c r="E97" s="34"/>
      <c r="F97" s="34"/>
      <c r="G97" s="34"/>
      <c r="H97" s="34"/>
      <c r="I97" s="34"/>
      <c r="J97" s="34"/>
      <c r="K97" s="34"/>
      <c r="L97" s="34"/>
      <c r="M97" s="34"/>
      <c r="N97" s="35"/>
    </row>
    <row r="98" spans="1:14" ht="15.75" thickBot="1">
      <c r="A98" t="s">
        <v>2016</v>
      </c>
      <c r="B98" s="827" t="s">
        <v>975</v>
      </c>
      <c r="C98" s="828"/>
      <c r="D98" s="828"/>
      <c r="E98" s="828"/>
      <c r="F98" s="828"/>
      <c r="G98" s="828"/>
      <c r="H98" s="828"/>
      <c r="I98" s="828"/>
      <c r="J98" s="828"/>
      <c r="K98" s="828"/>
      <c r="L98" s="828"/>
      <c r="M98" s="829"/>
      <c r="N98" s="188">
        <f>N88+N96</f>
        <v>75172326.288687557</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5"/>
      <c r="K128" s="975"/>
      <c r="L128" s="975"/>
      <c r="M128" s="975"/>
      <c r="N128" s="976"/>
    </row>
    <row r="129" spans="2:14" ht="15.75" thickBot="1">
      <c r="B129" s="419" t="s">
        <v>2221</v>
      </c>
      <c r="C129" s="420"/>
      <c r="D129" s="420"/>
      <c r="E129" s="259"/>
      <c r="F129" s="259"/>
      <c r="G129" s="259"/>
      <c r="H129" s="259"/>
      <c r="I129" s="259"/>
      <c r="J129" s="977"/>
      <c r="K129" s="977"/>
      <c r="L129" s="977"/>
      <c r="M129" s="977"/>
      <c r="N12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326</v>
      </c>
      <c r="B36" s="840" t="str">
        <f>VLOOKUP(A36,EQUIPOS!A6:D154,3,FALSE)</f>
        <v>Sensor de Impacto para prueba de integridad tipo</v>
      </c>
      <c r="C36" s="841"/>
      <c r="D36" s="841"/>
      <c r="E36" s="841"/>
      <c r="F36" s="841"/>
      <c r="G36" s="841"/>
      <c r="H36" s="842"/>
      <c r="I36" s="267"/>
      <c r="J36" s="268"/>
      <c r="K36" s="269">
        <f>VLOOKUP(A36,EQUIPOS!A6:D163,4,FALSE)</f>
        <v>96579.25361306798</v>
      </c>
      <c r="L36" s="270"/>
      <c r="M36" s="336">
        <v>1</v>
      </c>
      <c r="N36" s="272">
        <f>K36/M36</f>
        <v>96579.25361306798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96579.25361306798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400073.41755476414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496652.6711678321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99330.534233566432</v>
      </c>
      <c r="M84" s="862"/>
      <c r="N84" s="51"/>
    </row>
    <row r="85" spans="1:14">
      <c r="B85" s="89" t="s">
        <v>973</v>
      </c>
      <c r="C85" s="90"/>
      <c r="D85" s="90"/>
      <c r="E85" s="90"/>
      <c r="F85" s="90"/>
      <c r="G85" s="90"/>
      <c r="H85" s="90"/>
      <c r="I85" s="87"/>
      <c r="J85" s="88"/>
      <c r="K85" s="304">
        <v>0.05</v>
      </c>
      <c r="L85" s="861">
        <f>N79*K85</f>
        <v>24832.633558391608</v>
      </c>
      <c r="M85" s="862"/>
      <c r="N85" s="51"/>
    </row>
    <row r="86" spans="1:14" ht="15.75" thickBot="1">
      <c r="B86" s="91" t="s">
        <v>974</v>
      </c>
      <c r="C86" s="92"/>
      <c r="D86" s="92"/>
      <c r="E86" s="92"/>
      <c r="F86" s="92"/>
      <c r="G86" s="92"/>
      <c r="H86" s="92"/>
      <c r="I86" s="93"/>
      <c r="J86" s="94"/>
      <c r="K86" s="305">
        <v>0.05</v>
      </c>
      <c r="L86" s="863">
        <f>N79*K86</f>
        <v>24832.633558391608</v>
      </c>
      <c r="M86" s="864"/>
      <c r="N86" s="51"/>
    </row>
    <row r="87" spans="1:14" ht="15.75" thickBot="1">
      <c r="B87" s="827" t="s">
        <v>953</v>
      </c>
      <c r="C87" s="828"/>
      <c r="D87" s="828"/>
      <c r="E87" s="828"/>
      <c r="F87" s="828"/>
      <c r="G87" s="828"/>
      <c r="H87" s="828"/>
      <c r="I87" s="828"/>
      <c r="J87" s="828"/>
      <c r="K87" s="828"/>
      <c r="L87" s="828"/>
      <c r="M87" s="829"/>
      <c r="N87" s="52">
        <f>L84+L85+L86</f>
        <v>148995.80135034965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645648.47251818178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320</v>
      </c>
      <c r="B36" s="840" t="str">
        <f>VLOOKUP(A36,EQUIPOS!A6:D154,3,FALSE)</f>
        <v>Retroexcavadora sobre llantas, motor 62HP, Profundidad de excavación de 5.41 metros.</v>
      </c>
      <c r="C36" s="841"/>
      <c r="D36" s="841"/>
      <c r="E36" s="841"/>
      <c r="F36" s="841"/>
      <c r="G36" s="841"/>
      <c r="H36" s="842"/>
      <c r="I36" s="267"/>
      <c r="J36" s="268"/>
      <c r="K36" s="269">
        <f>VLOOKUP(A36,EQUIPOS!A6:D163,4,FALSE)</f>
        <v>143531.32520767872</v>
      </c>
      <c r="L36" s="270"/>
      <c r="M36" s="336">
        <v>10</v>
      </c>
      <c r="N36" s="272">
        <f>K36/M36</f>
        <v>14353.132520767871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336.34905451801001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14689.481575285881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593</v>
      </c>
      <c r="B48" s="43" t="str">
        <f>VLOOKUP(A48,MATERIALES!A5:D372,3,FALSE)</f>
        <v>Paral en madera rolliza de 5´´ y 4,5m de longitud (tablestacados)</v>
      </c>
      <c r="C48" s="281"/>
      <c r="D48" s="281"/>
      <c r="E48" s="281"/>
      <c r="F48" s="281"/>
      <c r="G48" s="281"/>
      <c r="H48" s="281"/>
      <c r="I48" s="268"/>
      <c r="J48" s="224" t="str">
        <f>VLOOKUP(A48,MATERIALES!A4:D633,2,FALSE)</f>
        <v>u</v>
      </c>
      <c r="K48" s="282">
        <v>0.48888888888888893</v>
      </c>
      <c r="L48" s="267"/>
      <c r="M48" s="402">
        <f>VLOOKUP(A48,MATERIALES!A5:D389,4,FALSE)</f>
        <v>21614.840984601899</v>
      </c>
      <c r="N48" s="272">
        <f>K48*M48</f>
        <v>10567.25559247204</v>
      </c>
    </row>
    <row r="49" spans="1:14">
      <c r="A49" s="161" t="s">
        <v>670</v>
      </c>
      <c r="B49" s="43" t="str">
        <f>VLOOKUP(A49,MATERIALES!A6:D372,3,FALSE)</f>
        <v>Tablestaca en madera aserrada (0,25*0,05*3)</v>
      </c>
      <c r="C49" s="425"/>
      <c r="D49" s="425"/>
      <c r="E49" s="425"/>
      <c r="F49" s="425"/>
      <c r="G49" s="425"/>
      <c r="H49" s="425"/>
      <c r="I49" s="425"/>
      <c r="J49" s="311" t="str">
        <f>VLOOKUP(A49,MATERIALES!A5:D634,2,FALSE)</f>
        <v>u</v>
      </c>
      <c r="K49" s="397">
        <v>1.3333333333333333</v>
      </c>
      <c r="L49" s="421"/>
      <c r="M49" s="402">
        <f>VLOOKUP(A49,MATERIALES!A6:D390,4,FALSE)</f>
        <v>25938.225692573142</v>
      </c>
      <c r="N49" s="272">
        <f>K49*M49</f>
        <v>34584.300923430856</v>
      </c>
    </row>
    <row r="50" spans="1:14">
      <c r="A50" s="161" t="s">
        <v>898</v>
      </c>
      <c r="B50" s="43" t="str">
        <f>VLOOKUP(A50,MATERIALES!A6:D372,3,FALSE)</f>
        <v>Alambre Negro Para Amarre</v>
      </c>
      <c r="C50" s="425"/>
      <c r="D50" s="425"/>
      <c r="E50" s="425"/>
      <c r="F50" s="425"/>
      <c r="G50" s="425"/>
      <c r="H50" s="425"/>
      <c r="I50" s="425"/>
      <c r="J50" s="311" t="str">
        <f>VLOOKUP(A50,MATERIALES!A6:D635,2,FALSE)</f>
        <v>kg</v>
      </c>
      <c r="K50" s="397">
        <v>1.5</v>
      </c>
      <c r="L50" s="421"/>
      <c r="M50" s="402">
        <f>VLOOKUP(A50,MATERIALES!A6:D391,4,FALSE)</f>
        <v>5154.3242544454861</v>
      </c>
      <c r="N50" s="272">
        <f>K50*M50</f>
        <v>7731.4863816682291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52883.042897571118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3363.4905451800996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70936.015018037098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14187.203003607421</v>
      </c>
      <c r="M84" s="862"/>
      <c r="N84" s="51"/>
    </row>
    <row r="85" spans="1:14">
      <c r="B85" s="89" t="s">
        <v>973</v>
      </c>
      <c r="C85" s="90"/>
      <c r="D85" s="90"/>
      <c r="E85" s="90"/>
      <c r="F85" s="90"/>
      <c r="G85" s="90"/>
      <c r="H85" s="90"/>
      <c r="I85" s="87"/>
      <c r="J85" s="88"/>
      <c r="K85" s="304">
        <v>0.05</v>
      </c>
      <c r="L85" s="861">
        <f>N79*K85</f>
        <v>3546.8007509018553</v>
      </c>
      <c r="M85" s="862"/>
      <c r="N85" s="51"/>
    </row>
    <row r="86" spans="1:14" ht="15.75" thickBot="1">
      <c r="B86" s="91" t="s">
        <v>974</v>
      </c>
      <c r="C86" s="92"/>
      <c r="D86" s="92"/>
      <c r="E86" s="92"/>
      <c r="F86" s="92"/>
      <c r="G86" s="92"/>
      <c r="H86" s="92"/>
      <c r="I86" s="93"/>
      <c r="J86" s="94"/>
      <c r="K86" s="305">
        <v>0.05</v>
      </c>
      <c r="L86" s="863">
        <f>N79*K86</f>
        <v>3546.8007509018553</v>
      </c>
      <c r="M86" s="864"/>
      <c r="N86" s="51"/>
    </row>
    <row r="87" spans="1:14" ht="15.75" thickBot="1">
      <c r="B87" s="827" t="s">
        <v>953</v>
      </c>
      <c r="C87" s="828"/>
      <c r="D87" s="828"/>
      <c r="E87" s="828"/>
      <c r="F87" s="828"/>
      <c r="G87" s="828"/>
      <c r="H87" s="828"/>
      <c r="I87" s="828"/>
      <c r="J87" s="828"/>
      <c r="K87" s="828"/>
      <c r="L87" s="828"/>
      <c r="M87" s="829"/>
      <c r="N87" s="52">
        <f>L84+L85+L86</f>
        <v>21280.804505411135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92216.819523448241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204</v>
      </c>
      <c r="B36" s="840" t="str">
        <f>VLOOKUP(A36,EQUIPOS!A6:D154,3,FALSE)</f>
        <v xml:space="preserve">Equipo de soldadura 250 AMP
</v>
      </c>
      <c r="C36" s="841"/>
      <c r="D36" s="841"/>
      <c r="E36" s="841"/>
      <c r="F36" s="841"/>
      <c r="G36" s="841"/>
      <c r="H36" s="842"/>
      <c r="I36" s="267"/>
      <c r="J36" s="268"/>
      <c r="K36" s="269">
        <f>VLOOKUP(A36,EQUIPOS!A6:D163,4,FALSE)</f>
        <v>3888.6736893766101</v>
      </c>
      <c r="L36" s="270"/>
      <c r="M36" s="336">
        <v>10</v>
      </c>
      <c r="N36" s="272">
        <f>K36/M36</f>
        <v>388.86736893766101</v>
      </c>
    </row>
    <row r="37" spans="1:14">
      <c r="A37" s="113" t="s">
        <v>320</v>
      </c>
      <c r="B37" s="840" t="str">
        <f>VLOOKUP(A37,EQUIPOS!A7:D154,3,FALSE)</f>
        <v>Retroexcavadora sobre llantas, motor 62HP, Profundidad de excavación de 5.41 metros.</v>
      </c>
      <c r="C37" s="841"/>
      <c r="D37" s="841"/>
      <c r="E37" s="841"/>
      <c r="F37" s="841"/>
      <c r="G37" s="841"/>
      <c r="H37" s="842"/>
      <c r="I37" s="421"/>
      <c r="J37" s="422"/>
      <c r="K37" s="269">
        <f>VLOOKUP(A37,EQUIPOS!A7:D164,4,FALSE)</f>
        <v>143531.32520767872</v>
      </c>
      <c r="L37" s="335"/>
      <c r="M37" s="336">
        <v>10</v>
      </c>
      <c r="N37" s="272">
        <f>K37/M37</f>
        <v>14353.132520767871</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402.04310903601998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15144.042998741552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662</v>
      </c>
      <c r="B48" s="43" t="str">
        <f>VLOOKUP(A48,MATERIALES!A5:D372,3,FALSE)</f>
        <v>Soldadura 7018</v>
      </c>
      <c r="C48" s="281"/>
      <c r="D48" s="281"/>
      <c r="E48" s="281"/>
      <c r="F48" s="281"/>
      <c r="G48" s="281"/>
      <c r="H48" s="281"/>
      <c r="I48" s="281"/>
      <c r="J48" s="311" t="str">
        <f>VLOOKUP(A48,MATERIALES!A4:D633,2,FALSE)</f>
        <v>kg</v>
      </c>
      <c r="K48" s="282">
        <v>3.3000000000000002E-2</v>
      </c>
      <c r="L48" s="267"/>
      <c r="M48" s="402">
        <f>VLOOKUP(A48,MATERIALES!A5:D389,4,FALSE)</f>
        <v>13224.225864940945</v>
      </c>
      <c r="N48" s="272">
        <f>K48*M48</f>
        <v>436.39945354305121</v>
      </c>
    </row>
    <row r="49" spans="1:14">
      <c r="A49" s="161" t="s">
        <v>680</v>
      </c>
      <c r="B49" s="43" t="str">
        <f>VLOOKUP(A49,MATERIALES!A6:D372,3,FALSE)</f>
        <v>Tablestaca metálica (riel de 70 lb/yarda)</v>
      </c>
      <c r="C49" s="425"/>
      <c r="D49" s="425"/>
      <c r="E49" s="425"/>
      <c r="F49" s="425"/>
      <c r="G49" s="425"/>
      <c r="H49" s="425"/>
      <c r="I49" s="425"/>
      <c r="J49" s="312" t="str">
        <f>VLOOKUP(A49,MATERIALES!A5:D634,2,FALSE)</f>
        <v>u</v>
      </c>
      <c r="K49" s="397">
        <v>3</v>
      </c>
      <c r="L49" s="421"/>
      <c r="M49" s="402">
        <f>VLOOKUP(A49,MATERIALES!A6:D390,4,FALSE)</f>
        <v>87110.162455383033</v>
      </c>
      <c r="N49" s="272">
        <f>K49*M49</f>
        <v>261330.48736614909</v>
      </c>
    </row>
    <row r="50" spans="1:14">
      <c r="A50" s="161" t="s">
        <v>690</v>
      </c>
      <c r="B50" s="43" t="str">
        <f>VLOOKUP(A50,MATERIALES!A6:D372,3,FALSE)</f>
        <v>Tornillos de Unión de D= 12 mm</v>
      </c>
      <c r="C50" s="425"/>
      <c r="D50" s="425"/>
      <c r="E50" s="425"/>
      <c r="F50" s="425"/>
      <c r="G50" s="425"/>
      <c r="H50" s="425"/>
      <c r="I50" s="425"/>
      <c r="J50" s="312" t="str">
        <f>VLOOKUP(A50,MATERIALES!A6:D635,2,FALSE)</f>
        <v>u</v>
      </c>
      <c r="K50" s="397">
        <v>10</v>
      </c>
      <c r="L50" s="421"/>
      <c r="M50" s="402">
        <f>VLOOKUP(A50,MATERIALES!A6:D391,4,FALSE)</f>
        <v>3925.6166543958552</v>
      </c>
      <c r="N50" s="272">
        <f>K50*M50</f>
        <v>39256.166543958549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301023.05336365069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4020.4310903601995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320187.52745275246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64037.505490550495</v>
      </c>
      <c r="M84" s="862"/>
      <c r="N84" s="51"/>
    </row>
    <row r="85" spans="1:14">
      <c r="B85" s="89" t="s">
        <v>973</v>
      </c>
      <c r="C85" s="90"/>
      <c r="D85" s="90"/>
      <c r="E85" s="90"/>
      <c r="F85" s="90"/>
      <c r="G85" s="90"/>
      <c r="H85" s="90"/>
      <c r="I85" s="87"/>
      <c r="J85" s="88"/>
      <c r="K85" s="304">
        <v>0.05</v>
      </c>
      <c r="L85" s="861">
        <f>N79*K85</f>
        <v>16009.376372637624</v>
      </c>
      <c r="M85" s="862"/>
      <c r="N85" s="51"/>
    </row>
    <row r="86" spans="1:14" ht="15.75" thickBot="1">
      <c r="B86" s="91" t="s">
        <v>974</v>
      </c>
      <c r="C86" s="92"/>
      <c r="D86" s="92"/>
      <c r="E86" s="92"/>
      <c r="F86" s="92"/>
      <c r="G86" s="92"/>
      <c r="H86" s="92"/>
      <c r="I86" s="93"/>
      <c r="J86" s="94"/>
      <c r="K86" s="305">
        <v>0.05</v>
      </c>
      <c r="L86" s="863">
        <f>N79*K86</f>
        <v>16009.376372637624</v>
      </c>
      <c r="M86" s="864"/>
      <c r="N86" s="51"/>
    </row>
    <row r="87" spans="1:14" ht="15.75" thickBot="1">
      <c r="B87" s="827" t="s">
        <v>953</v>
      </c>
      <c r="C87" s="828"/>
      <c r="D87" s="828"/>
      <c r="E87" s="828"/>
      <c r="F87" s="828"/>
      <c r="G87" s="828"/>
      <c r="H87" s="828"/>
      <c r="I87" s="828"/>
      <c r="J87" s="828"/>
      <c r="K87" s="828"/>
      <c r="L87" s="828"/>
      <c r="M87" s="829"/>
      <c r="N87" s="52">
        <f>L84+L85+L86</f>
        <v>96056.258235825735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416243.78568857821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7"/>
      <c r="J36" s="268"/>
      <c r="K36" s="269">
        <f>VLOOKUP(A36,EQUIPOS!A6:D163,4,FALSE)</f>
        <v>669152.64817929815</v>
      </c>
      <c r="L36" s="270"/>
      <c r="M36" s="336">
        <v>2</v>
      </c>
      <c r="N36" s="272">
        <f>K36/M36</f>
        <v>334576.32408964908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4716.7655451800993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339293.0896348292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28</v>
      </c>
      <c r="L48" s="267"/>
      <c r="M48" s="402">
        <f>VLOOKUP(A48,MATERIALES!A5:D389,4,FALSE)</f>
        <v>3419.5557275957526</v>
      </c>
      <c r="N48" s="272">
        <f>K48*M48</f>
        <v>95747.560372681066</v>
      </c>
    </row>
    <row r="49" spans="1:14">
      <c r="A49" s="161" t="s">
        <v>829</v>
      </c>
      <c r="B49" s="43" t="str">
        <f>VLOOKUP(A49,MATERIALES!A6:D372,3,FALSE)</f>
        <v>Concreto Resistencia  28 (Mpa)</v>
      </c>
      <c r="C49" s="425"/>
      <c r="D49" s="425"/>
      <c r="E49" s="425"/>
      <c r="F49" s="425"/>
      <c r="G49" s="425"/>
      <c r="H49" s="425"/>
      <c r="I49" s="425"/>
      <c r="J49" s="311" t="str">
        <f>VLOOKUP(A49,MATERIALES!A5:D634,2,FALSE)</f>
        <v>m3</v>
      </c>
      <c r="K49" s="397">
        <v>0.35</v>
      </c>
      <c r="L49" s="421"/>
      <c r="M49" s="402">
        <f>VLOOKUP(A49,MATERIALES!A6:D390,4,FALSE)</f>
        <v>296764.12374080071</v>
      </c>
      <c r="N49" s="272">
        <f>K49*M49</f>
        <v>103867.44330928025</v>
      </c>
    </row>
    <row r="50" spans="1:14">
      <c r="A50" s="161" t="s">
        <v>868</v>
      </c>
      <c r="B50" s="43" t="str">
        <f>VLOOKUP(A50,MATERIALES!A6:D372,3,FALSE)</f>
        <v>Formaleta concreto clase A,B y C</v>
      </c>
      <c r="C50" s="425"/>
      <c r="D50" s="425"/>
      <c r="E50" s="425"/>
      <c r="F50" s="425"/>
      <c r="G50" s="425"/>
      <c r="H50" s="425"/>
      <c r="I50" s="425"/>
      <c r="J50" s="312" t="str">
        <f>VLOOKUP(A50,MATERIALES!A6:D635,2,FALSE)</f>
        <v>m2</v>
      </c>
      <c r="K50" s="397">
        <v>3</v>
      </c>
      <c r="L50" s="421"/>
      <c r="M50" s="402">
        <f>VLOOKUP(A50,MATERIALES!A6:D391,4,FALSE)</f>
        <v>26735.844354978242</v>
      </c>
      <c r="N50" s="272">
        <f>K50*M50</f>
        <v>80207.533064934731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279822.53674689605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1">
        <f>VLOOKUP(A60,TRANSPORTE!A2:D117,4,FALSE)</f>
        <v>1828.9919530768732</v>
      </c>
      <c r="M60" s="832"/>
      <c r="N60" s="287">
        <f>K60*L60</f>
        <v>640.1471835769056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640.1471835769056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47167.655451800994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666923.42901710328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133384.68580342067</v>
      </c>
      <c r="M84" s="862"/>
      <c r="N84" s="51"/>
    </row>
    <row r="85" spans="1:14">
      <c r="B85" s="89" t="s">
        <v>973</v>
      </c>
      <c r="C85" s="90"/>
      <c r="D85" s="90"/>
      <c r="E85" s="90"/>
      <c r="F85" s="90"/>
      <c r="G85" s="90"/>
      <c r="H85" s="90"/>
      <c r="I85" s="87"/>
      <c r="J85" s="88"/>
      <c r="K85" s="304">
        <v>0.05</v>
      </c>
      <c r="L85" s="861">
        <f>N79*K85</f>
        <v>33346.171450855167</v>
      </c>
      <c r="M85" s="862"/>
      <c r="N85" s="51"/>
    </row>
    <row r="86" spans="1:14" ht="15.75" thickBot="1">
      <c r="B86" s="91" t="s">
        <v>974</v>
      </c>
      <c r="C86" s="92"/>
      <c r="D86" s="92"/>
      <c r="E86" s="92"/>
      <c r="F86" s="92"/>
      <c r="G86" s="92"/>
      <c r="H86" s="92"/>
      <c r="I86" s="93"/>
      <c r="J86" s="94"/>
      <c r="K86" s="305">
        <v>0.05</v>
      </c>
      <c r="L86" s="863">
        <f>N79*K86</f>
        <v>33346.171450855167</v>
      </c>
      <c r="M86" s="864"/>
      <c r="N86" s="51"/>
    </row>
    <row r="87" spans="1:14" ht="15.75" thickBot="1">
      <c r="B87" s="827" t="s">
        <v>953</v>
      </c>
      <c r="C87" s="828"/>
      <c r="D87" s="828"/>
      <c r="E87" s="828"/>
      <c r="F87" s="828"/>
      <c r="G87" s="828"/>
      <c r="H87" s="828"/>
      <c r="I87" s="828"/>
      <c r="J87" s="828"/>
      <c r="K87" s="828"/>
      <c r="L87" s="828"/>
      <c r="M87" s="829"/>
      <c r="N87" s="52">
        <f>L84+L85+L86</f>
        <v>200077.02870513097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867000.45772223431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7"/>
      <c r="J36" s="268"/>
      <c r="K36" s="269">
        <f>VLOOKUP(A36,EQUIPOS!A6:D163,4,FALSE)</f>
        <v>669152.64817929815</v>
      </c>
      <c r="L36" s="270"/>
      <c r="M36" s="336">
        <v>2</v>
      </c>
      <c r="N36" s="272">
        <f>K36/M36</f>
        <v>334576.32408964908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4716.7655451800993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339293.0896348292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28</v>
      </c>
      <c r="L48" s="267"/>
      <c r="M48" s="402">
        <f>VLOOKUP(A48,MATERIALES!A5:D389,4,FALSE)</f>
        <v>3419.5557275957526</v>
      </c>
      <c r="N48" s="272">
        <f>K48*M48</f>
        <v>95747.560372681066</v>
      </c>
    </row>
    <row r="49" spans="1:14">
      <c r="A49" s="161" t="s">
        <v>830</v>
      </c>
      <c r="B49" s="43" t="str">
        <f>VLOOKUP(A49,MATERIALES!A6:D372,3,FALSE)</f>
        <v>Concreto Resistencia  35 (Mpa)</v>
      </c>
      <c r="C49" s="425"/>
      <c r="D49" s="425"/>
      <c r="E49" s="425"/>
      <c r="F49" s="425"/>
      <c r="G49" s="425"/>
      <c r="H49" s="425"/>
      <c r="I49" s="425"/>
      <c r="J49" s="311" t="str">
        <f>VLOOKUP(A49,MATERIALES!A5:D634,2,FALSE)</f>
        <v>m3</v>
      </c>
      <c r="K49" s="397">
        <v>0.35</v>
      </c>
      <c r="L49" s="421"/>
      <c r="M49" s="402">
        <f>VLOOKUP(A49,MATERIALES!A6:D390,4,FALSE)</f>
        <v>647034.29835325421</v>
      </c>
      <c r="N49" s="272">
        <f>K49*M49</f>
        <v>226462.00442363895</v>
      </c>
    </row>
    <row r="50" spans="1:14">
      <c r="A50" s="161" t="s">
        <v>868</v>
      </c>
      <c r="B50" s="43" t="str">
        <f>VLOOKUP(A50,MATERIALES!A6:D372,3,FALSE)</f>
        <v>Formaleta concreto clase A,B y C</v>
      </c>
      <c r="C50" s="425"/>
      <c r="D50" s="425"/>
      <c r="E50" s="425"/>
      <c r="F50" s="425"/>
      <c r="G50" s="425"/>
      <c r="H50" s="425"/>
      <c r="I50" s="425"/>
      <c r="J50" s="312" t="str">
        <f>VLOOKUP(A50,MATERIALES!A6:D635,2,FALSE)</f>
        <v>m2</v>
      </c>
      <c r="K50" s="397">
        <v>2</v>
      </c>
      <c r="L50" s="421"/>
      <c r="M50" s="402">
        <f>VLOOKUP(A50,MATERIALES!A6:D391,4,FALSE)</f>
        <v>26735.844354978242</v>
      </c>
      <c r="N50" s="272">
        <f>K50*M50</f>
        <v>53471.688709956485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375681.25350627652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1">
        <f>VLOOKUP(A60,TRANSPORTE!A2:D117,4,FALSE)</f>
        <v>1828.9919530768732</v>
      </c>
      <c r="M60" s="832"/>
      <c r="N60" s="287">
        <f>K60*L60</f>
        <v>640.1471835769056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640.1471835769056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47167.655451800994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762782.1457764837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152556.42915529673</v>
      </c>
      <c r="M84" s="862"/>
      <c r="N84" s="51"/>
    </row>
    <row r="85" spans="1:14">
      <c r="B85" s="89" t="s">
        <v>973</v>
      </c>
      <c r="C85" s="90"/>
      <c r="D85" s="90"/>
      <c r="E85" s="90"/>
      <c r="F85" s="90"/>
      <c r="G85" s="90"/>
      <c r="H85" s="90"/>
      <c r="I85" s="87"/>
      <c r="J85" s="88"/>
      <c r="K85" s="304">
        <v>0.05</v>
      </c>
      <c r="L85" s="861">
        <f>N79*K85</f>
        <v>38139.107288824183</v>
      </c>
      <c r="M85" s="862"/>
      <c r="N85" s="51"/>
    </row>
    <row r="86" spans="1:14" ht="15.75" thickBot="1">
      <c r="B86" s="91" t="s">
        <v>974</v>
      </c>
      <c r="C86" s="92"/>
      <c r="D86" s="92"/>
      <c r="E86" s="92"/>
      <c r="F86" s="92"/>
      <c r="G86" s="92"/>
      <c r="H86" s="92"/>
      <c r="I86" s="93"/>
      <c r="J86" s="94"/>
      <c r="K86" s="305">
        <v>0.05</v>
      </c>
      <c r="L86" s="863">
        <f>N79*K86</f>
        <v>38139.107288824183</v>
      </c>
      <c r="M86" s="864"/>
      <c r="N86" s="51"/>
    </row>
    <row r="87" spans="1:14" ht="15.75" thickBot="1">
      <c r="B87" s="827" t="s">
        <v>953</v>
      </c>
      <c r="C87" s="828"/>
      <c r="D87" s="828"/>
      <c r="E87" s="828"/>
      <c r="F87" s="828"/>
      <c r="G87" s="828"/>
      <c r="H87" s="828"/>
      <c r="I87" s="828"/>
      <c r="J87" s="828"/>
      <c r="K87" s="828"/>
      <c r="L87" s="828"/>
      <c r="M87" s="829"/>
      <c r="N87" s="52">
        <f>L84+L85+L86</f>
        <v>228834.64373294511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991616.78950942878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195</v>
      </c>
      <c r="B36" s="840" t="str">
        <f>VLOOKUP(A36,EQUIPOS!A6:D154,3,FALSE)</f>
        <v xml:space="preserve">Equipo de oxicorte, Capacidad de corte: hasta 6´´ (152mm) </v>
      </c>
      <c r="C36" s="841"/>
      <c r="D36" s="841"/>
      <c r="E36" s="841"/>
      <c r="F36" s="841"/>
      <c r="G36" s="841"/>
      <c r="H36" s="842"/>
      <c r="I36" s="267"/>
      <c r="J36" s="268"/>
      <c r="K36" s="269">
        <f>VLOOKUP(A36,EQUIPOS!A6:D163,4,FALSE)</f>
        <v>6407.6484467713708</v>
      </c>
      <c r="L36" s="270"/>
      <c r="M36" s="336">
        <v>1.1299999999999999</v>
      </c>
      <c r="N36" s="272">
        <f>K36/M36</f>
        <v>5670.4853511251076</v>
      </c>
    </row>
    <row r="37" spans="1:14">
      <c r="A37" s="113" t="s">
        <v>332</v>
      </c>
      <c r="B37" s="840" t="str">
        <f>VLOOKUP(A37,EQUIPOS!A7:D154,3,FALSE)</f>
        <v xml:space="preserve">Taladro de 1/2´´, pulidora, lijadora y circular
</v>
      </c>
      <c r="C37" s="841"/>
      <c r="D37" s="841"/>
      <c r="E37" s="841"/>
      <c r="F37" s="841"/>
      <c r="G37" s="841"/>
      <c r="H37" s="842"/>
      <c r="I37" s="421"/>
      <c r="J37" s="422"/>
      <c r="K37" s="269">
        <f>VLOOKUP(A37,EQUIPOS!A7:D164,4,FALSE)</f>
        <v>3199.7233283797518</v>
      </c>
      <c r="L37" s="335"/>
      <c r="M37" s="336">
        <v>0.53</v>
      </c>
      <c r="N37" s="272">
        <f>K37/M37</f>
        <v>6037.2138271316071</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2680.2873935734665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14387.986571830181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394</v>
      </c>
      <c r="B48" s="43" t="str">
        <f>VLOOKUP(A48,MATERIALES!A5:D372,3,FALSE)</f>
        <v>Botella de gas propano (40 lb) (5% de oxígeno)</v>
      </c>
      <c r="C48" s="281"/>
      <c r="D48" s="281"/>
      <c r="E48" s="281"/>
      <c r="F48" s="281"/>
      <c r="G48" s="281"/>
      <c r="H48" s="281"/>
      <c r="I48" s="281"/>
      <c r="J48" s="311" t="str">
        <f>VLOOKUP(A48,MATERIALES!A4:D633,2,FALSE)</f>
        <v>u</v>
      </c>
      <c r="K48" s="282">
        <v>0.02</v>
      </c>
      <c r="L48" s="267"/>
      <c r="M48" s="402">
        <f>VLOOKUP(A48,MATERIALES!A5:D389,4,FALSE)</f>
        <v>52063.881358035214</v>
      </c>
      <c r="N48" s="272">
        <f>K48*M48</f>
        <v>1041.2776271607042</v>
      </c>
    </row>
    <row r="49" spans="1:14">
      <c r="A49" s="161" t="s">
        <v>476</v>
      </c>
      <c r="B49" s="43" t="str">
        <f>VLOOKUP(A49,MATERIALES!A6:D372,3,FALSE)</f>
        <v>Grata de limpieza</v>
      </c>
      <c r="C49" s="425"/>
      <c r="D49" s="425"/>
      <c r="E49" s="425"/>
      <c r="F49" s="425"/>
      <c r="G49" s="425"/>
      <c r="H49" s="425"/>
      <c r="I49" s="425"/>
      <c r="J49" s="312" t="str">
        <f>VLOOKUP(A49,MATERIALES!A5:D634,2,FALSE)</f>
        <v>u</v>
      </c>
      <c r="K49" s="397">
        <v>0.5</v>
      </c>
      <c r="L49" s="421"/>
      <c r="M49" s="402">
        <f>VLOOKUP(A49,MATERIALES!A6:D390,4,FALSE)</f>
        <v>7564.8819613225169</v>
      </c>
      <c r="N49" s="272">
        <f>K49*M49</f>
        <v>3782.4409806612584</v>
      </c>
    </row>
    <row r="50" spans="1:14">
      <c r="A50" s="161" t="s">
        <v>396</v>
      </c>
      <c r="B50" s="43" t="str">
        <f>VLOOKUP(A50,MATERIALES!A6:D372,3,FALSE)</f>
        <v>Botella de oxígeno (1800 lb)</v>
      </c>
      <c r="C50" s="425"/>
      <c r="D50" s="425"/>
      <c r="E50" s="425"/>
      <c r="F50" s="425"/>
      <c r="G50" s="425"/>
      <c r="H50" s="425"/>
      <c r="I50" s="425"/>
      <c r="J50" s="312" t="str">
        <f>VLOOKUP(A50,MATERIALES!A6:D635,2,FALSE)</f>
        <v>u</v>
      </c>
      <c r="K50" s="397">
        <v>0.08</v>
      </c>
      <c r="L50" s="421"/>
      <c r="M50" s="402">
        <f>VLOOKUP(A50,MATERIALES!A6:D391,4,FALSE)</f>
        <v>64736.230080580986</v>
      </c>
      <c r="N50" s="272">
        <f>K50*M50</f>
        <v>5178.8984064464794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10002.617014268442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26802.873935734664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51193.477521833287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10238.695504366658</v>
      </c>
      <c r="M84" s="862"/>
      <c r="N84" s="51"/>
    </row>
    <row r="85" spans="1:14">
      <c r="B85" s="89" t="s">
        <v>973</v>
      </c>
      <c r="C85" s="90"/>
      <c r="D85" s="90"/>
      <c r="E85" s="90"/>
      <c r="F85" s="90"/>
      <c r="G85" s="90"/>
      <c r="H85" s="90"/>
      <c r="I85" s="87"/>
      <c r="J85" s="88"/>
      <c r="K85" s="304">
        <v>0.05</v>
      </c>
      <c r="L85" s="861">
        <f>N79*K85</f>
        <v>2559.6738760916646</v>
      </c>
      <c r="M85" s="862"/>
      <c r="N85" s="51"/>
    </row>
    <row r="86" spans="1:14" ht="15.75" thickBot="1">
      <c r="B86" s="91" t="s">
        <v>974</v>
      </c>
      <c r="C86" s="92"/>
      <c r="D86" s="92"/>
      <c r="E86" s="92"/>
      <c r="F86" s="92"/>
      <c r="G86" s="92"/>
      <c r="H86" s="92"/>
      <c r="I86" s="93"/>
      <c r="J86" s="94"/>
      <c r="K86" s="305">
        <v>0.05</v>
      </c>
      <c r="L86" s="863">
        <f>N79*K86</f>
        <v>2559.6738760916646</v>
      </c>
      <c r="M86" s="864"/>
      <c r="N86" s="51"/>
    </row>
    <row r="87" spans="1:14" ht="15.75" thickBot="1">
      <c r="B87" s="827" t="s">
        <v>953</v>
      </c>
      <c r="C87" s="828"/>
      <c r="D87" s="828"/>
      <c r="E87" s="828"/>
      <c r="F87" s="828"/>
      <c r="G87" s="828"/>
      <c r="H87" s="828"/>
      <c r="I87" s="828"/>
      <c r="J87" s="828"/>
      <c r="K87" s="828"/>
      <c r="L87" s="828"/>
      <c r="M87" s="829"/>
      <c r="N87" s="52">
        <f>L84+L85+L86</f>
        <v>15358.043256549989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66551.520778383274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22752.668369392773</v>
      </c>
      <c r="L36" s="270"/>
      <c r="M36" s="336">
        <v>12</v>
      </c>
      <c r="N36" s="272">
        <f t="shared" ref="N36:N42" si="0">K36/M36</f>
        <v>1896.0556974493977</v>
      </c>
    </row>
    <row r="37" spans="1:14">
      <c r="A37" s="113" t="s">
        <v>288</v>
      </c>
      <c r="B37" s="840" t="str">
        <f>VLOOKUP(A37,EQUIPOS!A7:D154,3,FALSE)</f>
        <v xml:space="preserve">Planta eléctrica </v>
      </c>
      <c r="C37" s="841"/>
      <c r="D37" s="841"/>
      <c r="E37" s="841"/>
      <c r="F37" s="841"/>
      <c r="G37" s="841"/>
      <c r="H37" s="842"/>
      <c r="I37" s="267"/>
      <c r="J37" s="268"/>
      <c r="K37" s="269">
        <f>VLOOKUP(A37,EQUIPOS!A7:D164,4,FALSE)</f>
        <v>10354.759889982537</v>
      </c>
      <c r="L37" s="270"/>
      <c r="M37" s="336">
        <v>1.3</v>
      </c>
      <c r="N37" s="272">
        <f t="shared" si="0"/>
        <v>7965.1999153711822</v>
      </c>
    </row>
    <row r="38" spans="1:14">
      <c r="A38" s="113" t="s">
        <v>125</v>
      </c>
      <c r="B38" s="840" t="str">
        <f>VLOOKUP(A38,EQUIPOS!A8:D154,3,FALSE)</f>
        <v>Bomba para gato de tensionamiento</v>
      </c>
      <c r="C38" s="841"/>
      <c r="D38" s="841"/>
      <c r="E38" s="841"/>
      <c r="F38" s="841"/>
      <c r="G38" s="841"/>
      <c r="H38" s="842"/>
      <c r="I38" s="267"/>
      <c r="J38" s="268"/>
      <c r="K38" s="269">
        <f>VLOOKUP(A38,EQUIPOS!A8:D165,4,FALSE)</f>
        <v>55149.427413939244</v>
      </c>
      <c r="L38" s="270"/>
      <c r="M38" s="336">
        <v>12</v>
      </c>
      <c r="N38" s="272">
        <f t="shared" si="0"/>
        <v>4595.78561782827</v>
      </c>
    </row>
    <row r="39" spans="1:14">
      <c r="A39" s="113" t="s">
        <v>180</v>
      </c>
      <c r="B39" s="840" t="str">
        <f>VLOOKUP(A39,EQUIPOS!A9:D154,3,FALSE)</f>
        <v>Compresor 120 HP, con martillo.</v>
      </c>
      <c r="C39" s="841"/>
      <c r="D39" s="841"/>
      <c r="E39" s="841"/>
      <c r="F39" s="841"/>
      <c r="G39" s="841"/>
      <c r="H39" s="842"/>
      <c r="I39" s="267"/>
      <c r="J39" s="268"/>
      <c r="K39" s="269">
        <f>VLOOKUP(A39,EQUIPOS!A9:D166,4,FALSE)</f>
        <v>98542.741760805264</v>
      </c>
      <c r="L39" s="270"/>
      <c r="M39" s="336">
        <v>1.3</v>
      </c>
      <c r="N39" s="272">
        <f t="shared" si="0"/>
        <v>75802.109046773272</v>
      </c>
    </row>
    <row r="40" spans="1:14">
      <c r="A40" s="113" t="s">
        <v>197</v>
      </c>
      <c r="B40" s="840" t="str">
        <f>VLOOKUP(A40,EQUIPOS!A10:D154,3,FALSE)</f>
        <v>Equipo de perforación (TRACKDRILL), potencia 40 HP, 2100 golpes / minuto</v>
      </c>
      <c r="C40" s="841"/>
      <c r="D40" s="841"/>
      <c r="E40" s="841"/>
      <c r="F40" s="841"/>
      <c r="G40" s="841"/>
      <c r="H40" s="842"/>
      <c r="I40" s="267"/>
      <c r="J40" s="268"/>
      <c r="K40" s="269">
        <f>VLOOKUP(A40,EQUIPOS!A10:D167,4,FALSE)</f>
        <v>251559.15190148662</v>
      </c>
      <c r="L40" s="270"/>
      <c r="M40" s="336">
        <v>1.3</v>
      </c>
      <c r="N40" s="272">
        <f t="shared" si="0"/>
        <v>193507.03992422047</v>
      </c>
    </row>
    <row r="41" spans="1:14">
      <c r="A41" s="113" t="s">
        <v>195</v>
      </c>
      <c r="B41" s="840" t="str">
        <f>VLOOKUP(A41,EQUIPOS!A11:D155,3,FALSE)</f>
        <v xml:space="preserve">Equipo de oxicorte, Capacidad de corte: hasta 6´´ (152mm) </v>
      </c>
      <c r="C41" s="841"/>
      <c r="D41" s="841"/>
      <c r="E41" s="841"/>
      <c r="F41" s="841"/>
      <c r="G41" s="841"/>
      <c r="H41" s="842"/>
      <c r="I41" s="267"/>
      <c r="J41" s="268"/>
      <c r="K41" s="269">
        <f>VLOOKUP(A41,EQUIPOS!A11:D168,4,FALSE)</f>
        <v>6407.6484467713708</v>
      </c>
      <c r="L41" s="270"/>
      <c r="M41" s="336">
        <v>15</v>
      </c>
      <c r="N41" s="272">
        <f t="shared" si="0"/>
        <v>427.17656311809139</v>
      </c>
    </row>
    <row r="42" spans="1:14">
      <c r="A42" s="113" t="s">
        <v>240</v>
      </c>
      <c r="B42" s="840" t="str">
        <f>VLOOKUP(A42,EQUIPOS!A12:D156,3,FALSE)</f>
        <v>Gato para tensionamiento, fuerza Max 200 ton, área de tensión 314 cm2.</v>
      </c>
      <c r="C42" s="841"/>
      <c r="D42" s="841"/>
      <c r="E42" s="841"/>
      <c r="F42" s="841"/>
      <c r="G42" s="841"/>
      <c r="H42" s="842"/>
      <c r="I42" s="267"/>
      <c r="J42" s="268"/>
      <c r="K42" s="269">
        <f>VLOOKUP(A42,EQUIPOS!A12:D169,4,FALSE)</f>
        <v>168610.5608529959</v>
      </c>
      <c r="L42" s="270"/>
      <c r="M42" s="336">
        <v>12</v>
      </c>
      <c r="N42" s="272">
        <f t="shared" si="0"/>
        <v>14050.880071082991</v>
      </c>
    </row>
    <row r="43" spans="1:14">
      <c r="A43" s="113"/>
      <c r="B43" s="840"/>
      <c r="C43" s="841"/>
      <c r="D43" s="841"/>
      <c r="E43" s="841"/>
      <c r="F43" s="841"/>
      <c r="G43" s="841"/>
      <c r="H43" s="842"/>
      <c r="I43" s="421"/>
      <c r="J43" s="422"/>
      <c r="K43" s="269"/>
      <c r="L43" s="335"/>
      <c r="M43" s="336"/>
      <c r="N43" s="272"/>
    </row>
    <row r="44" spans="1:14">
      <c r="A44" s="113"/>
      <c r="B44" s="840"/>
      <c r="C44" s="841"/>
      <c r="D44" s="841"/>
      <c r="E44" s="841"/>
      <c r="F44" s="841"/>
      <c r="G44" s="841"/>
      <c r="H44" s="842"/>
      <c r="I44" s="328"/>
      <c r="J44" s="330"/>
      <c r="K44" s="269"/>
      <c r="L44" s="423"/>
      <c r="M44" s="424"/>
      <c r="N44" s="272"/>
    </row>
    <row r="45" spans="1:14">
      <c r="B45" s="840"/>
      <c r="C45" s="841"/>
      <c r="D45" s="841"/>
      <c r="E45" s="841"/>
      <c r="F45" s="841"/>
      <c r="G45" s="841"/>
      <c r="H45" s="842"/>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302377.86690535152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s="161" t="s">
        <v>788</v>
      </c>
      <c r="B54" s="43" t="str">
        <f>VLOOKUP(A54,MATERIALES!A5:D372,3,FALSE)</f>
        <v>Alambre negro para amarre calibre 18</v>
      </c>
      <c r="C54" s="281"/>
      <c r="D54" s="281"/>
      <c r="E54" s="281"/>
      <c r="F54" s="281"/>
      <c r="G54" s="281"/>
      <c r="H54" s="281"/>
      <c r="I54" s="281"/>
      <c r="J54" s="311" t="str">
        <f>VLOOKUP(A54,MATERIALES!A8:D639,2,FALSE)</f>
        <v>kg</v>
      </c>
      <c r="K54" s="282">
        <v>0.2</v>
      </c>
      <c r="L54" s="267"/>
      <c r="M54" s="402">
        <f>VLOOKUP(A54,MATERIALES!A5:D389,4,FALSE)</f>
        <v>4659.717381544152</v>
      </c>
      <c r="N54" s="272">
        <f>K54*M54</f>
        <v>931.94347630883044</v>
      </c>
    </row>
    <row r="55" spans="1:14">
      <c r="A55" s="161" t="s">
        <v>691</v>
      </c>
      <c r="B55" s="43" t="str">
        <f>VLOOKUP(A55,MATERIALES!A6:D372,3,FALSE)</f>
        <v>Torón de tensionmiento 1/2´´ o 5/8´´</v>
      </c>
      <c r="C55" s="425"/>
      <c r="D55" s="425"/>
      <c r="E55" s="425"/>
      <c r="F55" s="425"/>
      <c r="G55" s="425"/>
      <c r="H55" s="425"/>
      <c r="I55" s="425"/>
      <c r="J55" s="312" t="str">
        <f>VLOOKUP(A55,MATERIALES!A9:D640,2,FALSE)</f>
        <v>kg</v>
      </c>
      <c r="K55" s="397">
        <v>5.53</v>
      </c>
      <c r="L55" s="421"/>
      <c r="M55" s="402">
        <f>VLOOKUP(A55,MATERIALES!A6:D390,4,FALSE)</f>
        <v>7520.1070233546061</v>
      </c>
      <c r="N55" s="272">
        <f t="shared" ref="N55:N67" si="1">K55*M55</f>
        <v>41586.191839150975</v>
      </c>
    </row>
    <row r="56" spans="1:14">
      <c r="A56" s="161" t="s">
        <v>484</v>
      </c>
      <c r="B56" s="43" t="str">
        <f>VLOOKUP(A56,MATERIALES!A6:D372,3,FALSE)</f>
        <v>Limpiador 1/4 de galón (anclajes)</v>
      </c>
      <c r="C56" s="425"/>
      <c r="D56" s="425"/>
      <c r="E56" s="425"/>
      <c r="F56" s="425"/>
      <c r="G56" s="425"/>
      <c r="H56" s="425"/>
      <c r="I56" s="425"/>
      <c r="J56" s="312" t="str">
        <f>VLOOKUP(A56,MATERIALES!A10:D641,2,FALSE)</f>
        <v>u</v>
      </c>
      <c r="K56" s="397">
        <v>8.0000000000000002E-3</v>
      </c>
      <c r="L56" s="421"/>
      <c r="M56" s="402">
        <f>VLOOKUP(A56,MATERIALES!A6:D391,4,FALSE)</f>
        <v>44249.092766194131</v>
      </c>
      <c r="N56" s="272">
        <f t="shared" si="1"/>
        <v>353.99274212955305</v>
      </c>
    </row>
    <row r="57" spans="1:14">
      <c r="A57" s="161" t="s">
        <v>664</v>
      </c>
      <c r="B57" s="43" t="str">
        <f>VLOOKUP(A57,MATERIALES!A6:D372,3,FALSE)</f>
        <v>Soldadura en PVC 1/8 de galón (anclajes)</v>
      </c>
      <c r="C57" s="425"/>
      <c r="D57" s="425"/>
      <c r="E57" s="425"/>
      <c r="F57" s="425"/>
      <c r="G57" s="425"/>
      <c r="H57" s="425"/>
      <c r="I57" s="425"/>
      <c r="J57" s="312" t="str">
        <f>VLOOKUP(A57,MATERIALES!A11:D642,2,FALSE)</f>
        <v>u</v>
      </c>
      <c r="K57" s="397">
        <v>2.1999999999999999E-2</v>
      </c>
      <c r="L57" s="421"/>
      <c r="M57" s="402">
        <f>VLOOKUP(A57,MATERIALES!A6:D392,4,FALSE)</f>
        <v>29155.773560499718</v>
      </c>
      <c r="N57" s="272">
        <f t="shared" si="1"/>
        <v>641.42701833099375</v>
      </c>
    </row>
    <row r="58" spans="1:14">
      <c r="A58" s="161" t="s">
        <v>731</v>
      </c>
      <c r="B58" s="43" t="str">
        <f>VLOOKUP(A58,MATERIALES!A7:D372,3,FALSE)</f>
        <v>Unión en PVC RD21 de 1´´ (para anclajes)</v>
      </c>
      <c r="C58" s="425"/>
      <c r="D58" s="425"/>
      <c r="E58" s="425"/>
      <c r="F58" s="425"/>
      <c r="G58" s="425"/>
      <c r="H58" s="425"/>
      <c r="I58" s="425"/>
      <c r="J58" s="312" t="str">
        <f>VLOOKUP(A58,MATERIALES!A11:D643,2,FALSE)</f>
        <v>u</v>
      </c>
      <c r="K58" s="397">
        <v>0.3</v>
      </c>
      <c r="L58" s="421"/>
      <c r="M58" s="402">
        <f>VLOOKUP(A58,MATERIALES!A7:D393,4,FALSE)</f>
        <v>1080.846176992811</v>
      </c>
      <c r="N58" s="272">
        <f t="shared" si="1"/>
        <v>324.25385309784332</v>
      </c>
    </row>
    <row r="59" spans="1:14">
      <c r="A59" s="161" t="s">
        <v>684</v>
      </c>
      <c r="B59" s="43" t="str">
        <f>VLOOKUP(A59,MATERIALES!A8:D372,3,FALSE)</f>
        <v>Tapón en PVC RD21 de 1´´ (para anclaje)</v>
      </c>
      <c r="C59" s="425"/>
      <c r="D59" s="425"/>
      <c r="E59" s="425"/>
      <c r="F59" s="425"/>
      <c r="G59" s="425"/>
      <c r="H59" s="425"/>
      <c r="I59" s="425"/>
      <c r="J59" s="312" t="str">
        <f>VLOOKUP(A59,MATERIALES!A12:D644,2,FALSE)</f>
        <v>u</v>
      </c>
      <c r="K59" s="397">
        <v>0.1</v>
      </c>
      <c r="L59" s="421"/>
      <c r="M59" s="402">
        <f>VLOOKUP(A59,MATERIALES!A8:D394,4,FALSE)</f>
        <v>1807.6579607509825</v>
      </c>
      <c r="N59" s="272">
        <f t="shared" si="1"/>
        <v>180.76579607509825</v>
      </c>
    </row>
    <row r="60" spans="1:14">
      <c r="A60" s="161" t="s">
        <v>432</v>
      </c>
      <c r="B60" s="43" t="str">
        <f>VLOOKUP(A60,MATERIALES!A9:D372,3,FALSE)</f>
        <v>Anclajes o Cuñas para el tensionamiento</v>
      </c>
      <c r="C60" s="425"/>
      <c r="D60" s="425"/>
      <c r="E60" s="425"/>
      <c r="F60" s="425"/>
      <c r="G60" s="425"/>
      <c r="H60" s="425"/>
      <c r="I60" s="425"/>
      <c r="J60" s="312" t="str">
        <f>VLOOKUP(A60,MATERIALES!A13:D645,2,FALSE)</f>
        <v>u</v>
      </c>
      <c r="K60" s="397">
        <v>0.5</v>
      </c>
      <c r="L60" s="421"/>
      <c r="M60" s="402">
        <f>VLOOKUP(A60,MATERIALES!A9:D395,4,FALSE)</f>
        <v>14010.390473447276</v>
      </c>
      <c r="N60" s="272">
        <f t="shared" si="1"/>
        <v>7005.1952367236381</v>
      </c>
    </row>
    <row r="61" spans="1:14">
      <c r="A61" s="161" t="s">
        <v>702</v>
      </c>
      <c r="B61" s="43" t="str">
        <f>VLOOKUP(A61,MATERIALES!A10:D372,3,FALSE)</f>
        <v>Trompetas de 12 torones (tensionamiento)</v>
      </c>
      <c r="C61" s="425"/>
      <c r="D61" s="425"/>
      <c r="E61" s="425"/>
      <c r="F61" s="425"/>
      <c r="G61" s="425"/>
      <c r="H61" s="425"/>
      <c r="I61" s="425"/>
      <c r="J61" s="312" t="s">
        <v>92</v>
      </c>
      <c r="K61" s="397">
        <v>0.1</v>
      </c>
      <c r="L61" s="421"/>
      <c r="M61" s="402">
        <f>VLOOKUP(A61,MATERIALES!A10:D396,4,FALSE)</f>
        <v>79271.42447811726</v>
      </c>
      <c r="N61" s="272">
        <f t="shared" si="1"/>
        <v>7927.142447811726</v>
      </c>
    </row>
    <row r="62" spans="1:14">
      <c r="A62" s="161" t="s">
        <v>492</v>
      </c>
      <c r="B62" s="43" t="str">
        <f>VLOOKUP(A62,MATERIALES!A11:D372,3,FALSE)</f>
        <v>Lechada Para Ductos (Acero De Preesfuerzo)</v>
      </c>
      <c r="C62" s="425"/>
      <c r="D62" s="425"/>
      <c r="E62" s="425"/>
      <c r="F62" s="425"/>
      <c r="G62" s="425"/>
      <c r="H62" s="425"/>
      <c r="I62" s="425"/>
      <c r="J62" s="312" t="s">
        <v>422</v>
      </c>
      <c r="K62" s="397">
        <v>10</v>
      </c>
      <c r="L62" s="421"/>
      <c r="M62" s="402">
        <f>VLOOKUP(A62,MATERIALES!A11:D397,4,FALSE)</f>
        <v>1192.2628830990063</v>
      </c>
      <c r="N62" s="272">
        <f t="shared" si="1"/>
        <v>11922.628830990063</v>
      </c>
    </row>
    <row r="63" spans="1:14">
      <c r="A63" s="161" t="s">
        <v>445</v>
      </c>
      <c r="B63" s="43" t="str">
        <f>VLOOKUP(A63,MATERIALES!A11:D372,3,FALSE)</f>
        <v>Ductos para tensionimiento</v>
      </c>
      <c r="C63" s="425"/>
      <c r="D63" s="425"/>
      <c r="E63" s="425"/>
      <c r="F63" s="425"/>
      <c r="G63" s="425"/>
      <c r="H63" s="425"/>
      <c r="I63" s="425"/>
      <c r="J63" s="312" t="str">
        <f>VLOOKUP(A63,MATERIALES!A14:D648,2,FALSE)</f>
        <v>m</v>
      </c>
      <c r="K63" s="397">
        <v>1</v>
      </c>
      <c r="L63" s="421"/>
      <c r="M63" s="402">
        <f>VLOOKUP(A63,MATERIALES!A11:D398,4,FALSE)</f>
        <v>20050.84198860652</v>
      </c>
      <c r="N63" s="272">
        <f t="shared" si="1"/>
        <v>20050.84198860652</v>
      </c>
    </row>
    <row r="64" spans="1:14">
      <c r="A64" s="161" t="s">
        <v>591</v>
      </c>
      <c r="B64" s="43" t="str">
        <f>VLOOKUP(A64,MATERIALES!A12:D372,3,FALSE)</f>
        <v>Oxigeno industrial</v>
      </c>
      <c r="C64" s="425"/>
      <c r="D64" s="425"/>
      <c r="E64" s="425"/>
      <c r="F64" s="425"/>
      <c r="G64" s="425"/>
      <c r="H64" s="425"/>
      <c r="I64" s="425"/>
      <c r="J64" s="312" t="str">
        <f>VLOOKUP(A64,MATERIALES!A15:D649,2,FALSE)</f>
        <v>kg</v>
      </c>
      <c r="K64" s="397">
        <v>0.5</v>
      </c>
      <c r="L64" s="421"/>
      <c r="M64" s="402">
        <f>VLOOKUP(A64,MATERIALES!A12:D399,4,FALSE)</f>
        <v>97266.784430708547</v>
      </c>
      <c r="N64" s="272">
        <f t="shared" si="1"/>
        <v>48633.392215354274</v>
      </c>
    </row>
    <row r="65" spans="1:14">
      <c r="A65" s="161" t="s">
        <v>507</v>
      </c>
      <c r="B65" s="43" t="str">
        <f>VLOOKUP(A65,MATERIALES!A13:D373,3,FALSE)</f>
        <v>Manguera de polietileno de 3´´</v>
      </c>
      <c r="C65" s="425"/>
      <c r="D65" s="425"/>
      <c r="E65" s="425"/>
      <c r="F65" s="425"/>
      <c r="G65" s="425"/>
      <c r="H65" s="425"/>
      <c r="I65" s="425"/>
      <c r="J65" s="312" t="str">
        <f>VLOOKUP(A65,MATERIALES!A16:D650,2,FALSE)</f>
        <v>m</v>
      </c>
      <c r="K65" s="397">
        <v>0.55000000000000004</v>
      </c>
      <c r="L65" s="421"/>
      <c r="M65" s="402">
        <f>VLOOKUP(A65,MATERIALES!A13:D400,4,FALSE)</f>
        <v>4446.255467976207</v>
      </c>
      <c r="N65" s="272">
        <f t="shared" si="1"/>
        <v>2445.4405073869139</v>
      </c>
    </row>
    <row r="66" spans="1:14">
      <c r="A66" s="161" t="s">
        <v>898</v>
      </c>
      <c r="B66" s="43" t="str">
        <f>VLOOKUP(A66,MATERIALES!A13:D374,3,FALSE)</f>
        <v>Alambre Negro Para Amarre</v>
      </c>
      <c r="C66" s="425"/>
      <c r="D66" s="425"/>
      <c r="E66" s="425"/>
      <c r="F66" s="425"/>
      <c r="G66" s="425"/>
      <c r="H66" s="425"/>
      <c r="I66" s="425"/>
      <c r="J66" s="312" t="str">
        <f>VLOOKUP(A66,MATERIALES!A17:D651,2,FALSE)</f>
        <v>kg</v>
      </c>
      <c r="K66" s="397">
        <v>0.05</v>
      </c>
      <c r="L66" s="421"/>
      <c r="M66" s="402">
        <f>VLOOKUP(A66,MATERIALES!A13:D401,4,FALSE)</f>
        <v>5154.3242544454861</v>
      </c>
      <c r="N66" s="272">
        <f t="shared" si="1"/>
        <v>257.71621272227429</v>
      </c>
    </row>
    <row r="67" spans="1:14">
      <c r="A67" s="161" t="s">
        <v>706</v>
      </c>
      <c r="B67" s="43" t="str">
        <f>VLOOKUP(A67,MATERIALES!A13:D375,3,FALSE)</f>
        <v>Tubería PVC RD21 de 1´´ (para anclajes)</v>
      </c>
      <c r="C67" s="425"/>
      <c r="D67" s="425"/>
      <c r="E67" s="425"/>
      <c r="F67" s="425"/>
      <c r="G67" s="425"/>
      <c r="H67" s="425"/>
      <c r="I67" s="425"/>
      <c r="J67" s="312" t="str">
        <f>VLOOKUP(A67,MATERIALES!A18:D652,2,FALSE)</f>
        <v>m</v>
      </c>
      <c r="K67" s="397">
        <v>1</v>
      </c>
      <c r="L67" s="421"/>
      <c r="M67" s="402">
        <f>VLOOKUP(A67,MATERIALES!A13:D402,4,FALSE)</f>
        <v>14274.354351932514</v>
      </c>
      <c r="N67" s="272">
        <f t="shared" si="1"/>
        <v>14274.354351932514</v>
      </c>
    </row>
    <row r="68" spans="1:14" ht="15.75" thickBot="1">
      <c r="B68" s="43"/>
      <c r="C68" s="310"/>
      <c r="D68" s="310"/>
      <c r="E68" s="310"/>
      <c r="F68" s="310"/>
      <c r="G68" s="310"/>
      <c r="H68" s="310"/>
      <c r="I68" s="310"/>
      <c r="J68" s="435"/>
      <c r="K68" s="126"/>
      <c r="L68" s="325"/>
      <c r="M68" s="402"/>
      <c r="N68" s="272"/>
    </row>
    <row r="69" spans="1:14" ht="15.75" thickBot="1">
      <c r="B69" s="827" t="s">
        <v>953</v>
      </c>
      <c r="C69" s="828"/>
      <c r="D69" s="828"/>
      <c r="E69" s="828"/>
      <c r="F69" s="828"/>
      <c r="G69" s="828"/>
      <c r="H69" s="828"/>
      <c r="I69" s="828"/>
      <c r="J69" s="828"/>
      <c r="K69" s="828"/>
      <c r="L69" s="828"/>
      <c r="M69" s="829"/>
      <c r="N69" s="394">
        <f>SUM(N54:N68)</f>
        <v>156535.28651662121</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30" t="s">
        <v>961</v>
      </c>
      <c r="M73" s="803"/>
      <c r="N73" s="76" t="s">
        <v>951</v>
      </c>
    </row>
    <row r="74" spans="1:14">
      <c r="B74" s="46"/>
      <c r="C74" s="317"/>
      <c r="D74" s="317"/>
      <c r="E74" s="317"/>
      <c r="F74" s="317"/>
      <c r="G74" s="317"/>
      <c r="H74" s="311"/>
      <c r="I74" s="279"/>
      <c r="J74" s="286"/>
      <c r="K74" s="279"/>
      <c r="L74" s="831"/>
      <c r="M74" s="832"/>
      <c r="N74" s="287"/>
    </row>
    <row r="75" spans="1:14">
      <c r="B75" s="46"/>
      <c r="C75" s="47"/>
      <c r="D75" s="47"/>
      <c r="E75" s="47"/>
      <c r="F75" s="47"/>
      <c r="G75" s="47"/>
      <c r="H75" s="311"/>
      <c r="I75" s="279"/>
      <c r="J75" s="286"/>
      <c r="K75" s="279"/>
      <c r="L75" s="831"/>
      <c r="M75" s="832"/>
      <c r="N75" s="287"/>
    </row>
    <row r="76" spans="1:14">
      <c r="B76" s="46"/>
      <c r="C76" s="47"/>
      <c r="D76" s="47"/>
      <c r="E76" s="47"/>
      <c r="F76" s="47"/>
      <c r="G76" s="47"/>
      <c r="H76" s="311"/>
      <c r="I76" s="279"/>
      <c r="J76" s="286"/>
      <c r="K76" s="279"/>
      <c r="L76" s="831"/>
      <c r="M76" s="832"/>
      <c r="N76" s="287"/>
    </row>
    <row r="77" spans="1:14">
      <c r="B77" s="46"/>
      <c r="C77" s="47"/>
      <c r="D77" s="47"/>
      <c r="E77" s="47"/>
      <c r="F77" s="47"/>
      <c r="G77" s="47"/>
      <c r="H77" s="311"/>
      <c r="I77" s="279"/>
      <c r="J77" s="286"/>
      <c r="K77" s="279"/>
      <c r="L77" s="831"/>
      <c r="M77" s="832"/>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6"/>
      <c r="M79" s="817"/>
      <c r="N79" s="127"/>
    </row>
    <row r="80" spans="1:14" ht="15.75" thickBot="1">
      <c r="B80" s="833" t="s">
        <v>953</v>
      </c>
      <c r="C80" s="834"/>
      <c r="D80" s="834"/>
      <c r="E80" s="834"/>
      <c r="F80" s="834"/>
      <c r="G80" s="834"/>
      <c r="H80" s="834"/>
      <c r="I80" s="834"/>
      <c r="J80" s="834"/>
      <c r="K80" s="834"/>
      <c r="L80" s="834"/>
      <c r="M80" s="835"/>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3" t="s">
        <v>963</v>
      </c>
      <c r="C84" s="854"/>
      <c r="D84" s="854"/>
      <c r="E84" s="854"/>
      <c r="F84" s="854"/>
      <c r="G84" s="854"/>
      <c r="H84" s="854"/>
      <c r="I84" s="73" t="s">
        <v>964</v>
      </c>
      <c r="J84" s="75" t="s">
        <v>1410</v>
      </c>
      <c r="K84" s="74" t="s">
        <v>966</v>
      </c>
      <c r="L84" s="855" t="s">
        <v>950</v>
      </c>
      <c r="M84" s="856"/>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4"/>
      <c r="C90" s="815"/>
      <c r="D90" s="815"/>
      <c r="E90" s="815"/>
      <c r="F90" s="815"/>
      <c r="G90" s="815"/>
      <c r="H90" s="815"/>
      <c r="I90" s="126"/>
      <c r="J90" s="126"/>
      <c r="K90" s="126"/>
      <c r="L90" s="915"/>
      <c r="M90" s="915"/>
      <c r="N90" s="45"/>
    </row>
    <row r="91" spans="1:15" ht="15.75" thickBot="1">
      <c r="B91" s="833" t="s">
        <v>953</v>
      </c>
      <c r="C91" s="834"/>
      <c r="D91" s="834"/>
      <c r="E91" s="834"/>
      <c r="F91" s="834"/>
      <c r="G91" s="834"/>
      <c r="H91" s="834"/>
      <c r="I91" s="834"/>
      <c r="J91" s="834"/>
      <c r="K91" s="834"/>
      <c r="L91" s="834"/>
      <c r="M91" s="835"/>
      <c r="N91" s="301">
        <f>SUM(N85:N90)</f>
        <v>41336.200695078456</v>
      </c>
    </row>
    <row r="92" spans="1:15" ht="15.75" thickBot="1">
      <c r="B92" s="33"/>
      <c r="C92" s="34"/>
      <c r="D92" s="34"/>
      <c r="E92" s="34"/>
      <c r="F92" s="34"/>
      <c r="G92" s="34"/>
      <c r="H92" s="34"/>
      <c r="I92" s="34"/>
      <c r="J92" s="34"/>
      <c r="K92" s="34"/>
      <c r="L92" s="34"/>
      <c r="M92" s="34"/>
      <c r="N92" s="35"/>
    </row>
    <row r="93" spans="1:15" ht="15.75" thickBot="1">
      <c r="B93" s="827" t="s">
        <v>967</v>
      </c>
      <c r="C93" s="828"/>
      <c r="D93" s="828"/>
      <c r="E93" s="828"/>
      <c r="F93" s="828"/>
      <c r="G93" s="828"/>
      <c r="H93" s="828"/>
      <c r="I93" s="828"/>
      <c r="J93" s="828"/>
      <c r="K93" s="828"/>
      <c r="L93" s="828"/>
      <c r="M93" s="829"/>
      <c r="N93" s="99">
        <f>N49+N69+N80+N91</f>
        <v>500249.35411705123</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8" t="s">
        <v>969</v>
      </c>
      <c r="C97" s="819"/>
      <c r="D97" s="819"/>
      <c r="E97" s="819"/>
      <c r="F97" s="819"/>
      <c r="G97" s="819"/>
      <c r="H97" s="819"/>
      <c r="I97" s="314"/>
      <c r="J97" s="334"/>
      <c r="K97" s="302" t="s">
        <v>970</v>
      </c>
      <c r="L97" s="857" t="s">
        <v>971</v>
      </c>
      <c r="M97" s="858"/>
      <c r="N97" s="303"/>
    </row>
    <row r="98" spans="1:14">
      <c r="B98" s="859" t="s">
        <v>972</v>
      </c>
      <c r="C98" s="860"/>
      <c r="D98" s="860"/>
      <c r="E98" s="860"/>
      <c r="F98" s="860"/>
      <c r="G98" s="860"/>
      <c r="H98" s="860"/>
      <c r="I98" s="87"/>
      <c r="J98" s="88"/>
      <c r="K98" s="304">
        <v>0.2</v>
      </c>
      <c r="L98" s="861">
        <f>N93*K98</f>
        <v>100049.87082341025</v>
      </c>
      <c r="M98" s="862"/>
      <c r="N98" s="51"/>
    </row>
    <row r="99" spans="1:14">
      <c r="B99" s="89" t="s">
        <v>973</v>
      </c>
      <c r="C99" s="90"/>
      <c r="D99" s="90"/>
      <c r="E99" s="90"/>
      <c r="F99" s="90"/>
      <c r="G99" s="90"/>
      <c r="H99" s="90"/>
      <c r="I99" s="87"/>
      <c r="J99" s="88"/>
      <c r="K99" s="304">
        <v>0.05</v>
      </c>
      <c r="L99" s="861">
        <f>N93*K99</f>
        <v>25012.467705852563</v>
      </c>
      <c r="M99" s="862"/>
      <c r="N99" s="51"/>
    </row>
    <row r="100" spans="1:14" ht="15.75" thickBot="1">
      <c r="B100" s="91" t="s">
        <v>974</v>
      </c>
      <c r="C100" s="92"/>
      <c r="D100" s="92"/>
      <c r="E100" s="92"/>
      <c r="F100" s="92"/>
      <c r="G100" s="92"/>
      <c r="H100" s="92"/>
      <c r="I100" s="93"/>
      <c r="J100" s="94"/>
      <c r="K100" s="305">
        <v>0.05</v>
      </c>
      <c r="L100" s="863">
        <f>N93*K100</f>
        <v>25012.467705852563</v>
      </c>
      <c r="M100" s="864"/>
      <c r="N100" s="51"/>
    </row>
    <row r="101" spans="1:14" ht="15.75" thickBot="1">
      <c r="B101" s="827" t="s">
        <v>953</v>
      </c>
      <c r="C101" s="828"/>
      <c r="D101" s="828"/>
      <c r="E101" s="828"/>
      <c r="F101" s="828"/>
      <c r="G101" s="828"/>
      <c r="H101" s="828"/>
      <c r="I101" s="828"/>
      <c r="J101" s="828"/>
      <c r="K101" s="828"/>
      <c r="L101" s="828"/>
      <c r="M101" s="829"/>
      <c r="N101" s="52">
        <f>L98+L99+L100</f>
        <v>150074.80623511536</v>
      </c>
    </row>
    <row r="102" spans="1:14" ht="15.75" thickBot="1">
      <c r="B102" s="33"/>
      <c r="C102" s="34"/>
      <c r="D102" s="34"/>
      <c r="E102" s="34"/>
      <c r="F102" s="34"/>
      <c r="G102" s="34"/>
      <c r="H102" s="34"/>
      <c r="I102" s="34"/>
      <c r="J102" s="34"/>
      <c r="K102" s="34"/>
      <c r="L102" s="34"/>
      <c r="M102" s="34"/>
      <c r="N102" s="35"/>
    </row>
    <row r="103" spans="1:14" ht="15.75" thickBot="1">
      <c r="A103" t="s">
        <v>2016</v>
      </c>
      <c r="B103" s="827" t="s">
        <v>975</v>
      </c>
      <c r="C103" s="828"/>
      <c r="D103" s="828"/>
      <c r="E103" s="828"/>
      <c r="F103" s="828"/>
      <c r="G103" s="828"/>
      <c r="H103" s="828"/>
      <c r="I103" s="828"/>
      <c r="J103" s="828"/>
      <c r="K103" s="828"/>
      <c r="L103" s="828"/>
      <c r="M103" s="829"/>
      <c r="N103" s="188">
        <f>N93+N101</f>
        <v>650324.16035216663</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5"/>
      <c r="K133" s="975"/>
      <c r="L133" s="975"/>
      <c r="M133" s="975"/>
      <c r="N133" s="976"/>
    </row>
    <row r="134" spans="2:14" ht="15.75" thickBot="1">
      <c r="B134" s="419" t="s">
        <v>2221</v>
      </c>
      <c r="C134" s="420"/>
      <c r="D134" s="420"/>
      <c r="E134" s="259"/>
      <c r="F134" s="259"/>
      <c r="G134" s="259"/>
      <c r="H134" s="259"/>
      <c r="I134" s="259"/>
      <c r="J134" s="977"/>
      <c r="K134" s="977"/>
      <c r="L134" s="977"/>
      <c r="M134" s="977"/>
      <c r="N134"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224</v>
      </c>
      <c r="B36" s="840" t="str">
        <f>VLOOKUP(A36,EQUIPOS!A6:D154,3,FALSE)</f>
        <v>Equipo de Medición (Deformimetros Eléctricos, Mecánicos, Celdas de Carga,  Etc.)</v>
      </c>
      <c r="C36" s="841"/>
      <c r="D36" s="841"/>
      <c r="E36" s="841"/>
      <c r="F36" s="841"/>
      <c r="G36" s="841"/>
      <c r="H36" s="842"/>
      <c r="I36" s="267"/>
      <c r="J36" s="268"/>
      <c r="K36" s="269">
        <f>VLOOKUP(A36,EQUIPOS!A6:D163,4,FALSE)</f>
        <v>170274.72051693004</v>
      </c>
      <c r="L36" s="270"/>
      <c r="M36" s="336">
        <v>3.3333333330000001</v>
      </c>
      <c r="N36" s="272">
        <f>K36/M36</f>
        <v>51082.416160187255</v>
      </c>
    </row>
    <row r="37" spans="1:14">
      <c r="A37" s="113" t="s">
        <v>125</v>
      </c>
      <c r="B37" s="840" t="str">
        <f>VLOOKUP(A37,EQUIPOS!A7:D154,3,FALSE)</f>
        <v>Bomba para gato de tensionamiento</v>
      </c>
      <c r="C37" s="841"/>
      <c r="D37" s="841"/>
      <c r="E37" s="841"/>
      <c r="F37" s="841"/>
      <c r="G37" s="841"/>
      <c r="H37" s="842"/>
      <c r="I37" s="421"/>
      <c r="J37" s="422"/>
      <c r="K37" s="269">
        <f>VLOOKUP(A37,EQUIPOS!A7:D164,4,FALSE)</f>
        <v>55149.427413939244</v>
      </c>
      <c r="L37" s="335"/>
      <c r="M37" s="336">
        <v>0.1</v>
      </c>
      <c r="N37" s="272">
        <f>K37/M37</f>
        <v>551494.27413939242</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168610.5608529959</v>
      </c>
      <c r="L38" s="423"/>
      <c r="M38" s="424">
        <v>0.1</v>
      </c>
      <c r="N38" s="272">
        <f>K38/M38</f>
        <v>1686105.6085299589</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2288682.2988295387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31">
        <f>VLOOKUP(A60,TRANSPORTE!A2:D117,4,FALSE)</f>
        <v>1026.2677070042455</v>
      </c>
      <c r="M60" s="832"/>
      <c r="N60" s="287">
        <f>K60*L60</f>
        <v>15394.015605063683</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15394.015605063683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6101.0196361652497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2310177.3340707677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462035.46681415359</v>
      </c>
      <c r="M84" s="862"/>
      <c r="N84" s="51"/>
    </row>
    <row r="85" spans="1:14">
      <c r="B85" s="89" t="s">
        <v>973</v>
      </c>
      <c r="C85" s="90"/>
      <c r="D85" s="90"/>
      <c r="E85" s="90"/>
      <c r="F85" s="90"/>
      <c r="G85" s="90"/>
      <c r="H85" s="90"/>
      <c r="I85" s="87"/>
      <c r="J85" s="88"/>
      <c r="K85" s="304">
        <v>0.05</v>
      </c>
      <c r="L85" s="861">
        <f>N79*K85</f>
        <v>115508.8667035384</v>
      </c>
      <c r="M85" s="862"/>
      <c r="N85" s="51"/>
    </row>
    <row r="86" spans="1:14" ht="15.75" thickBot="1">
      <c r="B86" s="91" t="s">
        <v>974</v>
      </c>
      <c r="C86" s="92"/>
      <c r="D86" s="92"/>
      <c r="E86" s="92"/>
      <c r="F86" s="92"/>
      <c r="G86" s="92"/>
      <c r="H86" s="92"/>
      <c r="I86" s="93"/>
      <c r="J86" s="94"/>
      <c r="K86" s="305">
        <v>0.05</v>
      </c>
      <c r="L86" s="863">
        <f>N79*K86</f>
        <v>115508.8667035384</v>
      </c>
      <c r="M86" s="864"/>
      <c r="N86" s="51"/>
    </row>
    <row r="87" spans="1:14" ht="15.75" thickBot="1">
      <c r="B87" s="827" t="s">
        <v>953</v>
      </c>
      <c r="C87" s="828"/>
      <c r="D87" s="828"/>
      <c r="E87" s="828"/>
      <c r="F87" s="828"/>
      <c r="G87" s="828"/>
      <c r="H87" s="828"/>
      <c r="I87" s="828"/>
      <c r="J87" s="828"/>
      <c r="K87" s="828"/>
      <c r="L87" s="828"/>
      <c r="M87" s="829"/>
      <c r="N87" s="52">
        <f>L84+L85+L86</f>
        <v>693053.20022123051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3003230.5342919985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3191.578346821143</v>
      </c>
      <c r="L36" s="270"/>
      <c r="M36" s="336">
        <v>2</v>
      </c>
      <c r="N36" s="272">
        <f>K36/M36</f>
        <v>1595.7891734105715</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4823.6777507294892</v>
      </c>
      <c r="L37" s="335"/>
      <c r="M37" s="336">
        <v>2</v>
      </c>
      <c r="N37" s="272">
        <f>K37/M37</f>
        <v>2411.8388753647446</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1681.7452725900498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5689.3733213653659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VLOOKUP(A48,MATERIALES!A4:D633,2,FALSE)</f>
        <v>m2</v>
      </c>
      <c r="K48" s="282">
        <v>4.5999999999999996</v>
      </c>
      <c r="L48" s="267"/>
      <c r="M48" s="402">
        <f>VLOOKUP(A48,MATERIALES!A5:D389,4,FALSE)</f>
        <v>59308.049810192235</v>
      </c>
      <c r="N48" s="272">
        <f>K48*M48</f>
        <v>272817.02912688424</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6609.5097384025703</v>
      </c>
      <c r="N49" s="272">
        <f>K49*M49</f>
        <v>6609.5097384025703</v>
      </c>
    </row>
    <row r="50" spans="1:14">
      <c r="A50" s="161" t="s">
        <v>830</v>
      </c>
      <c r="B50" s="43" t="str">
        <f>VLOOKUP(A50,MATERIALES!A6:D372,3,FALSE)</f>
        <v>Concreto Resistencia  35 (Mpa)</v>
      </c>
      <c r="C50" s="425"/>
      <c r="D50" s="425"/>
      <c r="E50" s="425"/>
      <c r="F50" s="425"/>
      <c r="G50" s="425"/>
      <c r="H50" s="425"/>
      <c r="I50" s="425"/>
      <c r="J50" s="312" t="str">
        <f>VLOOKUP(A50,MATERIALES!A6:D635,2,FALSE)</f>
        <v>m3</v>
      </c>
      <c r="K50" s="397">
        <v>1</v>
      </c>
      <c r="L50" s="421"/>
      <c r="M50" s="402">
        <f>VLOOKUP(A50,MATERIALES!A6:D391,4,FALSE)</f>
        <v>647034.29835325421</v>
      </c>
      <c r="N50" s="272">
        <f>K50*M50</f>
        <v>647034.29835325421</v>
      </c>
    </row>
    <row r="51" spans="1:14">
      <c r="A51" s="161" t="s">
        <v>873</v>
      </c>
      <c r="B51" s="43" t="str">
        <f>VLOOKUP(A51,MATERIALES!A6:D372,3,FALSE)</f>
        <v>FORMALETA (Depende para que sea el Concreto)</v>
      </c>
      <c r="C51" s="425"/>
      <c r="D51" s="425"/>
      <c r="E51" s="425"/>
      <c r="F51" s="425"/>
      <c r="G51" s="425"/>
      <c r="H51" s="425"/>
      <c r="I51" s="425"/>
      <c r="J51" s="312" t="str">
        <f>VLOOKUP(A51,MATERIALES!A6:D636,2,FALSE)</f>
        <v>m2</v>
      </c>
      <c r="K51" s="397">
        <v>4.5999999999999996</v>
      </c>
      <c r="L51" s="421"/>
      <c r="M51" s="402">
        <f>VLOOKUP(A51,MATERIALES!A6:D392,4,FALSE)</f>
        <v>16104.399781667453</v>
      </c>
      <c r="N51" s="272">
        <f>K51*M51</f>
        <v>74080.238995670283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1000541.0762142113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1828.9919530768732</v>
      </c>
      <c r="M60" s="832"/>
      <c r="N60" s="287">
        <f>K60*L60</f>
        <v>1828.9919530768732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1828.9919530768732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33634.905451800994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1041694.3469404546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208338.86938809091</v>
      </c>
      <c r="M84" s="862"/>
      <c r="N84" s="51"/>
    </row>
    <row r="85" spans="1:14">
      <c r="B85" s="89" t="s">
        <v>973</v>
      </c>
      <c r="C85" s="90"/>
      <c r="D85" s="90"/>
      <c r="E85" s="90"/>
      <c r="F85" s="90"/>
      <c r="G85" s="90"/>
      <c r="H85" s="90"/>
      <c r="I85" s="87"/>
      <c r="J85" s="88"/>
      <c r="K85" s="304">
        <v>0.05</v>
      </c>
      <c r="L85" s="861">
        <f>N79*K85</f>
        <v>52084.717347022728</v>
      </c>
      <c r="M85" s="862"/>
      <c r="N85" s="51"/>
    </row>
    <row r="86" spans="1:14" ht="15.75" thickBot="1">
      <c r="B86" s="91" t="s">
        <v>974</v>
      </c>
      <c r="C86" s="92"/>
      <c r="D86" s="92"/>
      <c r="E86" s="92"/>
      <c r="F86" s="92"/>
      <c r="G86" s="92"/>
      <c r="H86" s="92"/>
      <c r="I86" s="93"/>
      <c r="J86" s="94"/>
      <c r="K86" s="305">
        <v>0.05</v>
      </c>
      <c r="L86" s="863">
        <f>N79*K86</f>
        <v>52084.717347022728</v>
      </c>
      <c r="M86" s="864"/>
      <c r="N86" s="51"/>
    </row>
    <row r="87" spans="1:14" ht="15.75" thickBot="1">
      <c r="B87" s="827" t="s">
        <v>953</v>
      </c>
      <c r="C87" s="828"/>
      <c r="D87" s="828"/>
      <c r="E87" s="828"/>
      <c r="F87" s="828"/>
      <c r="G87" s="828"/>
      <c r="H87" s="828"/>
      <c r="I87" s="828"/>
      <c r="J87" s="828"/>
      <c r="K87" s="828"/>
      <c r="L87" s="828"/>
      <c r="M87" s="829"/>
      <c r="N87" s="52">
        <f>L84+L85+L86</f>
        <v>312508.30408213637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1354202.6510225909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3191.578346821143</v>
      </c>
      <c r="L36" s="270"/>
      <c r="M36" s="336">
        <v>2</v>
      </c>
      <c r="N36" s="272">
        <f>K36/M36</f>
        <v>1595.7891734105715</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4823.6777507294892</v>
      </c>
      <c r="L37" s="335"/>
      <c r="M37" s="336">
        <v>2</v>
      </c>
      <c r="N37" s="272">
        <f>K37/M37</f>
        <v>2411.8388753647446</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5355.9788100703408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VLOOKUP(A48,MATERIALES!A4:D633,2,FALSE)</f>
        <v>m2</v>
      </c>
      <c r="K48" s="282">
        <v>4.5999999999999996</v>
      </c>
      <c r="L48" s="267"/>
      <c r="M48" s="402">
        <f>VLOOKUP(A48,MATERIALES!A5:D389,4,FALSE)</f>
        <v>59308.049810192235</v>
      </c>
      <c r="N48" s="272">
        <f>K48*M48</f>
        <v>272817.02912688424</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6609.5097384025703</v>
      </c>
      <c r="N49" s="272">
        <f>K49*M49</f>
        <v>6609.5097384025703</v>
      </c>
    </row>
    <row r="50" spans="1:14">
      <c r="A50" s="161" t="s">
        <v>831</v>
      </c>
      <c r="B50" s="43" t="str">
        <f>VLOOKUP(A50,MATERIALES!A6:D372,3,FALSE)</f>
        <v>Concreto Resistencia  32 (Mpa)</v>
      </c>
      <c r="C50" s="425"/>
      <c r="D50" s="425"/>
      <c r="E50" s="425"/>
      <c r="F50" s="425"/>
      <c r="G50" s="425"/>
      <c r="H50" s="425"/>
      <c r="I50" s="425"/>
      <c r="J50" s="312" t="str">
        <f>VLOOKUP(A50,MATERIALES!A6:D635,2,FALSE)</f>
        <v>m3</v>
      </c>
      <c r="K50" s="397">
        <v>1</v>
      </c>
      <c r="L50" s="421"/>
      <c r="M50" s="402">
        <f>VLOOKUP(A50,MATERIALES!A6:D391,4,FALSE)</f>
        <v>312383.28814821126</v>
      </c>
      <c r="N50" s="272">
        <f>K50*M50</f>
        <v>312383.28814821126</v>
      </c>
    </row>
    <row r="51" spans="1:14">
      <c r="A51" s="161" t="s">
        <v>873</v>
      </c>
      <c r="B51" s="43" t="str">
        <f>VLOOKUP(A51,MATERIALES!A6:D372,3,FALSE)</f>
        <v>FORMALETA (Depende para que sea el Concreto)</v>
      </c>
      <c r="C51" s="425"/>
      <c r="D51" s="425"/>
      <c r="E51" s="425"/>
      <c r="F51" s="425"/>
      <c r="G51" s="425"/>
      <c r="H51" s="425"/>
      <c r="I51" s="425"/>
      <c r="J51" s="312" t="str">
        <f>VLOOKUP(A51,MATERIALES!A6:D636,2,FALSE)</f>
        <v>m2</v>
      </c>
      <c r="K51" s="397">
        <v>4.5999999999999996</v>
      </c>
      <c r="L51" s="421"/>
      <c r="M51" s="402">
        <f>VLOOKUP(A51,MATERIALES!A6:D392,4,FALSE)</f>
        <v>16104.399781667453</v>
      </c>
      <c r="N51" s="272">
        <f>K51*M51</f>
        <v>74080.238995670283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665890.06600916828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1828.9919530768732</v>
      </c>
      <c r="M60" s="832"/>
      <c r="N60" s="287">
        <f>K60*L60</f>
        <v>1828.9919530768732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1828.9919530768732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700042.05199821596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140008.41039964321</v>
      </c>
      <c r="M84" s="862"/>
      <c r="N84" s="51"/>
    </row>
    <row r="85" spans="1:14">
      <c r="B85" s="89" t="s">
        <v>973</v>
      </c>
      <c r="C85" s="90"/>
      <c r="D85" s="90"/>
      <c r="E85" s="90"/>
      <c r="F85" s="90"/>
      <c r="G85" s="90"/>
      <c r="H85" s="90"/>
      <c r="I85" s="87"/>
      <c r="J85" s="88"/>
      <c r="K85" s="304">
        <v>0.05</v>
      </c>
      <c r="L85" s="861">
        <f>N79*K85</f>
        <v>35002.102599910802</v>
      </c>
      <c r="M85" s="862"/>
      <c r="N85" s="51"/>
    </row>
    <row r="86" spans="1:14" ht="15.75" thickBot="1">
      <c r="B86" s="91" t="s">
        <v>974</v>
      </c>
      <c r="C86" s="92"/>
      <c r="D86" s="92"/>
      <c r="E86" s="92"/>
      <c r="F86" s="92"/>
      <c r="G86" s="92"/>
      <c r="H86" s="92"/>
      <c r="I86" s="93"/>
      <c r="J86" s="94"/>
      <c r="K86" s="305">
        <v>0.05</v>
      </c>
      <c r="L86" s="863">
        <f>N79*K86</f>
        <v>35002.102599910802</v>
      </c>
      <c r="M86" s="864"/>
      <c r="N86" s="51"/>
    </row>
    <row r="87" spans="1:14" ht="15.75" thickBot="1">
      <c r="B87" s="827" t="s">
        <v>953</v>
      </c>
      <c r="C87" s="828"/>
      <c r="D87" s="828"/>
      <c r="E87" s="828"/>
      <c r="F87" s="828"/>
      <c r="G87" s="828"/>
      <c r="H87" s="828"/>
      <c r="I87" s="828"/>
      <c r="J87" s="828"/>
      <c r="K87" s="828"/>
      <c r="L87" s="828"/>
      <c r="M87" s="829"/>
      <c r="N87" s="52">
        <f>L84+L85+L86</f>
        <v>210012.61559946483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910054.66759768082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3191.578346821143</v>
      </c>
      <c r="L36" s="270"/>
      <c r="M36" s="336">
        <v>2</v>
      </c>
      <c r="N36" s="272">
        <f>K36/M36</f>
        <v>1595.7891734105715</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4823.6777507294892</v>
      </c>
      <c r="L37" s="335"/>
      <c r="M37" s="336">
        <v>2</v>
      </c>
      <c r="N37" s="272">
        <f>K37/M37</f>
        <v>2411.8388753647446</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5355.9788100703408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829</v>
      </c>
      <c r="B48" s="43" t="str">
        <f>VLOOKUP(A48,MATERIALES!A5:D372,3,FALSE)</f>
        <v>Concreto Resistencia  28 (Mpa)</v>
      </c>
      <c r="C48" s="281"/>
      <c r="D48" s="281"/>
      <c r="E48" s="281"/>
      <c r="F48" s="281"/>
      <c r="G48" s="281"/>
      <c r="H48" s="281"/>
      <c r="I48" s="281"/>
      <c r="J48" s="311" t="str">
        <f>VLOOKUP(A48,MATERIALES!A4:D633,2,FALSE)</f>
        <v>m3</v>
      </c>
      <c r="K48" s="282">
        <v>1</v>
      </c>
      <c r="L48" s="267"/>
      <c r="M48" s="402">
        <f>VLOOKUP(A48,MATERIALES!A5:D389,4,FALSE)</f>
        <v>296764.12374080071</v>
      </c>
      <c r="N48" s="272">
        <f>K48*M48</f>
        <v>296764.12374080071</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6609.5097384025703</v>
      </c>
      <c r="N49" s="272">
        <f>K49*M49</f>
        <v>6609.5097384025703</v>
      </c>
    </row>
    <row r="50" spans="1:14">
      <c r="A50" s="161" t="s">
        <v>873</v>
      </c>
      <c r="B50" s="43" t="str">
        <f>VLOOKUP(A50,MATERIALES!A6:D372,3,FALSE)</f>
        <v>FORMALETA (Depende para que sea el Concreto)</v>
      </c>
      <c r="C50" s="425"/>
      <c r="D50" s="425"/>
      <c r="E50" s="425"/>
      <c r="F50" s="425"/>
      <c r="G50" s="425"/>
      <c r="H50" s="425"/>
      <c r="I50" s="425"/>
      <c r="J50" s="312" t="str">
        <f>VLOOKUP(A50,MATERIALES!A6:D635,2,FALSE)</f>
        <v>m2</v>
      </c>
      <c r="K50" s="397">
        <v>4.5999999999999996</v>
      </c>
      <c r="L50" s="421"/>
      <c r="M50" s="402">
        <f>VLOOKUP(A50,MATERIALES!A6:D391,4,FALSE)</f>
        <v>16104.399781667453</v>
      </c>
      <c r="N50" s="272">
        <f>K50*M50</f>
        <v>74080.238995670283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377453.87247487355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1828.9919530768732</v>
      </c>
      <c r="M60" s="832"/>
      <c r="N60" s="287">
        <f>K60*L60</f>
        <v>1828.9919530768732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1828.9919530768732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411605.85846392123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82321.17169278425</v>
      </c>
      <c r="M84" s="862"/>
      <c r="N84" s="51"/>
    </row>
    <row r="85" spans="1:14">
      <c r="B85" s="89" t="s">
        <v>973</v>
      </c>
      <c r="C85" s="90"/>
      <c r="D85" s="90"/>
      <c r="E85" s="90"/>
      <c r="F85" s="90"/>
      <c r="G85" s="90"/>
      <c r="H85" s="90"/>
      <c r="I85" s="87"/>
      <c r="J85" s="88"/>
      <c r="K85" s="304">
        <v>0.05</v>
      </c>
      <c r="L85" s="861">
        <f>N79*K85</f>
        <v>20580.292923196062</v>
      </c>
      <c r="M85" s="862"/>
      <c r="N85" s="51"/>
    </row>
    <row r="86" spans="1:14" ht="15.75" thickBot="1">
      <c r="B86" s="91" t="s">
        <v>974</v>
      </c>
      <c r="C86" s="92"/>
      <c r="D86" s="92"/>
      <c r="E86" s="92"/>
      <c r="F86" s="92"/>
      <c r="G86" s="92"/>
      <c r="H86" s="92"/>
      <c r="I86" s="93"/>
      <c r="J86" s="94"/>
      <c r="K86" s="305">
        <v>0.05</v>
      </c>
      <c r="L86" s="863">
        <f>N79*K86</f>
        <v>20580.292923196062</v>
      </c>
      <c r="M86" s="864"/>
      <c r="N86" s="51"/>
    </row>
    <row r="87" spans="1:14" ht="15.75" thickBot="1">
      <c r="B87" s="827" t="s">
        <v>953</v>
      </c>
      <c r="C87" s="828"/>
      <c r="D87" s="828"/>
      <c r="E87" s="828"/>
      <c r="F87" s="828"/>
      <c r="G87" s="828"/>
      <c r="H87" s="828"/>
      <c r="I87" s="828"/>
      <c r="J87" s="828"/>
      <c r="K87" s="828"/>
      <c r="L87" s="828"/>
      <c r="M87" s="829"/>
      <c r="N87" s="52">
        <f>L84+L85+L86</f>
        <v>123481.75753917637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535087.61600309762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3191.578346821143</v>
      </c>
      <c r="L36" s="270"/>
      <c r="M36" s="336">
        <v>2</v>
      </c>
      <c r="N36" s="272">
        <f>K36/M36</f>
        <v>1595.7891734105715</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4823.6777507294892</v>
      </c>
      <c r="L37" s="335"/>
      <c r="M37" s="336">
        <v>2</v>
      </c>
      <c r="N37" s="272">
        <f>K37/M37</f>
        <v>2411.8388753647446</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1348.350761295025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5355.9788100703408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832</v>
      </c>
      <c r="B48" s="43" t="str">
        <f>VLOOKUP(A48,MATERIALES!A5:D372,3,FALSE)</f>
        <v>Concreto Resistencia  21 (Mpa)</v>
      </c>
      <c r="C48" s="281"/>
      <c r="D48" s="281"/>
      <c r="E48" s="281"/>
      <c r="F48" s="281"/>
      <c r="G48" s="281"/>
      <c r="H48" s="281"/>
      <c r="I48" s="281"/>
      <c r="J48" s="311" t="str">
        <f>VLOOKUP(A48,MATERIALES!A4:D633,2,FALSE)</f>
        <v>m3</v>
      </c>
      <c r="K48" s="282">
        <v>1</v>
      </c>
      <c r="L48" s="267"/>
      <c r="M48" s="402">
        <f>VLOOKUP(A48,MATERIALES!A5:D389,4,FALSE)</f>
        <v>281144.95933339017</v>
      </c>
      <c r="N48" s="272">
        <f>K48*M48</f>
        <v>281144.95933339017</v>
      </c>
    </row>
    <row r="49" spans="1:14">
      <c r="A49" s="161" t="s">
        <v>778</v>
      </c>
      <c r="B49" s="43" t="str">
        <f>VLOOKUP(A49,MATERIALES!A6:D372,3,FALSE)</f>
        <v>Antisol blanco (presentación 20 kg)</v>
      </c>
      <c r="C49" s="425"/>
      <c r="D49" s="425"/>
      <c r="E49" s="425"/>
      <c r="F49" s="425"/>
      <c r="G49" s="425"/>
      <c r="H49" s="425"/>
      <c r="I49" s="425"/>
      <c r="J49" s="312" t="str">
        <f>VLOOKUP(A49,MATERIALES!A5:D634,2,FALSE)</f>
        <v>kg</v>
      </c>
      <c r="K49" s="397">
        <v>1</v>
      </c>
      <c r="L49" s="421"/>
      <c r="M49" s="402">
        <f>VLOOKUP(A49,MATERIALES!A6:D390,4,FALSE)</f>
        <v>6609.5097384025703</v>
      </c>
      <c r="N49" s="272">
        <f>K49*M49</f>
        <v>6609.5097384025703</v>
      </c>
    </row>
    <row r="50" spans="1:14">
      <c r="A50" s="161"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4.5999999999999996</v>
      </c>
      <c r="L50" s="421"/>
      <c r="M50" s="402">
        <f>VLOOKUP(A50,MATERIALES!A6:D391,4,FALSE)</f>
        <v>6913.0421667199153</v>
      </c>
      <c r="N50" s="272">
        <f>K50*M50</f>
        <v>31799.993966911607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319554.46303870436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1828.9919530768732</v>
      </c>
      <c r="M60" s="832"/>
      <c r="N60" s="287">
        <f>K60*L60</f>
        <v>1828.9919530768732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1828.9919530768732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26967.015225900497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353706.44902775204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70741.289805550405</v>
      </c>
      <c r="M84" s="862"/>
      <c r="N84" s="51"/>
    </row>
    <row r="85" spans="1:14">
      <c r="B85" s="89" t="s">
        <v>973</v>
      </c>
      <c r="C85" s="90"/>
      <c r="D85" s="90"/>
      <c r="E85" s="90"/>
      <c r="F85" s="90"/>
      <c r="G85" s="90"/>
      <c r="H85" s="90"/>
      <c r="I85" s="87"/>
      <c r="J85" s="88"/>
      <c r="K85" s="304">
        <v>0.05</v>
      </c>
      <c r="L85" s="861">
        <f>N79*K85</f>
        <v>17685.322451387601</v>
      </c>
      <c r="M85" s="862"/>
      <c r="N85" s="51"/>
    </row>
    <row r="86" spans="1:14" ht="15.75" thickBot="1">
      <c r="B86" s="91" t="s">
        <v>974</v>
      </c>
      <c r="C86" s="92"/>
      <c r="D86" s="92"/>
      <c r="E86" s="92"/>
      <c r="F86" s="92"/>
      <c r="G86" s="92"/>
      <c r="H86" s="92"/>
      <c r="I86" s="93"/>
      <c r="J86" s="94"/>
      <c r="K86" s="305">
        <v>0.05</v>
      </c>
      <c r="L86" s="863">
        <f>N79*K86</f>
        <v>17685.322451387601</v>
      </c>
      <c r="M86" s="864"/>
      <c r="N86" s="51"/>
    </row>
    <row r="87" spans="1:14" ht="15.75" thickBot="1">
      <c r="B87" s="827" t="s">
        <v>953</v>
      </c>
      <c r="C87" s="828"/>
      <c r="D87" s="828"/>
      <c r="E87" s="828"/>
      <c r="F87" s="828"/>
      <c r="G87" s="828"/>
      <c r="H87" s="828"/>
      <c r="I87" s="828"/>
      <c r="J87" s="828"/>
      <c r="K87" s="828"/>
      <c r="L87" s="828"/>
      <c r="M87" s="829"/>
      <c r="N87" s="52">
        <f>L84+L85+L86</f>
        <v>106111.93470832561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459818.38373607764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7048.413291448509</v>
      </c>
      <c r="L36" s="270"/>
      <c r="M36" s="336">
        <v>1</v>
      </c>
      <c r="N36" s="272">
        <f>K36/M36</f>
        <v>7048.413291448509</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4823.6777507294892</v>
      </c>
      <c r="L37" s="335"/>
      <c r="M37" s="336">
        <v>1</v>
      </c>
      <c r="N37" s="272">
        <f>K37/M37</f>
        <v>4823.6777507294892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15245.430064768048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VLOOKUP(A48,MATERIALES!A4:D633,2,FALSE)</f>
        <v>m3</v>
      </c>
      <c r="K48" s="282">
        <v>0.95</v>
      </c>
      <c r="L48" s="267"/>
      <c r="M48" s="402">
        <f>VLOOKUP(A48,MATERIALES!A5:D389,4,FALSE)</f>
        <v>66292.940133186232</v>
      </c>
      <c r="N48" s="272">
        <f>K48*M48</f>
        <v>62978.293126526914</v>
      </c>
    </row>
    <row r="49" spans="1:14">
      <c r="A49" s="161" t="s">
        <v>774</v>
      </c>
      <c r="B49" s="43" t="str">
        <f>VLOOKUP(A49,MATERIALES!A6:D372,3,FALSE)</f>
        <v>Agua</v>
      </c>
      <c r="C49" s="425"/>
      <c r="D49" s="425"/>
      <c r="E49" s="425"/>
      <c r="F49" s="425"/>
      <c r="G49" s="425"/>
      <c r="H49" s="425"/>
      <c r="I49" s="425"/>
      <c r="J49" s="312" t="str">
        <f>VLOOKUP(A49,MATERIALES!A5:D634,2,FALSE)</f>
        <v>lt</v>
      </c>
      <c r="K49" s="397">
        <v>170</v>
      </c>
      <c r="L49" s="421"/>
      <c r="M49" s="402">
        <f>VLOOKUP(A49,MATERIALES!A6:D390,4,FALSE)</f>
        <v>62.476657629642254</v>
      </c>
      <c r="N49" s="272">
        <f>K49*M49</f>
        <v>10621.031797039182</v>
      </c>
    </row>
    <row r="50" spans="1:14">
      <c r="A50" s="161" t="s">
        <v>802</v>
      </c>
      <c r="B50" s="43" t="str">
        <f>VLOOKUP(A50,MATERIALES!A6:D372,3,FALSE)</f>
        <v>Arena lavada</v>
      </c>
      <c r="C50" s="425"/>
      <c r="D50" s="425"/>
      <c r="E50" s="425"/>
      <c r="F50" s="425"/>
      <c r="G50" s="425"/>
      <c r="H50" s="425"/>
      <c r="I50" s="425"/>
      <c r="J50" s="312" t="str">
        <f>VLOOKUP(A50,MATERIALES!A6:D635,2,FALSE)</f>
        <v>m3</v>
      </c>
      <c r="K50" s="397">
        <v>0.55000000000000004</v>
      </c>
      <c r="L50" s="421"/>
      <c r="M50" s="402">
        <f>VLOOKUP(A50,MATERIALES!A6:D391,4,FALSE)</f>
        <v>47086.574300207045</v>
      </c>
      <c r="N50" s="272">
        <f>K50*M50</f>
        <v>25897.615865113876</v>
      </c>
    </row>
    <row r="51" spans="1:14">
      <c r="A51" s="161" t="s">
        <v>804</v>
      </c>
      <c r="B51" s="43" t="str">
        <f>VLOOKUP(A51,MATERIALES!A6:D372,3,FALSE)</f>
        <v>Cemento gris</v>
      </c>
      <c r="C51" s="425"/>
      <c r="D51" s="425"/>
      <c r="E51" s="425"/>
      <c r="F51" s="425"/>
      <c r="G51" s="425"/>
      <c r="H51" s="425"/>
      <c r="I51" s="425"/>
      <c r="J51" s="312" t="str">
        <f>VLOOKUP(A51,MATERIALES!A6:D636,2,FALSE)</f>
        <v>kg</v>
      </c>
      <c r="K51" s="397">
        <v>300</v>
      </c>
      <c r="L51" s="421"/>
      <c r="M51" s="402">
        <f>VLOOKUP(A51,MATERIALES!A6:D392,4,FALSE)</f>
        <v>462.67435900173956</v>
      </c>
      <c r="N51" s="272">
        <f>K51*M51</f>
        <v>138802.30770052187</v>
      </c>
    </row>
    <row r="52" spans="1:14">
      <c r="A52" s="161" t="s">
        <v>867</v>
      </c>
      <c r="B52" s="43" t="str">
        <f>VLOOKUP(A52,MATERIALES!A7:D372,3,FALSE)</f>
        <v>Formaleta (gaviones, juntas de bordillos, juntas de cunetas, muros, concretos clase D,E, F y G)</v>
      </c>
      <c r="C52" s="425"/>
      <c r="D52" s="425"/>
      <c r="E52" s="425"/>
      <c r="F52" s="425"/>
      <c r="G52" s="425"/>
      <c r="H52" s="425"/>
      <c r="I52" s="425"/>
      <c r="J52" s="312" t="str">
        <f>VLOOKUP(A52,MATERIALES!A6:D637,2,FALSE)</f>
        <v>m2</v>
      </c>
      <c r="K52" s="397">
        <v>3.1</v>
      </c>
      <c r="L52" s="421"/>
      <c r="M52" s="402">
        <f>VLOOKUP(A52,MATERIALES!A7:D393,4,FALSE)</f>
        <v>6913.0421667199153</v>
      </c>
      <c r="N52" s="272">
        <f>K52*M52</f>
        <v>21430.430716831739</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259729.67920603356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31">
        <f>VLOOKUP(A64,TRANSPORTE!A2:D117,4,FALSE)</f>
        <v>1026.2677070042455</v>
      </c>
      <c r="M64" s="832"/>
      <c r="N64" s="287">
        <f>K64*L64</f>
        <v>564.44723885233509</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31">
        <f>VLOOKUP(A65,TRANSPORTE!A3:D117,4,FALSE)</f>
        <v>1026.2677070042455</v>
      </c>
      <c r="M65" s="832"/>
      <c r="N65" s="287">
        <f>K65*L65</f>
        <v>974.95432165403315</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1539.4015605063682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67466.780451800994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343981.29128310899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68796.258256621804</v>
      </c>
      <c r="M88" s="862"/>
      <c r="N88" s="51"/>
    </row>
    <row r="89" spans="1:14">
      <c r="B89" s="89" t="s">
        <v>973</v>
      </c>
      <c r="C89" s="90"/>
      <c r="D89" s="90"/>
      <c r="E89" s="90"/>
      <c r="F89" s="90"/>
      <c r="G89" s="90"/>
      <c r="H89" s="90"/>
      <c r="I89" s="87"/>
      <c r="J89" s="88"/>
      <c r="K89" s="304">
        <v>0.05</v>
      </c>
      <c r="L89" s="861">
        <f>N83*K89</f>
        <v>17199.064564155451</v>
      </c>
      <c r="M89" s="862"/>
      <c r="N89" s="51"/>
    </row>
    <row r="90" spans="1:14" ht="15.75" thickBot="1">
      <c r="B90" s="91" t="s">
        <v>974</v>
      </c>
      <c r="C90" s="92"/>
      <c r="D90" s="92"/>
      <c r="E90" s="92"/>
      <c r="F90" s="92"/>
      <c r="G90" s="92"/>
      <c r="H90" s="92"/>
      <c r="I90" s="93"/>
      <c r="J90" s="94"/>
      <c r="K90" s="305">
        <v>0.05</v>
      </c>
      <c r="L90" s="863">
        <f>N83*K90</f>
        <v>17199.064564155451</v>
      </c>
      <c r="M90" s="864"/>
      <c r="N90" s="51"/>
    </row>
    <row r="91" spans="1:14" ht="15.75" thickBot="1">
      <c r="B91" s="827" t="s">
        <v>953</v>
      </c>
      <c r="C91" s="828"/>
      <c r="D91" s="828"/>
      <c r="E91" s="828"/>
      <c r="F91" s="828"/>
      <c r="G91" s="828"/>
      <c r="H91" s="828"/>
      <c r="I91" s="828"/>
      <c r="J91" s="828"/>
      <c r="K91" s="828"/>
      <c r="L91" s="828"/>
      <c r="M91" s="829"/>
      <c r="N91" s="52">
        <f>L88+L89+L90</f>
        <v>103194.38738493269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447175.67866804171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7048.413291448509</v>
      </c>
      <c r="L36" s="270"/>
      <c r="M36" s="336">
        <v>1</v>
      </c>
      <c r="N36" s="272">
        <f>K36/M36</f>
        <v>7048.413291448509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10421.752314038558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VLOOKUP(A48,MATERIALES!A4:D633,2,FALSE)</f>
        <v>m3</v>
      </c>
      <c r="K48" s="282">
        <v>0.84</v>
      </c>
      <c r="L48" s="267"/>
      <c r="M48" s="402">
        <f>VLOOKUP(A48,MATERIALES!A5:D389,4,FALSE)</f>
        <v>66292.940133186232</v>
      </c>
      <c r="N48" s="272">
        <f>K48*M48</f>
        <v>55686.069711876429</v>
      </c>
    </row>
    <row r="49" spans="1:14">
      <c r="A49" s="161" t="s">
        <v>774</v>
      </c>
      <c r="B49" s="43" t="str">
        <f>VLOOKUP(A49,MATERIALES!A6:D372,3,FALSE)</f>
        <v>Agua</v>
      </c>
      <c r="C49" s="425"/>
      <c r="D49" s="425"/>
      <c r="E49" s="425"/>
      <c r="F49" s="425"/>
      <c r="G49" s="425"/>
      <c r="H49" s="425"/>
      <c r="I49" s="425"/>
      <c r="J49" s="312" t="str">
        <f>VLOOKUP(A49,MATERIALES!A5:D634,2,FALSE)</f>
        <v>lt</v>
      </c>
      <c r="K49" s="397">
        <v>185</v>
      </c>
      <c r="L49" s="421"/>
      <c r="M49" s="402">
        <f>VLOOKUP(A49,MATERIALES!A6:D390,4,FALSE)</f>
        <v>62.476657629642254</v>
      </c>
      <c r="N49" s="272">
        <f>K49*M49</f>
        <v>11558.181661483817</v>
      </c>
    </row>
    <row r="50" spans="1:14">
      <c r="A50" s="161" t="s">
        <v>802</v>
      </c>
      <c r="B50" s="43" t="str">
        <f>VLOOKUP(A50,MATERIALES!A6:D372,3,FALSE)</f>
        <v>Arena lavada</v>
      </c>
      <c r="C50" s="425"/>
      <c r="D50" s="425"/>
      <c r="E50" s="425"/>
      <c r="F50" s="425"/>
      <c r="G50" s="425"/>
      <c r="H50" s="425"/>
      <c r="I50" s="425"/>
      <c r="J50" s="312" t="str">
        <f>VLOOKUP(A50,MATERIALES!A6:D635,2,FALSE)</f>
        <v>m3</v>
      </c>
      <c r="K50" s="397">
        <v>0.63</v>
      </c>
      <c r="L50" s="421"/>
      <c r="M50" s="402">
        <f>VLOOKUP(A50,MATERIALES!A6:D391,4,FALSE)</f>
        <v>47086.574300207045</v>
      </c>
      <c r="N50" s="272">
        <f>K50*M50</f>
        <v>29664.541809130438</v>
      </c>
    </row>
    <row r="51" spans="1:14">
      <c r="A51" s="161" t="s">
        <v>804</v>
      </c>
      <c r="B51" s="43" t="str">
        <f>VLOOKUP(A51,MATERIALES!A6:D372,3,FALSE)</f>
        <v>Cemento gris</v>
      </c>
      <c r="C51" s="425"/>
      <c r="D51" s="425"/>
      <c r="E51" s="425"/>
      <c r="F51" s="425"/>
      <c r="G51" s="425"/>
      <c r="H51" s="425"/>
      <c r="I51" s="425"/>
      <c r="J51" s="312" t="str">
        <f>VLOOKUP(A51,MATERIALES!A6:D636,2,FALSE)</f>
        <v>kg</v>
      </c>
      <c r="K51" s="397">
        <v>260</v>
      </c>
      <c r="L51" s="421"/>
      <c r="M51" s="402">
        <f>VLOOKUP(A51,MATERIALES!A6:D392,4,FALSE)</f>
        <v>462.67435900173956</v>
      </c>
      <c r="N51" s="272">
        <f>K51*M51</f>
        <v>120295.33334045229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217204.12652294297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31">
        <f>VLOOKUP(A64,TRANSPORTE!A2:D117,4,FALSE)</f>
        <v>1026.2677070042455</v>
      </c>
      <c r="M64" s="832"/>
      <c r="N64" s="287">
        <f>K64*L64</f>
        <v>646.54865541267463</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31">
        <f>VLOOKUP(A65,TRANSPORTE!A3:D117,4,FALSE)</f>
        <v>1026.2677070042455</v>
      </c>
      <c r="M65" s="832"/>
      <c r="N65" s="287">
        <f>K65*L65</f>
        <v>862.06487388356618</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1508.6135292962408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67466.780451800994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296601.27281807875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59320.254563615752</v>
      </c>
      <c r="M88" s="862"/>
      <c r="N88" s="51"/>
    </row>
    <row r="89" spans="1:14">
      <c r="B89" s="89" t="s">
        <v>973</v>
      </c>
      <c r="C89" s="90"/>
      <c r="D89" s="90"/>
      <c r="E89" s="90"/>
      <c r="F89" s="90"/>
      <c r="G89" s="90"/>
      <c r="H89" s="90"/>
      <c r="I89" s="87"/>
      <c r="J89" s="88"/>
      <c r="K89" s="304">
        <v>0.05</v>
      </c>
      <c r="L89" s="861">
        <f>N83*K89</f>
        <v>14830.063640903938</v>
      </c>
      <c r="M89" s="862"/>
      <c r="N89" s="51"/>
    </row>
    <row r="90" spans="1:14" ht="15.75" thickBot="1">
      <c r="B90" s="91" t="s">
        <v>974</v>
      </c>
      <c r="C90" s="92"/>
      <c r="D90" s="92"/>
      <c r="E90" s="92"/>
      <c r="F90" s="92"/>
      <c r="G90" s="92"/>
      <c r="H90" s="92"/>
      <c r="I90" s="93"/>
      <c r="J90" s="94"/>
      <c r="K90" s="305">
        <v>0.05</v>
      </c>
      <c r="L90" s="863">
        <f>N83*K90</f>
        <v>14830.063640903938</v>
      </c>
      <c r="M90" s="864"/>
      <c r="N90" s="51"/>
    </row>
    <row r="91" spans="1:14" ht="15.75" thickBot="1">
      <c r="B91" s="827" t="s">
        <v>953</v>
      </c>
      <c r="C91" s="828"/>
      <c r="D91" s="828"/>
      <c r="E91" s="828"/>
      <c r="F91" s="828"/>
      <c r="G91" s="828"/>
      <c r="H91" s="828"/>
      <c r="I91" s="828"/>
      <c r="J91" s="828"/>
      <c r="K91" s="828"/>
      <c r="L91" s="828"/>
      <c r="M91" s="829"/>
      <c r="N91" s="52">
        <f>L88+L89+L90</f>
        <v>88980.381845423632</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385581.65466350236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7048.413291448509</v>
      </c>
      <c r="L36" s="270"/>
      <c r="M36" s="336">
        <v>1</v>
      </c>
      <c r="N36" s="272">
        <f>K36/M36</f>
        <v>7048.413291448509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2698.6712180720406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9747.0845095205495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VLOOKUP(A48,MATERIALES!A4:D633,2,FALSE)</f>
        <v>m3</v>
      </c>
      <c r="K48" s="282">
        <v>0.504</v>
      </c>
      <c r="L48" s="267"/>
      <c r="M48" s="402">
        <f>VLOOKUP(A48,MATERIALES!A5:D389,4,FALSE)</f>
        <v>66292.940133186232</v>
      </c>
      <c r="N48" s="272">
        <f>K48*M48</f>
        <v>33411.641827125859</v>
      </c>
    </row>
    <row r="49" spans="1:14">
      <c r="A49" s="161" t="s">
        <v>774</v>
      </c>
      <c r="B49" s="43" t="str">
        <f>VLOOKUP(A49,MATERIALES!A6:D372,3,FALSE)</f>
        <v>Agua</v>
      </c>
      <c r="C49" s="425"/>
      <c r="D49" s="425"/>
      <c r="E49" s="425"/>
      <c r="F49" s="425"/>
      <c r="G49" s="425"/>
      <c r="H49" s="425"/>
      <c r="I49" s="425"/>
      <c r="J49" s="312" t="str">
        <f>VLOOKUP(A49,MATERIALES!A5:D634,2,FALSE)</f>
        <v>lt</v>
      </c>
      <c r="K49" s="397">
        <v>111</v>
      </c>
      <c r="L49" s="421"/>
      <c r="M49" s="402">
        <f>VLOOKUP(A49,MATERIALES!A6:D390,4,FALSE)</f>
        <v>62.476657629642254</v>
      </c>
      <c r="N49" s="272">
        <f>K49*M49</f>
        <v>6934.9089968902899</v>
      </c>
    </row>
    <row r="50" spans="1:14">
      <c r="A50" s="161" t="s">
        <v>598</v>
      </c>
      <c r="B50" s="43" t="str">
        <f>VLOOKUP(A50,MATERIALES!A6:D372,3,FALSE)</f>
        <v>Piedra para concreto ciclópeo (rajón o canto rodado)</v>
      </c>
      <c r="C50" s="425"/>
      <c r="D50" s="425"/>
      <c r="E50" s="425"/>
      <c r="F50" s="425"/>
      <c r="G50" s="425"/>
      <c r="H50" s="425"/>
      <c r="I50" s="425"/>
      <c r="J50" s="312" t="str">
        <f>VLOOKUP(A50,MATERIALES!A6:D635,2,FALSE)</f>
        <v>m3</v>
      </c>
      <c r="K50" s="397">
        <v>0.4</v>
      </c>
      <c r="L50" s="421"/>
      <c r="M50" s="402">
        <f>VLOOKUP(A50,MATERIALES!A6:D391,4,FALSE)</f>
        <v>15130.805200272194</v>
      </c>
      <c r="N50" s="272">
        <f>K50*M50</f>
        <v>6052.3220801088783</v>
      </c>
    </row>
    <row r="51" spans="1:14">
      <c r="A51" s="161" t="s">
        <v>802</v>
      </c>
      <c r="B51" s="43" t="str">
        <f>VLOOKUP(A51,MATERIALES!A6:D372,3,FALSE)</f>
        <v>Arena lavada</v>
      </c>
      <c r="C51" s="425"/>
      <c r="D51" s="425"/>
      <c r="E51" s="425"/>
      <c r="F51" s="425"/>
      <c r="G51" s="425"/>
      <c r="H51" s="425"/>
      <c r="I51" s="425"/>
      <c r="J51" s="312" t="str">
        <f>VLOOKUP(A51,MATERIALES!A6:D636,2,FALSE)</f>
        <v>m3</v>
      </c>
      <c r="K51" s="397">
        <v>0.378</v>
      </c>
      <c r="L51" s="421"/>
      <c r="M51" s="402">
        <f>VLOOKUP(A51,MATERIALES!A6:D392,4,FALSE)</f>
        <v>47086.574300207045</v>
      </c>
      <c r="N51" s="272">
        <f>K51*M51</f>
        <v>17798.725085478261</v>
      </c>
    </row>
    <row r="52" spans="1:14">
      <c r="A52" s="161" t="s">
        <v>804</v>
      </c>
      <c r="B52" s="43" t="str">
        <f>VLOOKUP(A52,MATERIALES!A7:D372,3,FALSE)</f>
        <v>Cemento gris</v>
      </c>
      <c r="C52" s="425"/>
      <c r="D52" s="425"/>
      <c r="E52" s="425"/>
      <c r="F52" s="425"/>
      <c r="G52" s="425"/>
      <c r="H52" s="425"/>
      <c r="I52" s="425"/>
      <c r="J52" s="312" t="str">
        <f>VLOOKUP(A52,MATERIALES!A6:D637,2,FALSE)</f>
        <v>kg</v>
      </c>
      <c r="K52" s="397">
        <v>156</v>
      </c>
      <c r="L52" s="421"/>
      <c r="M52" s="402">
        <f>VLOOKUP(A52,MATERIALES!A7:D393,4,FALSE)</f>
        <v>462.67435900173956</v>
      </c>
      <c r="N52" s="272">
        <f>K52*M52</f>
        <v>72177.200004271377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136374.79799387467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31">
        <f>VLOOKUP(A64,TRANSPORTE!A2:D117,4,FALSE)</f>
        <v>1026.2677070042455</v>
      </c>
      <c r="M64" s="832"/>
      <c r="N64" s="287">
        <f>K64*L64</f>
        <v>387.92919324760481</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31">
        <f>VLOOKUP(A65,TRANSPORTE!A3:D117,4,FALSE)</f>
        <v>1026.2677070042455</v>
      </c>
      <c r="M65" s="832"/>
      <c r="N65" s="287">
        <f>K65*L65</f>
        <v>517.23892433013975</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31">
        <f>VLOOKUP(A66,TRANSPORTE!A3:D117,4,FALSE)</f>
        <v>1026.2677070042455</v>
      </c>
      <c r="M66" s="832"/>
      <c r="N66" s="287">
        <f>K66*L66</f>
        <v>410.50708280169823</v>
      </c>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1315.6752003794429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53973.424361440804</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201410.98206521547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40282.196413043101</v>
      </c>
      <c r="M88" s="862"/>
      <c r="N88" s="51"/>
    </row>
    <row r="89" spans="1:14">
      <c r="B89" s="89" t="s">
        <v>973</v>
      </c>
      <c r="C89" s="90"/>
      <c r="D89" s="90"/>
      <c r="E89" s="90"/>
      <c r="F89" s="90"/>
      <c r="G89" s="90"/>
      <c r="H89" s="90"/>
      <c r="I89" s="87"/>
      <c r="J89" s="88"/>
      <c r="K89" s="304">
        <v>0.05</v>
      </c>
      <c r="L89" s="861">
        <f>N83*K89</f>
        <v>10070.549103260775</v>
      </c>
      <c r="M89" s="862"/>
      <c r="N89" s="51"/>
    </row>
    <row r="90" spans="1:14" ht="15.75" thickBot="1">
      <c r="B90" s="91" t="s">
        <v>974</v>
      </c>
      <c r="C90" s="92"/>
      <c r="D90" s="92"/>
      <c r="E90" s="92"/>
      <c r="F90" s="92"/>
      <c r="G90" s="92"/>
      <c r="H90" s="92"/>
      <c r="I90" s="93"/>
      <c r="J90" s="94"/>
      <c r="K90" s="305">
        <v>0.05</v>
      </c>
      <c r="L90" s="863">
        <f>N83*K90</f>
        <v>10070.549103260775</v>
      </c>
      <c r="M90" s="864"/>
      <c r="N90" s="51"/>
    </row>
    <row r="91" spans="1:14" ht="15.75" thickBot="1">
      <c r="B91" s="827" t="s">
        <v>953</v>
      </c>
      <c r="C91" s="828"/>
      <c r="D91" s="828"/>
      <c r="E91" s="828"/>
      <c r="F91" s="828"/>
      <c r="G91" s="828"/>
      <c r="H91" s="828"/>
      <c r="I91" s="828"/>
      <c r="J91" s="828"/>
      <c r="K91" s="828"/>
      <c r="L91" s="828"/>
      <c r="M91" s="829"/>
      <c r="N91" s="52">
        <f>L88+L89+L90</f>
        <v>60423.294619564651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261834.27668478014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4823.6777507294892</v>
      </c>
      <c r="L36" s="270"/>
      <c r="M36" s="336">
        <v>1</v>
      </c>
      <c r="N36" s="272">
        <f>K36/M36</f>
        <v>4823.6777507294892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1582.8190800847531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6406.4968308142425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81"/>
      <c r="J48" s="311" t="str">
        <f>VLOOKUP(A48,MATERIALES!A4:D633,2,FALSE)</f>
        <v>kg</v>
      </c>
      <c r="K48" s="282">
        <v>34.112000000000002</v>
      </c>
      <c r="L48" s="267"/>
      <c r="M48" s="402">
        <f>VLOOKUP(A48,MATERIALES!A5:D389,4,FALSE)</f>
        <v>3419.5557275957526</v>
      </c>
      <c r="N48" s="272">
        <f>K48*M48</f>
        <v>116647.88497974632</v>
      </c>
    </row>
    <row r="49" spans="1:14">
      <c r="A49" s="161" t="s">
        <v>608</v>
      </c>
      <c r="B49" s="43" t="str">
        <f>VLOOKUP(A49,MATERIALES!A6:D372,3,FALSE)</f>
        <v>Pintura anticorrosiva</v>
      </c>
      <c r="C49" s="425"/>
      <c r="D49" s="425"/>
      <c r="E49" s="425"/>
      <c r="F49" s="425"/>
      <c r="G49" s="425"/>
      <c r="H49" s="425"/>
      <c r="I49" s="425"/>
      <c r="J49" s="312" t="str">
        <f>VLOOKUP(A49,MATERIALES!A5:D634,2,FALSE)</f>
        <v>gal</v>
      </c>
      <c r="K49" s="397">
        <v>0.15</v>
      </c>
      <c r="L49" s="421"/>
      <c r="M49" s="402">
        <f>VLOOKUP(A49,MATERIALES!A6:D390,4,FALSE)</f>
        <v>43479.935692264757</v>
      </c>
      <c r="N49" s="272">
        <f>K49*M49</f>
        <v>6521.990353839713</v>
      </c>
    </row>
    <row r="50" spans="1:14">
      <c r="A50" s="161" t="s">
        <v>832</v>
      </c>
      <c r="B50" s="43" t="str">
        <f>VLOOKUP(A50,MATERIALES!A6:D372,3,FALSE)</f>
        <v>Concreto Resistencia  21 (Mpa)</v>
      </c>
      <c r="C50" s="425"/>
      <c r="D50" s="425"/>
      <c r="E50" s="425"/>
      <c r="F50" s="425"/>
      <c r="G50" s="425"/>
      <c r="H50" s="425"/>
      <c r="I50" s="425"/>
      <c r="J50" s="312" t="str">
        <f>VLOOKUP(A50,MATERIALES!A6:D635,2,FALSE)</f>
        <v>m3</v>
      </c>
      <c r="K50" s="397">
        <v>0.126</v>
      </c>
      <c r="L50" s="421"/>
      <c r="M50" s="402">
        <f>VLOOKUP(A50,MATERIALES!A6:D391,4,FALSE)</f>
        <v>281144.95933339017</v>
      </c>
      <c r="N50" s="272">
        <f>K50*M50</f>
        <v>35424.264876007161</v>
      </c>
    </row>
    <row r="51" spans="1:14">
      <c r="A51" s="161" t="s">
        <v>869</v>
      </c>
      <c r="B51" s="43" t="str">
        <f>VLOOKUP(A51,MATERIALES!A6:D372,3,FALSE)</f>
        <v>Formaleta para baranda de concreto</v>
      </c>
      <c r="C51" s="425"/>
      <c r="D51" s="425"/>
      <c r="E51" s="425"/>
      <c r="F51" s="425"/>
      <c r="G51" s="425"/>
      <c r="H51" s="425"/>
      <c r="I51" s="425"/>
      <c r="J51" s="312" t="str">
        <f>VLOOKUP(A51,MATERIALES!A6:D636,2,FALSE)</f>
        <v>m</v>
      </c>
      <c r="K51" s="397">
        <v>1</v>
      </c>
      <c r="L51" s="421"/>
      <c r="M51" s="402">
        <f>VLOOKUP(A51,MATERIALES!A6:D392,4,FALSE)</f>
        <v>27468.903804499379</v>
      </c>
      <c r="N51" s="272">
        <f>K51*M51</f>
        <v>27468.903804499379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186063.04401409259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31">
        <f>VLOOKUP(A61,TRANSPORTE!A3:D117,4,FALSE)</f>
        <v>1828.9919530768732</v>
      </c>
      <c r="M61" s="832"/>
      <c r="N61" s="287">
        <f>K61*L61</f>
        <v>230.45298608768601</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230.45298608768601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79140.954004237647</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271840.94783523219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54368.189567046444</v>
      </c>
      <c r="M85" s="862"/>
      <c r="N85" s="51"/>
    </row>
    <row r="86" spans="1:14">
      <c r="B86" s="89" t="s">
        <v>973</v>
      </c>
      <c r="C86" s="90"/>
      <c r="D86" s="90"/>
      <c r="E86" s="90"/>
      <c r="F86" s="90"/>
      <c r="G86" s="90"/>
      <c r="H86" s="90"/>
      <c r="I86" s="87"/>
      <c r="J86" s="88"/>
      <c r="K86" s="304">
        <v>0.05</v>
      </c>
      <c r="L86" s="861">
        <f>N80*K86</f>
        <v>13592.047391761611</v>
      </c>
      <c r="M86" s="862"/>
      <c r="N86" s="51"/>
    </row>
    <row r="87" spans="1:14" ht="15.75" thickBot="1">
      <c r="B87" s="91" t="s">
        <v>974</v>
      </c>
      <c r="C87" s="92"/>
      <c r="D87" s="92"/>
      <c r="E87" s="92"/>
      <c r="F87" s="92"/>
      <c r="G87" s="92"/>
      <c r="H87" s="92"/>
      <c r="I87" s="93"/>
      <c r="J87" s="94"/>
      <c r="K87" s="305">
        <v>0.05</v>
      </c>
      <c r="L87" s="863">
        <f>N80*K87</f>
        <v>13592.047391761611</v>
      </c>
      <c r="M87" s="864"/>
      <c r="N87" s="51"/>
    </row>
    <row r="88" spans="1:14" ht="15.75" thickBot="1">
      <c r="B88" s="827" t="s">
        <v>953</v>
      </c>
      <c r="C88" s="828"/>
      <c r="D88" s="828"/>
      <c r="E88" s="828"/>
      <c r="F88" s="828"/>
      <c r="G88" s="828"/>
      <c r="H88" s="828"/>
      <c r="I88" s="828"/>
      <c r="J88" s="828"/>
      <c r="K88" s="828"/>
      <c r="L88" s="828"/>
      <c r="M88" s="829"/>
      <c r="N88" s="52">
        <f>L85+L86+L87</f>
        <v>81552.28435056968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353393.23218580184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4823.6777507294892</v>
      </c>
      <c r="L36" s="270"/>
      <c r="M36" s="336">
        <v>1</v>
      </c>
      <c r="N36" s="272">
        <f>K36/M36</f>
        <v>4823.6777507294892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1582.8190800847531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6406.4968308142425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81"/>
      <c r="J48" s="311" t="str">
        <f>VLOOKUP(A48,MATERIALES!A4:D633,2,FALSE)</f>
        <v>kg</v>
      </c>
      <c r="K48" s="282">
        <v>34.112000000000002</v>
      </c>
      <c r="L48" s="267"/>
      <c r="M48" s="402">
        <f>VLOOKUP(A48,MATERIALES!A5:D389,4,FALSE)</f>
        <v>3419.5557275957526</v>
      </c>
      <c r="N48" s="272">
        <f>K48*M48</f>
        <v>116647.88497974632</v>
      </c>
    </row>
    <row r="49" spans="1:14">
      <c r="A49" s="161" t="s">
        <v>608</v>
      </c>
      <c r="B49" s="43" t="str">
        <f>VLOOKUP(A49,MATERIALES!A6:D372,3,FALSE)</f>
        <v>Pintura anticorrosiva</v>
      </c>
      <c r="C49" s="425"/>
      <c r="D49" s="425"/>
      <c r="E49" s="425"/>
      <c r="F49" s="425"/>
      <c r="G49" s="425"/>
      <c r="H49" s="425"/>
      <c r="I49" s="425"/>
      <c r="J49" s="312" t="str">
        <f>VLOOKUP(A49,MATERIALES!A5:D634,2,FALSE)</f>
        <v>gal</v>
      </c>
      <c r="K49" s="397">
        <v>0.15</v>
      </c>
      <c r="L49" s="421"/>
      <c r="M49" s="402">
        <f>VLOOKUP(A49,MATERIALES!A6:D390,4,FALSE)</f>
        <v>43479.935692264757</v>
      </c>
      <c r="N49" s="272">
        <f>K49*M49</f>
        <v>6521.990353839713</v>
      </c>
    </row>
    <row r="50" spans="1:14">
      <c r="A50" s="161" t="s">
        <v>1661</v>
      </c>
      <c r="B50" s="43" t="str">
        <f>VLOOKUP(A50,MATERIALES!A6:D372,3,FALSE)</f>
        <v>Concreto Resistencia  28 (Mpa)</v>
      </c>
      <c r="C50" s="425"/>
      <c r="D50" s="425"/>
      <c r="E50" s="425"/>
      <c r="F50" s="425"/>
      <c r="G50" s="425"/>
      <c r="H50" s="425"/>
      <c r="I50" s="425"/>
      <c r="J50" s="312" t="str">
        <f>VLOOKUP(A50,MATERIALES!A6:D635,2,FALSE)</f>
        <v>m3</v>
      </c>
      <c r="K50" s="397">
        <v>0.126</v>
      </c>
      <c r="L50" s="421"/>
      <c r="M50" s="402">
        <f>VLOOKUP(A50,MATERIALES!A6:D391,4,FALSE)</f>
        <v>296764.12374080071</v>
      </c>
      <c r="N50" s="272">
        <f>K50*M50</f>
        <v>37392.279591340892</v>
      </c>
    </row>
    <row r="51" spans="1:14">
      <c r="A51" s="161" t="s">
        <v>869</v>
      </c>
      <c r="B51" s="43" t="str">
        <f>VLOOKUP(A51,MATERIALES!A6:D372,3,FALSE)</f>
        <v>Formaleta para baranda de concreto</v>
      </c>
      <c r="C51" s="425"/>
      <c r="D51" s="425"/>
      <c r="E51" s="425"/>
      <c r="F51" s="425"/>
      <c r="G51" s="425"/>
      <c r="H51" s="425"/>
      <c r="I51" s="425"/>
      <c r="J51" s="312" t="str">
        <f>VLOOKUP(A51,MATERIALES!A6:D636,2,FALSE)</f>
        <v>m</v>
      </c>
      <c r="K51" s="397">
        <v>1</v>
      </c>
      <c r="L51" s="421"/>
      <c r="M51" s="402">
        <f>VLOOKUP(A51,MATERIALES!A6:D392,4,FALSE)</f>
        <v>27468.903804499379</v>
      </c>
      <c r="N51" s="272">
        <f>K51*M51</f>
        <v>27468.903804499379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188031.0587294263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31">
        <f>VLOOKUP(A61,TRANSPORTE!A3:D117,4,FALSE)</f>
        <v>1828.9919530768732</v>
      </c>
      <c r="M61" s="832"/>
      <c r="N61" s="287">
        <f>K61*L61</f>
        <v>230.45298608768601</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230.45298608768601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f>SUM(N72:N77)</f>
        <v>79140.954004237647</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273808.96255056589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54761.792510113184</v>
      </c>
      <c r="M85" s="862"/>
      <c r="N85" s="51"/>
    </row>
    <row r="86" spans="1:14">
      <c r="B86" s="89" t="s">
        <v>973</v>
      </c>
      <c r="C86" s="90"/>
      <c r="D86" s="90"/>
      <c r="E86" s="90"/>
      <c r="F86" s="90"/>
      <c r="G86" s="90"/>
      <c r="H86" s="90"/>
      <c r="I86" s="87"/>
      <c r="J86" s="88"/>
      <c r="K86" s="304">
        <v>0.05</v>
      </c>
      <c r="L86" s="861">
        <f>N80*K86</f>
        <v>13690.448127528296</v>
      </c>
      <c r="M86" s="862"/>
      <c r="N86" s="51"/>
    </row>
    <row r="87" spans="1:14" ht="15.75" thickBot="1">
      <c r="B87" s="91" t="s">
        <v>974</v>
      </c>
      <c r="C87" s="92"/>
      <c r="D87" s="92"/>
      <c r="E87" s="92"/>
      <c r="F87" s="92"/>
      <c r="G87" s="92"/>
      <c r="H87" s="92"/>
      <c r="I87" s="93"/>
      <c r="J87" s="94"/>
      <c r="K87" s="305">
        <v>0.05</v>
      </c>
      <c r="L87" s="863">
        <f>N80*K87</f>
        <v>13690.448127528296</v>
      </c>
      <c r="M87" s="864"/>
      <c r="N87" s="51"/>
    </row>
    <row r="88" spans="1:14" ht="15.75" thickBot="1">
      <c r="B88" s="827" t="s">
        <v>953</v>
      </c>
      <c r="C88" s="828"/>
      <c r="D88" s="828"/>
      <c r="E88" s="828"/>
      <c r="F88" s="828"/>
      <c r="G88" s="828"/>
      <c r="H88" s="828"/>
      <c r="I88" s="828"/>
      <c r="J88" s="828"/>
      <c r="K88" s="828"/>
      <c r="L88" s="828"/>
      <c r="M88" s="829"/>
      <c r="N88" s="52">
        <f>L85+L86+L87</f>
        <v>82142.688765169791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355951.65131573565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7"/>
      <c r="J36" s="268"/>
      <c r="K36" s="269">
        <f>VLOOKUP(A36,EQUIPOS!A6:D163,4,FALSE)</f>
        <v>1118.622050082558</v>
      </c>
      <c r="L36" s="270"/>
      <c r="M36" s="336">
        <v>37.5</v>
      </c>
      <c r="N36" s="272">
        <f>K36/M36</f>
        <v>29.82992133553488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16.081724361440799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45.911645696975683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VLOOKUP(A48,MATERIALES!A4:D633,2,FALSE)</f>
        <v>kg</v>
      </c>
      <c r="K48" s="282">
        <v>1.05</v>
      </c>
      <c r="L48" s="267"/>
      <c r="M48" s="402">
        <f>VLOOKUP(A48,MATERIALES!A5:D389,4,FALSE)</f>
        <v>3419.5557275957526</v>
      </c>
      <c r="N48" s="272">
        <f>K48*M48</f>
        <v>3590.5335139755402</v>
      </c>
    </row>
    <row r="49" spans="1:14">
      <c r="A49" s="161" t="s">
        <v>898</v>
      </c>
      <c r="B49" s="43" t="str">
        <f>VLOOKUP(A49,MATERIALES!A6:D372,3,FALSE)</f>
        <v>Alambre Negro Para Amarre</v>
      </c>
      <c r="C49" s="425"/>
      <c r="D49" s="425"/>
      <c r="E49" s="425"/>
      <c r="F49" s="425"/>
      <c r="G49" s="425"/>
      <c r="H49" s="425"/>
      <c r="I49" s="425"/>
      <c r="J49" s="311" t="str">
        <f>VLOOKUP(A49,MATERIALES!A5:D634,2,FALSE)</f>
        <v>kg</v>
      </c>
      <c r="K49" s="397">
        <v>0.03</v>
      </c>
      <c r="L49" s="421"/>
      <c r="M49" s="402">
        <f>VLOOKUP(A49,MATERIALES!A6:D390,4,FALSE)</f>
        <v>5154.3242544454861</v>
      </c>
      <c r="N49" s="272">
        <f>K49*M49</f>
        <v>154.62972763336458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3745.1632416089046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1">
        <f>VLOOKUP(A61,TRANSPORTE!A3:D117,4,FALSE)</f>
        <v>0.43893021637472041</v>
      </c>
      <c r="M61" s="832"/>
      <c r="N61" s="287">
        <f>K61*L61</f>
        <v>0.46087672719345646</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0.46087672719345646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804.08621807203986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4595.6219821051136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919.12439642102277</v>
      </c>
      <c r="M85" s="862"/>
      <c r="N85" s="51"/>
    </row>
    <row r="86" spans="1:14">
      <c r="B86" s="89" t="s">
        <v>973</v>
      </c>
      <c r="C86" s="90"/>
      <c r="D86" s="90"/>
      <c r="E86" s="90"/>
      <c r="F86" s="90"/>
      <c r="G86" s="90"/>
      <c r="H86" s="90"/>
      <c r="I86" s="87"/>
      <c r="J86" s="88"/>
      <c r="K86" s="304">
        <v>0.05</v>
      </c>
      <c r="L86" s="861">
        <f>N80*K86</f>
        <v>229.78109910525569</v>
      </c>
      <c r="M86" s="862"/>
      <c r="N86" s="51"/>
    </row>
    <row r="87" spans="1:14" ht="15.75" thickBot="1">
      <c r="B87" s="91" t="s">
        <v>974</v>
      </c>
      <c r="C87" s="92"/>
      <c r="D87" s="92"/>
      <c r="E87" s="92"/>
      <c r="F87" s="92"/>
      <c r="G87" s="92"/>
      <c r="H87" s="92"/>
      <c r="I87" s="93"/>
      <c r="J87" s="94"/>
      <c r="K87" s="305">
        <v>0.05</v>
      </c>
      <c r="L87" s="863">
        <f>N80*K87</f>
        <v>229.78109910525569</v>
      </c>
      <c r="M87" s="864"/>
      <c r="N87" s="51"/>
    </row>
    <row r="88" spans="1:14" ht="15.75" thickBot="1">
      <c r="B88" s="827" t="s">
        <v>953</v>
      </c>
      <c r="C88" s="828"/>
      <c r="D88" s="828"/>
      <c r="E88" s="828"/>
      <c r="F88" s="828"/>
      <c r="G88" s="828"/>
      <c r="H88" s="828"/>
      <c r="I88" s="828"/>
      <c r="J88" s="828"/>
      <c r="K88" s="828"/>
      <c r="L88" s="828"/>
      <c r="M88" s="829"/>
      <c r="N88" s="52">
        <f>L85+L86+L87</f>
        <v>1378.686594631534</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5974.3085767366474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7"/>
      <c r="J36" s="268"/>
      <c r="K36" s="269">
        <f>VLOOKUP(A36,EQUIPOS!A6:D163,4,FALSE)</f>
        <v>1118.622050082558</v>
      </c>
      <c r="L36" s="270"/>
      <c r="M36" s="336">
        <v>37.5</v>
      </c>
      <c r="N36" s="272">
        <f>K36/M36</f>
        <v>29.82992133553488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16.081724361440799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45.911645696975683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743</v>
      </c>
      <c r="B48" s="43" t="str">
        <f>VLOOKUP(A48,MATERIALES!A5:D372,3,FALSE)</f>
        <v>Acero A-40</v>
      </c>
      <c r="C48" s="281"/>
      <c r="D48" s="281"/>
      <c r="E48" s="281"/>
      <c r="F48" s="281"/>
      <c r="G48" s="281"/>
      <c r="H48" s="281"/>
      <c r="I48" s="281"/>
      <c r="J48" s="311" t="str">
        <f>VLOOKUP(A48,MATERIALES!A4:D633,2,FALSE)</f>
        <v>kg</v>
      </c>
      <c r="K48" s="282">
        <v>1.05</v>
      </c>
      <c r="L48" s="267"/>
      <c r="M48" s="402">
        <f>VLOOKUP(A48,MATERIALES!A5:D389,4,FALSE)</f>
        <v>3568.4584282797337</v>
      </c>
      <c r="N48" s="272">
        <f>K48*M48</f>
        <v>3746.8813496937205</v>
      </c>
    </row>
    <row r="49" spans="1:14">
      <c r="A49" s="161" t="s">
        <v>898</v>
      </c>
      <c r="B49" s="43" t="str">
        <f>VLOOKUP(A49,MATERIALES!A6:D372,3,FALSE)</f>
        <v>Alambre Negro Para Amarre</v>
      </c>
      <c r="C49" s="425"/>
      <c r="D49" s="425"/>
      <c r="E49" s="425"/>
      <c r="F49" s="425"/>
      <c r="G49" s="425"/>
      <c r="H49" s="425"/>
      <c r="I49" s="425"/>
      <c r="J49" s="312" t="str">
        <f>VLOOKUP(A49,MATERIALES!A5:D634,2,FALSE)</f>
        <v>kg</v>
      </c>
      <c r="K49" s="397">
        <v>0.03</v>
      </c>
      <c r="L49" s="421"/>
      <c r="M49" s="402">
        <f>VLOOKUP(A49,MATERIALES!A6:D390,4,FALSE)</f>
        <v>5154.3242544454861</v>
      </c>
      <c r="N49" s="272">
        <f>K49*M49</f>
        <v>154.62972763336458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3901.5110773270849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1">
        <f>VLOOKUP(A61,TRANSPORTE!A3:D117,4,FALSE)</f>
        <v>0.43893021637472041</v>
      </c>
      <c r="M61" s="832"/>
      <c r="N61" s="287">
        <f>K61*L61</f>
        <v>0.46087672719345646</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0.46087672719345646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804.08621807203986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4751.9698178232939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950.39396356465886</v>
      </c>
      <c r="M85" s="862"/>
      <c r="N85" s="51"/>
    </row>
    <row r="86" spans="1:14">
      <c r="B86" s="89" t="s">
        <v>973</v>
      </c>
      <c r="C86" s="90"/>
      <c r="D86" s="90"/>
      <c r="E86" s="90"/>
      <c r="F86" s="90"/>
      <c r="G86" s="90"/>
      <c r="H86" s="90"/>
      <c r="I86" s="87"/>
      <c r="J86" s="88"/>
      <c r="K86" s="304">
        <v>0.05</v>
      </c>
      <c r="L86" s="861">
        <f>N80*K86</f>
        <v>237.59849089116472</v>
      </c>
      <c r="M86" s="862"/>
      <c r="N86" s="51"/>
    </row>
    <row r="87" spans="1:14" ht="15.75" thickBot="1">
      <c r="B87" s="91" t="s">
        <v>974</v>
      </c>
      <c r="C87" s="92"/>
      <c r="D87" s="92"/>
      <c r="E87" s="92"/>
      <c r="F87" s="92"/>
      <c r="G87" s="92"/>
      <c r="H87" s="92"/>
      <c r="I87" s="93"/>
      <c r="J87" s="94"/>
      <c r="K87" s="305">
        <v>0.05</v>
      </c>
      <c r="L87" s="863">
        <f>N80*K87</f>
        <v>237.59849089116472</v>
      </c>
      <c r="M87" s="864"/>
      <c r="N87" s="51"/>
    </row>
    <row r="88" spans="1:14" ht="15.75" thickBot="1">
      <c r="B88" s="827" t="s">
        <v>953</v>
      </c>
      <c r="C88" s="828"/>
      <c r="D88" s="828"/>
      <c r="E88" s="828"/>
      <c r="F88" s="828"/>
      <c r="G88" s="828"/>
      <c r="H88" s="828"/>
      <c r="I88" s="828"/>
      <c r="J88" s="828"/>
      <c r="K88" s="828"/>
      <c r="L88" s="828"/>
      <c r="M88" s="829"/>
      <c r="N88" s="52">
        <f>L85+L86+L87</f>
        <v>1425.5909453469881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6177.5607631702824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22752.668369392773</v>
      </c>
      <c r="L36" s="270"/>
      <c r="M36" s="336">
        <v>670</v>
      </c>
      <c r="N36" s="272">
        <f>K36/M36</f>
        <v>33.959206521481754</v>
      </c>
    </row>
    <row r="37" spans="1:14">
      <c r="A37" s="113" t="s">
        <v>125</v>
      </c>
      <c r="B37" s="840" t="str">
        <f>VLOOKUP(A37,EQUIPOS!A7:D154,3,FALSE)</f>
        <v>Bomba para gato de tensionamiento</v>
      </c>
      <c r="C37" s="841"/>
      <c r="D37" s="841"/>
      <c r="E37" s="841"/>
      <c r="F37" s="841"/>
      <c r="G37" s="841"/>
      <c r="H37" s="842"/>
      <c r="I37" s="421"/>
      <c r="J37" s="422"/>
      <c r="K37" s="269">
        <f>VLOOKUP(A37,EQUIPOS!A7:D164,4,FALSE)</f>
        <v>55149.427413939244</v>
      </c>
      <c r="L37" s="335"/>
      <c r="M37" s="336">
        <v>670</v>
      </c>
      <c r="N37" s="272">
        <f>K37/M37</f>
        <v>82.312578229760064</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168610.5608529959</v>
      </c>
      <c r="L38" s="423"/>
      <c r="M38" s="424">
        <v>670</v>
      </c>
      <c r="N38" s="272">
        <f>K38/M38</f>
        <v>251.65755351193417</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6.4163654810271034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374.34570374420309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VLOOKUP(A48,MATERIALES!A4:D633,2,FALSE)</f>
        <v>u</v>
      </c>
      <c r="K48" s="282">
        <v>4.0000000000000001E-3</v>
      </c>
      <c r="L48" s="267"/>
      <c r="M48" s="402">
        <f>VLOOKUP(A48,MATERIALES!A5:D389,4,FALSE)</f>
        <v>14010.390473447276</v>
      </c>
      <c r="N48" s="272">
        <f t="shared" ref="N48:N53" si="0">K48*M48</f>
        <v>56.041561893789108</v>
      </c>
    </row>
    <row r="49" spans="1:14">
      <c r="A49" s="161" t="s">
        <v>445</v>
      </c>
      <c r="B49" s="43" t="str">
        <f>VLOOKUP(A49,MATERIALES!A6:D372,3,FALSE)</f>
        <v>Ductos para tensionimiento</v>
      </c>
      <c r="C49" s="425"/>
      <c r="D49" s="425"/>
      <c r="E49" s="425"/>
      <c r="F49" s="425"/>
      <c r="G49" s="425"/>
      <c r="H49" s="425"/>
      <c r="I49" s="425"/>
      <c r="J49" s="312" t="str">
        <f>VLOOKUP(A49,MATERIALES!A5:D634,2,FALSE)</f>
        <v>m</v>
      </c>
      <c r="K49" s="397">
        <v>4.0000000000000001E-3</v>
      </c>
      <c r="L49" s="421"/>
      <c r="M49" s="402">
        <f>VLOOKUP(A49,MATERIALES!A6:D390,4,FALSE)</f>
        <v>20050.84198860652</v>
      </c>
      <c r="N49" s="272">
        <f t="shared" si="0"/>
        <v>80.203367954426085</v>
      </c>
    </row>
    <row r="50" spans="1:14">
      <c r="A50" s="161" t="s">
        <v>483</v>
      </c>
      <c r="B50" s="43" t="str">
        <f>VLOOKUP(A50,MATERIALES!A6:D372,3,FALSE)</f>
        <v>Lechada para ductos (tensionamiento)</v>
      </c>
      <c r="C50" s="425"/>
      <c r="D50" s="425"/>
      <c r="E50" s="425"/>
      <c r="F50" s="425"/>
      <c r="G50" s="425"/>
      <c r="H50" s="425"/>
      <c r="I50" s="425"/>
      <c r="J50" s="312" t="str">
        <f>VLOOKUP(A50,MATERIALES!A6:D635,2,FALSE)</f>
        <v>lt</v>
      </c>
      <c r="K50" s="397">
        <v>0.02</v>
      </c>
      <c r="L50" s="421"/>
      <c r="M50" s="402">
        <f>VLOOKUP(A50,MATERIALES!A6:D391,4,FALSE)</f>
        <v>1280.7714814076662</v>
      </c>
      <c r="N50" s="272">
        <f t="shared" si="0"/>
        <v>25.615429628153326</v>
      </c>
    </row>
    <row r="51" spans="1:14">
      <c r="A51" s="161" t="s">
        <v>691</v>
      </c>
      <c r="B51" s="43" t="str">
        <f>VLOOKUP(A51,MATERIALES!A6:D372,3,FALSE)</f>
        <v>Torón de tensionmiento 1/2´´ o 5/8´´</v>
      </c>
      <c r="C51" s="425"/>
      <c r="D51" s="425"/>
      <c r="E51" s="425"/>
      <c r="F51" s="425"/>
      <c r="G51" s="425"/>
      <c r="H51" s="425"/>
      <c r="I51" s="425"/>
      <c r="J51" s="312" t="str">
        <f>VLOOKUP(A51,MATERIALES!A6:D636,2,FALSE)</f>
        <v>kg</v>
      </c>
      <c r="K51" s="397">
        <v>8.5000000000000006E-2</v>
      </c>
      <c r="L51" s="421"/>
      <c r="M51" s="402">
        <f>VLOOKUP(A51,MATERIALES!A6:D392,4,FALSE)</f>
        <v>7520.1070233546061</v>
      </c>
      <c r="N51" s="272">
        <f t="shared" si="0"/>
        <v>639.20909698514151</v>
      </c>
    </row>
    <row r="52" spans="1:14">
      <c r="A52" s="161" t="s">
        <v>702</v>
      </c>
      <c r="B52" s="43" t="str">
        <f>VLOOKUP(A52,MATERIALES!A7:D372,3,FALSE)</f>
        <v>Trompetas de 12 torones (tensionamiento)</v>
      </c>
      <c r="C52" s="425"/>
      <c r="D52" s="425"/>
      <c r="E52" s="425"/>
      <c r="F52" s="425"/>
      <c r="G52" s="425"/>
      <c r="H52" s="425"/>
      <c r="I52" s="425"/>
      <c r="J52" s="312" t="str">
        <f>VLOOKUP(A52,MATERIALES!A6:D637,2,FALSE)</f>
        <v>kg</v>
      </c>
      <c r="K52" s="397">
        <v>1E-3</v>
      </c>
      <c r="L52" s="421"/>
      <c r="M52" s="402">
        <f>VLOOKUP(A52,MATERIALES!A7:D393,4,FALSE)</f>
        <v>79271.42447811726</v>
      </c>
      <c r="N52" s="272">
        <f t="shared" si="0"/>
        <v>79.271424478117268</v>
      </c>
    </row>
    <row r="53" spans="1:14">
      <c r="A53" s="161" t="s">
        <v>898</v>
      </c>
      <c r="B53" s="43" t="str">
        <f>VLOOKUP(A53,MATERIALES!A8:D372,3,FALSE)</f>
        <v>Alambre Negro Para Amarre</v>
      </c>
      <c r="C53" s="425"/>
      <c r="D53" s="425"/>
      <c r="E53" s="425"/>
      <c r="F53" s="425"/>
      <c r="G53" s="425"/>
      <c r="H53" s="425"/>
      <c r="I53" s="425"/>
      <c r="J53" s="312" t="str">
        <f>VLOOKUP(A53,MATERIALES!A7:D638,2,FALSE)</f>
        <v>kg</v>
      </c>
      <c r="K53" s="397">
        <v>0.02</v>
      </c>
      <c r="L53" s="421"/>
      <c r="M53" s="402">
        <f>VLOOKUP(A53,MATERIALES!A8:D394,4,FALSE)</f>
        <v>5154.3242544454861</v>
      </c>
      <c r="N53" s="272">
        <f t="shared" si="0"/>
        <v>103.08648508890973</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983.42736602853711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f>SUM(N72:N77)</f>
        <v>320.81827405135516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1678.5913438240955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335.71826876481913</v>
      </c>
      <c r="M85" s="862"/>
      <c r="N85" s="51"/>
    </row>
    <row r="86" spans="1:14">
      <c r="B86" s="89" t="s">
        <v>973</v>
      </c>
      <c r="C86" s="90"/>
      <c r="D86" s="90"/>
      <c r="E86" s="90"/>
      <c r="F86" s="90"/>
      <c r="G86" s="90"/>
      <c r="H86" s="90"/>
      <c r="I86" s="87"/>
      <c r="J86" s="88"/>
      <c r="K86" s="304">
        <v>0.05</v>
      </c>
      <c r="L86" s="861">
        <f>N80*K86</f>
        <v>83.929567191204782</v>
      </c>
      <c r="M86" s="862"/>
      <c r="N86" s="51"/>
    </row>
    <row r="87" spans="1:14" ht="15.75" thickBot="1">
      <c r="B87" s="91" t="s">
        <v>974</v>
      </c>
      <c r="C87" s="92"/>
      <c r="D87" s="92"/>
      <c r="E87" s="92"/>
      <c r="F87" s="92"/>
      <c r="G87" s="92"/>
      <c r="H87" s="92"/>
      <c r="I87" s="93"/>
      <c r="J87" s="94"/>
      <c r="K87" s="305">
        <v>0.05</v>
      </c>
      <c r="L87" s="863">
        <f>N80*K87</f>
        <v>83.929567191204782</v>
      </c>
      <c r="M87" s="864"/>
      <c r="N87" s="51"/>
    </row>
    <row r="88" spans="1:14" ht="15.75" thickBot="1">
      <c r="B88" s="827" t="s">
        <v>953</v>
      </c>
      <c r="C88" s="828"/>
      <c r="D88" s="828"/>
      <c r="E88" s="828"/>
      <c r="F88" s="828"/>
      <c r="G88" s="828"/>
      <c r="H88" s="828"/>
      <c r="I88" s="828"/>
      <c r="J88" s="828"/>
      <c r="K88" s="828"/>
      <c r="L88" s="828"/>
      <c r="M88" s="829"/>
      <c r="N88" s="52">
        <f>L85+L86+L87</f>
        <v>503.57740314722872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2182.1687469713243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22752.668369392773</v>
      </c>
      <c r="L36" s="270"/>
      <c r="M36" s="336">
        <v>670</v>
      </c>
      <c r="N36" s="272">
        <f>K36/M36</f>
        <v>33.959206521481754</v>
      </c>
    </row>
    <row r="37" spans="1:14">
      <c r="A37" s="113" t="s">
        <v>125</v>
      </c>
      <c r="B37" s="840" t="str">
        <f>VLOOKUP(A37,EQUIPOS!A7:D154,3,FALSE)</f>
        <v>Bomba para gato de tensionamiento</v>
      </c>
      <c r="C37" s="841"/>
      <c r="D37" s="841"/>
      <c r="E37" s="841"/>
      <c r="F37" s="841"/>
      <c r="G37" s="841"/>
      <c r="H37" s="842"/>
      <c r="I37" s="421"/>
      <c r="J37" s="422"/>
      <c r="K37" s="269">
        <f>VLOOKUP(A37,EQUIPOS!A7:D164,4,FALSE)</f>
        <v>55149.427413939244</v>
      </c>
      <c r="L37" s="335"/>
      <c r="M37" s="336">
        <v>670</v>
      </c>
      <c r="N37" s="272">
        <f>K37/M37</f>
        <v>82.312578229760064</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168610.5608529959</v>
      </c>
      <c r="L38" s="423"/>
      <c r="M38" s="424">
        <v>670</v>
      </c>
      <c r="N38" s="272">
        <f>K38/M38</f>
        <v>251.65755351193417</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6.4163654810271034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374.34570374420309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VLOOKUP(A48,MATERIALES!A4:D633,2,FALSE)</f>
        <v>u</v>
      </c>
      <c r="K48" s="282">
        <v>4.0000000000000001E-3</v>
      </c>
      <c r="L48" s="267"/>
      <c r="M48" s="402">
        <f>VLOOKUP(A48,MATERIALES!A5:D389,4,FALSE)</f>
        <v>14010.390473447276</v>
      </c>
      <c r="N48" s="272">
        <f t="shared" ref="N48:N53" si="0">K48*M48</f>
        <v>56.041561893789108</v>
      </c>
    </row>
    <row r="49" spans="1:14">
      <c r="A49" s="161" t="s">
        <v>445</v>
      </c>
      <c r="B49" s="43" t="str">
        <f>VLOOKUP(A49,MATERIALES!A6:D372,3,FALSE)</f>
        <v>Ductos para tensionimiento</v>
      </c>
      <c r="C49" s="425"/>
      <c r="D49" s="425"/>
      <c r="E49" s="425"/>
      <c r="F49" s="425"/>
      <c r="G49" s="425"/>
      <c r="H49" s="425"/>
      <c r="I49" s="425"/>
      <c r="J49" s="312" t="str">
        <f>VLOOKUP(A49,MATERIALES!A5:D634,2,FALSE)</f>
        <v>m</v>
      </c>
      <c r="K49" s="397">
        <v>4.0000000000000001E-3</v>
      </c>
      <c r="L49" s="421"/>
      <c r="M49" s="402">
        <f>VLOOKUP(A49,MATERIALES!A6:D390,4,FALSE)</f>
        <v>20050.84198860652</v>
      </c>
      <c r="N49" s="272">
        <f t="shared" si="0"/>
        <v>80.203367954426085</v>
      </c>
    </row>
    <row r="50" spans="1:14">
      <c r="A50" s="161" t="s">
        <v>483</v>
      </c>
      <c r="B50" s="43" t="str">
        <f>VLOOKUP(A50,MATERIALES!A6:D372,3,FALSE)</f>
        <v>Lechada para ductos (tensionamiento)</v>
      </c>
      <c r="C50" s="425"/>
      <c r="D50" s="425"/>
      <c r="E50" s="425"/>
      <c r="F50" s="425"/>
      <c r="G50" s="425"/>
      <c r="H50" s="425"/>
      <c r="I50" s="425"/>
      <c r="J50" s="312" t="str">
        <f>VLOOKUP(A50,MATERIALES!A6:D635,2,FALSE)</f>
        <v>lt</v>
      </c>
      <c r="K50" s="397">
        <v>0.02</v>
      </c>
      <c r="L50" s="421"/>
      <c r="M50" s="402">
        <f>VLOOKUP(A50,MATERIALES!A6:D391,4,FALSE)</f>
        <v>1280.7714814076662</v>
      </c>
      <c r="N50" s="272">
        <f t="shared" si="0"/>
        <v>25.615429628153326</v>
      </c>
    </row>
    <row r="51" spans="1:14">
      <c r="A51" s="161" t="s">
        <v>691</v>
      </c>
      <c r="B51" s="43" t="str">
        <f>VLOOKUP(A51,MATERIALES!A6:D372,3,FALSE)</f>
        <v>Torón de tensionmiento 1/2´´ o 5/8´´</v>
      </c>
      <c r="C51" s="425"/>
      <c r="D51" s="425"/>
      <c r="E51" s="425"/>
      <c r="F51" s="425"/>
      <c r="G51" s="425"/>
      <c r="H51" s="425"/>
      <c r="I51" s="425"/>
      <c r="J51" s="312" t="str">
        <f>VLOOKUP(A51,MATERIALES!A6:D636,2,FALSE)</f>
        <v>kg</v>
      </c>
      <c r="K51" s="397">
        <v>5.53</v>
      </c>
      <c r="L51" s="421"/>
      <c r="M51" s="402">
        <f>VLOOKUP(A51,MATERIALES!A6:D392,4,FALSE)</f>
        <v>7520.1070233546061</v>
      </c>
      <c r="N51" s="272">
        <f t="shared" si="0"/>
        <v>41586.191839150975</v>
      </c>
    </row>
    <row r="52" spans="1:14">
      <c r="A52" s="161" t="s">
        <v>702</v>
      </c>
      <c r="B52" s="43" t="str">
        <f>VLOOKUP(A52,MATERIALES!A7:D372,3,FALSE)</f>
        <v>Trompetas de 12 torones (tensionamiento)</v>
      </c>
      <c r="C52" s="425"/>
      <c r="D52" s="425"/>
      <c r="E52" s="425"/>
      <c r="F52" s="425"/>
      <c r="G52" s="425"/>
      <c r="H52" s="425"/>
      <c r="I52" s="425"/>
      <c r="J52" s="312" t="str">
        <f>VLOOKUP(A52,MATERIALES!A6:D637,2,FALSE)</f>
        <v>kg</v>
      </c>
      <c r="K52" s="397">
        <v>1E-3</v>
      </c>
      <c r="L52" s="421"/>
      <c r="M52" s="402">
        <f>VLOOKUP(A52,MATERIALES!A7:D393,4,FALSE)</f>
        <v>79271.42447811726</v>
      </c>
      <c r="N52" s="272">
        <f t="shared" si="0"/>
        <v>79.271424478117268</v>
      </c>
    </row>
    <row r="53" spans="1:14">
      <c r="A53" s="161" t="s">
        <v>898</v>
      </c>
      <c r="B53" s="43" t="str">
        <f>VLOOKUP(A53,MATERIALES!A8:D372,3,FALSE)</f>
        <v>Alambre Negro Para Amarre</v>
      </c>
      <c r="C53" s="425"/>
      <c r="D53" s="425"/>
      <c r="E53" s="425"/>
      <c r="F53" s="425"/>
      <c r="G53" s="425"/>
      <c r="H53" s="425"/>
      <c r="I53" s="425"/>
      <c r="J53" s="312" t="str">
        <f>VLOOKUP(A53,MATERIALES!A7:D638,2,FALSE)</f>
        <v>kg</v>
      </c>
      <c r="K53" s="397">
        <v>0.02</v>
      </c>
      <c r="L53" s="421"/>
      <c r="M53" s="402">
        <f>VLOOKUP(A53,MATERIALES!A8:D394,4,FALSE)</f>
        <v>5154.3242544454861</v>
      </c>
      <c r="N53" s="272">
        <f t="shared" si="0"/>
        <v>103.08648508890973</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41930.410108194374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320.81827405135516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42625.574085989938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8525.1148171979876</v>
      </c>
      <c r="M85" s="862"/>
      <c r="N85" s="51"/>
    </row>
    <row r="86" spans="1:14">
      <c r="B86" s="89" t="s">
        <v>973</v>
      </c>
      <c r="C86" s="90"/>
      <c r="D86" s="90"/>
      <c r="E86" s="90"/>
      <c r="F86" s="90"/>
      <c r="G86" s="90"/>
      <c r="H86" s="90"/>
      <c r="I86" s="87"/>
      <c r="J86" s="88"/>
      <c r="K86" s="304">
        <v>0.05</v>
      </c>
      <c r="L86" s="861">
        <f>N80*K86</f>
        <v>2131.2787042994969</v>
      </c>
      <c r="M86" s="862"/>
      <c r="N86" s="51"/>
    </row>
    <row r="87" spans="1:14" ht="15.75" thickBot="1">
      <c r="B87" s="91" t="s">
        <v>974</v>
      </c>
      <c r="C87" s="92"/>
      <c r="D87" s="92"/>
      <c r="E87" s="92"/>
      <c r="F87" s="92"/>
      <c r="G87" s="92"/>
      <c r="H87" s="92"/>
      <c r="I87" s="93"/>
      <c r="J87" s="94"/>
      <c r="K87" s="305">
        <v>0.05</v>
      </c>
      <c r="L87" s="863">
        <f>N80*K87</f>
        <v>2131.2787042994969</v>
      </c>
      <c r="M87" s="864"/>
      <c r="N87" s="51"/>
    </row>
    <row r="88" spans="1:14" ht="15.75" thickBot="1">
      <c r="B88" s="827" t="s">
        <v>953</v>
      </c>
      <c r="C88" s="828"/>
      <c r="D88" s="828"/>
      <c r="E88" s="828"/>
      <c r="F88" s="828"/>
      <c r="G88" s="828"/>
      <c r="H88" s="828"/>
      <c r="I88" s="828"/>
      <c r="J88" s="828"/>
      <c r="K88" s="828"/>
      <c r="L88" s="828"/>
      <c r="M88" s="829"/>
      <c r="N88" s="52">
        <f>L85+L86+L87</f>
        <v>12787.672225796981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55413.246311786919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7" t="s">
        <v>933</v>
      </c>
      <c r="L1" s="933" t="s">
        <v>2198</v>
      </c>
      <c r="M1" s="934"/>
      <c r="N1" s="935"/>
    </row>
    <row r="2" spans="2:14">
      <c r="B2" s="917"/>
      <c r="C2" s="939" t="s">
        <v>934</v>
      </c>
      <c r="D2" s="940"/>
      <c r="E2" s="940"/>
      <c r="F2" s="940"/>
      <c r="G2" s="940"/>
      <c r="H2" s="940"/>
      <c r="I2" s="940"/>
      <c r="J2" s="941"/>
      <c r="K2" s="986"/>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6"/>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985" t="s">
        <v>945</v>
      </c>
      <c r="M30" s="83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3" t="s">
        <v>948</v>
      </c>
      <c r="J35" s="810"/>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960"/>
      <c r="D41" s="960"/>
      <c r="E41" s="38"/>
      <c r="F41" s="39"/>
      <c r="G41" s="39"/>
      <c r="H41" s="40"/>
      <c r="I41" s="36"/>
      <c r="J41" s="37"/>
      <c r="K41" s="279"/>
      <c r="L41" s="276"/>
      <c r="M41" s="401">
        <v>0.01</v>
      </c>
      <c r="N41" s="344">
        <f>N78*M41</f>
        <v>16.915937500000002</v>
      </c>
    </row>
    <row r="42" spans="1:14" ht="15.75" thickBot="1">
      <c r="B42" s="961"/>
      <c r="C42" s="962"/>
      <c r="D42" s="962"/>
      <c r="E42" s="962"/>
      <c r="F42" s="962"/>
      <c r="G42" s="962"/>
      <c r="H42" s="963"/>
      <c r="I42" s="849"/>
      <c r="J42" s="850"/>
      <c r="K42" s="41"/>
      <c r="L42" s="851"/>
      <c r="M42" s="964"/>
      <c r="N42" s="105"/>
    </row>
    <row r="43" spans="1:14" ht="15.75" thickBot="1">
      <c r="B43" s="827" t="s">
        <v>953</v>
      </c>
      <c r="C43" s="828"/>
      <c r="D43" s="828"/>
      <c r="E43" s="828"/>
      <c r="F43" s="828"/>
      <c r="G43" s="828"/>
      <c r="H43" s="828"/>
      <c r="I43" s="828"/>
      <c r="J43" s="828"/>
      <c r="K43" s="828"/>
      <c r="L43" s="828"/>
      <c r="M43" s="829"/>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917</v>
      </c>
      <c r="B48" s="43" t="str">
        <f>VLOOKUP(A48,MATERIALES!A5:D372,3,FALSE)</f>
        <v>Almohadillas de neopreno dureza 60 (35cm*45cm*5cm con 2 laminas de 3mm)</v>
      </c>
      <c r="C48" s="281"/>
      <c r="D48" s="281"/>
      <c r="E48" s="281"/>
      <c r="F48" s="281"/>
      <c r="G48" s="281"/>
      <c r="H48" s="281"/>
      <c r="I48" s="268"/>
      <c r="J48" s="224" t="str">
        <f>VLOOKUP(A48,MATERIALES!A4:D633,2,FALSE)</f>
        <v>u</v>
      </c>
      <c r="K48" s="282">
        <v>1</v>
      </c>
      <c r="L48" s="267"/>
      <c r="M48" s="402">
        <f>VLOOKUP(A48,MATERIALES!A5:D389,4,FALSE)</f>
        <v>406854.24214999331</v>
      </c>
      <c r="N48" s="272">
        <f>K48*M48</f>
        <v>406854.24214999331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406854.24214999331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984"/>
      <c r="I71" s="73" t="s">
        <v>964</v>
      </c>
      <c r="J71" s="75" t="s">
        <v>1410</v>
      </c>
      <c r="K71" s="74" t="s">
        <v>966</v>
      </c>
      <c r="L71" s="855" t="s">
        <v>950</v>
      </c>
      <c r="M71" s="979"/>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50"/>
      <c r="I77" s="126"/>
      <c r="J77" s="126"/>
      <c r="K77" s="126"/>
      <c r="L77" s="983"/>
      <c r="M77" s="852"/>
      <c r="N77" s="127"/>
    </row>
    <row r="78" spans="1:15" ht="15.75" thickBot="1">
      <c r="B78" s="833" t="s">
        <v>953</v>
      </c>
      <c r="C78" s="834"/>
      <c r="D78" s="834"/>
      <c r="E78" s="834"/>
      <c r="F78" s="834"/>
      <c r="G78" s="834"/>
      <c r="H78" s="834"/>
      <c r="I78" s="834"/>
      <c r="J78" s="834"/>
      <c r="K78" s="834"/>
      <c r="L78" s="834"/>
      <c r="M78" s="835"/>
      <c r="N78" s="460">
        <f>SUM(N72:N77)</f>
        <v>1691.59375</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408562.75183749333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81712.550367498668</v>
      </c>
      <c r="M85" s="862"/>
      <c r="N85" s="51"/>
    </row>
    <row r="86" spans="1:14">
      <c r="B86" s="89" t="s">
        <v>973</v>
      </c>
      <c r="C86" s="90"/>
      <c r="D86" s="90"/>
      <c r="E86" s="90"/>
      <c r="F86" s="90"/>
      <c r="G86" s="90"/>
      <c r="H86" s="90"/>
      <c r="I86" s="87"/>
      <c r="J86" s="88"/>
      <c r="K86" s="304">
        <v>0.05</v>
      </c>
      <c r="L86" s="861">
        <f>N80*K86</f>
        <v>20428.137591874667</v>
      </c>
      <c r="M86" s="862"/>
      <c r="N86" s="51"/>
    </row>
    <row r="87" spans="1:14" ht="15.75" thickBot="1">
      <c r="B87" s="91" t="s">
        <v>974</v>
      </c>
      <c r="C87" s="92"/>
      <c r="D87" s="92"/>
      <c r="E87" s="92"/>
      <c r="F87" s="92"/>
      <c r="G87" s="92"/>
      <c r="H87" s="92"/>
      <c r="I87" s="93"/>
      <c r="J87" s="94"/>
      <c r="K87" s="305">
        <v>0.05</v>
      </c>
      <c r="L87" s="863">
        <f>N80*K87</f>
        <v>20428.137591874667</v>
      </c>
      <c r="M87" s="864"/>
      <c r="N87" s="51"/>
    </row>
    <row r="88" spans="1:14" ht="15.75" thickBot="1">
      <c r="B88" s="827" t="s">
        <v>953</v>
      </c>
      <c r="C88" s="828"/>
      <c r="D88" s="828"/>
      <c r="E88" s="828"/>
      <c r="F88" s="828"/>
      <c r="G88" s="828"/>
      <c r="H88" s="828"/>
      <c r="I88" s="828"/>
      <c r="J88" s="828"/>
      <c r="K88" s="828"/>
      <c r="L88" s="828"/>
      <c r="M88" s="829"/>
      <c r="N88" s="52">
        <f>L85+L86+L87</f>
        <v>122568.825551248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531131.57738874131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N78*M41</f>
        <v>54.131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413</v>
      </c>
      <c r="B48" s="43" t="str">
        <f>VLOOKUP(A48,MATERIALES!A5:D372,3,FALSE)</f>
        <v>Cinta Sika PVC 0,22</v>
      </c>
      <c r="C48" s="281"/>
      <c r="D48" s="281"/>
      <c r="E48" s="281"/>
      <c r="F48" s="281"/>
      <c r="G48" s="281"/>
      <c r="H48" s="281"/>
      <c r="I48" s="268"/>
      <c r="J48" s="224" t="str">
        <f>VLOOKUP(A48,MATERIALES!A4:D633,2,FALSE)</f>
        <v>m</v>
      </c>
      <c r="K48" s="282">
        <v>1.05</v>
      </c>
      <c r="L48" s="267"/>
      <c r="M48" s="402">
        <f>VLOOKUP(A48,MATERIALES!A5:D389,4,FALSE)</f>
        <v>36617.916129275713</v>
      </c>
      <c r="N48" s="272">
        <f>K48*M48</f>
        <v>38448.811935739497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38448.811935739497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1082.6199999999999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39585.562935739501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7917.1125871479007</v>
      </c>
      <c r="M85" s="862"/>
      <c r="N85" s="51"/>
    </row>
    <row r="86" spans="1:14">
      <c r="B86" s="89" t="s">
        <v>973</v>
      </c>
      <c r="C86" s="90"/>
      <c r="D86" s="90"/>
      <c r="E86" s="90"/>
      <c r="F86" s="90"/>
      <c r="G86" s="90"/>
      <c r="H86" s="90"/>
      <c r="I86" s="87"/>
      <c r="J86" s="88"/>
      <c r="K86" s="304">
        <v>0.05</v>
      </c>
      <c r="L86" s="861">
        <f>N80*K86</f>
        <v>1979.2781467869752</v>
      </c>
      <c r="M86" s="862"/>
      <c r="N86" s="51"/>
    </row>
    <row r="87" spans="1:14" ht="15.75" thickBot="1">
      <c r="B87" s="91" t="s">
        <v>974</v>
      </c>
      <c r="C87" s="92"/>
      <c r="D87" s="92"/>
      <c r="E87" s="92"/>
      <c r="F87" s="92"/>
      <c r="G87" s="92"/>
      <c r="H87" s="92"/>
      <c r="I87" s="93"/>
      <c r="J87" s="94"/>
      <c r="K87" s="305">
        <v>0.05</v>
      </c>
      <c r="L87" s="863">
        <f>N80*K87</f>
        <v>1979.2781467869752</v>
      </c>
      <c r="M87" s="864"/>
      <c r="N87" s="51"/>
    </row>
    <row r="88" spans="1:14" ht="15.75" thickBot="1">
      <c r="B88" s="827" t="s">
        <v>953</v>
      </c>
      <c r="C88" s="828"/>
      <c r="D88" s="828"/>
      <c r="E88" s="828"/>
      <c r="F88" s="828"/>
      <c r="G88" s="828"/>
      <c r="H88" s="828"/>
      <c r="I88" s="828"/>
      <c r="J88" s="828"/>
      <c r="K88" s="828"/>
      <c r="L88" s="828"/>
      <c r="M88" s="829"/>
      <c r="N88" s="52">
        <f>L85+L86+L87</f>
        <v>11875.668880721851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51461.231816461353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2607.1440000223356</v>
      </c>
      <c r="L36" s="270"/>
      <c r="M36" s="336">
        <v>40</v>
      </c>
      <c r="N36" s="272">
        <f>K36/M36</f>
        <v>65.17860000055839</v>
      </c>
    </row>
    <row r="37" spans="1:14">
      <c r="A37" s="113" t="s">
        <v>195</v>
      </c>
      <c r="B37" s="840" t="str">
        <f>VLOOKUP(A37,EQUIPOS!A7:D154,3,FALSE)</f>
        <v xml:space="preserve">Equipo de oxicorte, Capacidad de corte: hasta 6´´ (152mm) </v>
      </c>
      <c r="C37" s="841"/>
      <c r="D37" s="841"/>
      <c r="E37" s="841"/>
      <c r="F37" s="841"/>
      <c r="G37" s="841"/>
      <c r="H37" s="842"/>
      <c r="I37" s="421"/>
      <c r="J37" s="422"/>
      <c r="K37" s="269">
        <f>VLOOKUP(A37,EQUIPOS!A7:D164,4,FALSE)</f>
        <v>6407.6484467713708</v>
      </c>
      <c r="L37" s="335"/>
      <c r="M37" s="336">
        <v>40</v>
      </c>
      <c r="N37" s="272">
        <f t="shared" ref="N37:N43" si="0">K37/M37</f>
        <v>160.19121116928426</v>
      </c>
    </row>
    <row r="38" spans="1:14">
      <c r="A38" s="113" t="s">
        <v>204</v>
      </c>
      <c r="B38" s="840" t="str">
        <f>VLOOKUP(A38,EQUIPOS!A8:D154,3,FALSE)</f>
        <v xml:space="preserve">Equipo de soldadura 250 AMP
</v>
      </c>
      <c r="C38" s="841"/>
      <c r="D38" s="841"/>
      <c r="E38" s="841"/>
      <c r="F38" s="841"/>
      <c r="G38" s="841"/>
      <c r="H38" s="842"/>
      <c r="I38" s="421"/>
      <c r="J38" s="422"/>
      <c r="K38" s="269">
        <f>VLOOKUP(A38,EQUIPOS!A8:D165,4,FALSE)</f>
        <v>3888.6736893766101</v>
      </c>
      <c r="L38" s="335"/>
      <c r="M38" s="336">
        <v>40</v>
      </c>
      <c r="N38" s="272">
        <f t="shared" si="0"/>
        <v>97.216842234415253</v>
      </c>
    </row>
    <row r="39" spans="1:14">
      <c r="A39" s="113" t="s">
        <v>208</v>
      </c>
      <c r="B39" s="840" t="str">
        <f>VLOOKUP(A39,EQUIPOS!A9:D154,3,FALSE)</f>
        <v>Equipo de soldadura 400</v>
      </c>
      <c r="C39" s="841"/>
      <c r="D39" s="841"/>
      <c r="E39" s="841"/>
      <c r="F39" s="841"/>
      <c r="G39" s="841"/>
      <c r="H39" s="842"/>
      <c r="I39" s="421"/>
      <c r="J39" s="422"/>
      <c r="K39" s="269">
        <f>VLOOKUP(A39,EQUIPOS!A9:D166,4,FALSE)</f>
        <v>5253.2465026010414</v>
      </c>
      <c r="L39" s="335"/>
      <c r="M39" s="336">
        <v>40</v>
      </c>
      <c r="N39" s="272">
        <f t="shared" si="0"/>
        <v>131.33116256502603</v>
      </c>
    </row>
    <row r="40" spans="1:14">
      <c r="A40" s="113" t="s">
        <v>210</v>
      </c>
      <c r="B40" s="840" t="str">
        <f>VLOOKUP(A40,EQUIPOS!A10:D154,3,FALSE)</f>
        <v>Equipo de soldadura 600</v>
      </c>
      <c r="C40" s="841"/>
      <c r="D40" s="841"/>
      <c r="E40" s="841"/>
      <c r="F40" s="841"/>
      <c r="G40" s="841"/>
      <c r="H40" s="842"/>
      <c r="I40" s="421"/>
      <c r="J40" s="422"/>
      <c r="K40" s="269">
        <f>VLOOKUP(A40,EQUIPOS!A10:D167,4,FALSE)</f>
        <v>5558.763180543101</v>
      </c>
      <c r="L40" s="335"/>
      <c r="M40" s="336">
        <v>40</v>
      </c>
      <c r="N40" s="272">
        <f t="shared" si="0"/>
        <v>138.96907951357753</v>
      </c>
    </row>
    <row r="41" spans="1:14">
      <c r="A41" s="113" t="s">
        <v>202</v>
      </c>
      <c r="B41" s="840" t="str">
        <f>VLOOKUP(A41,EQUIPOS!A11:D155,3,FALSE)</f>
        <v xml:space="preserve">Equipo de rayos X y/o ultrasonido
</v>
      </c>
      <c r="C41" s="841"/>
      <c r="D41" s="841"/>
      <c r="E41" s="841"/>
      <c r="F41" s="841"/>
      <c r="G41" s="841"/>
      <c r="H41" s="842"/>
      <c r="I41" s="421"/>
      <c r="J41" s="422"/>
      <c r="K41" s="269">
        <f>VLOOKUP(A41,EQUIPOS!A11:D168,4,FALSE)</f>
        <v>72715.1037491389</v>
      </c>
      <c r="L41" s="335"/>
      <c r="M41" s="336">
        <v>4000</v>
      </c>
      <c r="N41" s="272">
        <f t="shared" si="0"/>
        <v>18.178775937284726</v>
      </c>
    </row>
    <row r="42" spans="1:14">
      <c r="A42" s="113" t="s">
        <v>294</v>
      </c>
      <c r="B42" s="840" t="str">
        <f>VLOOKUP(A42,EQUIPOS!A12:D156,3,FALSE)</f>
        <v>Puente grúa</v>
      </c>
      <c r="C42" s="841"/>
      <c r="D42" s="841"/>
      <c r="E42" s="841"/>
      <c r="F42" s="841"/>
      <c r="G42" s="841"/>
      <c r="H42" s="842"/>
      <c r="I42" s="421"/>
      <c r="J42" s="422"/>
      <c r="K42" s="269">
        <f>VLOOKUP(A42,EQUIPOS!A12:D169,4,FALSE)</f>
        <v>661862.28332665563</v>
      </c>
      <c r="L42" s="335"/>
      <c r="M42" s="336">
        <v>40000</v>
      </c>
      <c r="N42" s="272">
        <f t="shared" si="0"/>
        <v>16.546557083166391</v>
      </c>
    </row>
    <row r="43" spans="1:14">
      <c r="A43" s="113" t="s">
        <v>334</v>
      </c>
      <c r="B43" s="840" t="str">
        <f>VLOOKUP(A43,EQUIPOS!A13:D157,3,FALSE)</f>
        <v>Taladro industrial</v>
      </c>
      <c r="C43" s="841"/>
      <c r="D43" s="841"/>
      <c r="E43" s="841"/>
      <c r="F43" s="841"/>
      <c r="G43" s="841"/>
      <c r="H43" s="842"/>
      <c r="I43" s="421"/>
      <c r="J43" s="422"/>
      <c r="K43" s="269">
        <f>VLOOKUP(A43,EQUIPOS!A13:D170,4,FALSE)</f>
        <v>36241.659614938879</v>
      </c>
      <c r="L43" s="335"/>
      <c r="M43" s="336">
        <v>40</v>
      </c>
      <c r="N43" s="272">
        <f t="shared" si="0"/>
        <v>906.04149037347202</v>
      </c>
    </row>
    <row r="44" spans="1:14">
      <c r="B44" s="840"/>
      <c r="C44" s="841"/>
      <c r="D44" s="841"/>
      <c r="E44" s="841"/>
      <c r="F44" s="841"/>
      <c r="G44" s="841"/>
      <c r="H44" s="842"/>
      <c r="I44" s="36"/>
      <c r="J44" s="37"/>
      <c r="K44" s="269"/>
      <c r="L44" s="276"/>
      <c r="M44" s="336"/>
      <c r="N44" s="272"/>
    </row>
    <row r="45" spans="1:14">
      <c r="B45" s="320"/>
      <c r="C45" s="321"/>
      <c r="D45" s="321"/>
      <c r="E45" s="321"/>
      <c r="F45" s="323"/>
      <c r="G45" s="323"/>
      <c r="H45" s="125"/>
      <c r="I45" s="36"/>
      <c r="J45" s="37"/>
      <c r="K45" s="269"/>
      <c r="L45" s="276"/>
      <c r="M45" s="277"/>
      <c r="N45" s="273"/>
    </row>
    <row r="46" spans="1:14">
      <c r="B46" s="847" t="s">
        <v>952</v>
      </c>
      <c r="C46" s="848"/>
      <c r="D46" s="848"/>
      <c r="E46" s="38"/>
      <c r="F46" s="39"/>
      <c r="G46" s="39"/>
      <c r="H46" s="40"/>
      <c r="I46" s="36"/>
      <c r="J46" s="37"/>
      <c r="K46" s="279"/>
      <c r="L46" s="276"/>
      <c r="M46" s="401">
        <v>0.1</v>
      </c>
      <c r="N46" s="344">
        <f>N83*M46</f>
        <v>201.60799618480041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SUM(N36:N46)</f>
        <v>1735.2617150615852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61" t="s">
        <v>460</v>
      </c>
      <c r="B53" s="43" t="str">
        <f>VLOOKUP(A53,MATERIALES!A5:D372,3,FALSE)</f>
        <v>Fundente</v>
      </c>
      <c r="C53" s="281"/>
      <c r="D53" s="281"/>
      <c r="E53" s="281"/>
      <c r="F53" s="281"/>
      <c r="G53" s="281"/>
      <c r="H53" s="281"/>
      <c r="I53" s="281"/>
      <c r="J53" s="311" t="str">
        <f>VLOOKUP(A53,MATERIALES!A7:D638,2,FALSE)</f>
        <v>kg</v>
      </c>
      <c r="K53" s="282">
        <v>5.0000000000000001E-3</v>
      </c>
      <c r="L53" s="267"/>
      <c r="M53" s="402">
        <f>VLOOKUP(A53,MATERIALES!A5:D389,4,FALSE)</f>
        <v>33139.701762016572</v>
      </c>
      <c r="N53" s="272">
        <f t="shared" ref="N53:N58" si="1">K53*M53</f>
        <v>165.69850881008287</v>
      </c>
    </row>
    <row r="54" spans="1:14">
      <c r="A54" s="161" t="s">
        <v>462</v>
      </c>
      <c r="B54" s="43" t="str">
        <f>VLOOKUP(A54,MATERIALES!A6:D372,3,FALSE)</f>
        <v>Gas propano</v>
      </c>
      <c r="C54" s="425"/>
      <c r="D54" s="425"/>
      <c r="E54" s="425"/>
      <c r="F54" s="425"/>
      <c r="G54" s="425"/>
      <c r="H54" s="425"/>
      <c r="I54" s="425"/>
      <c r="J54" s="312" t="str">
        <f>VLOOKUP(A54,MATERIALES!A8:D639,2,FALSE)</f>
        <v>kg</v>
      </c>
      <c r="K54" s="397">
        <v>5.0000000000000001E-3</v>
      </c>
      <c r="L54" s="421"/>
      <c r="M54" s="402">
        <f>VLOOKUP(A54,MATERIALES!A6:D390,4,FALSE)</f>
        <v>2915.577356049972</v>
      </c>
      <c r="N54" s="272">
        <f t="shared" si="1"/>
        <v>14.577886780249861</v>
      </c>
    </row>
    <row r="55" spans="1:14">
      <c r="A55" s="161" t="s">
        <v>591</v>
      </c>
      <c r="B55" s="43" t="str">
        <f>VLOOKUP(A55,MATERIALES!A6:D372,3,FALSE)</f>
        <v>Oxigeno industrial</v>
      </c>
      <c r="C55" s="425"/>
      <c r="D55" s="425"/>
      <c r="E55" s="425"/>
      <c r="F55" s="425"/>
      <c r="G55" s="425"/>
      <c r="H55" s="425"/>
      <c r="I55" s="425"/>
      <c r="J55" s="312" t="str">
        <f>VLOOKUP(A55,MATERIALES!A9:D640,2,FALSE)</f>
        <v>kg</v>
      </c>
      <c r="K55" s="397">
        <v>5.0000000000000001E-3</v>
      </c>
      <c r="L55" s="421"/>
      <c r="M55" s="402">
        <f>VLOOKUP(A55,MATERIALES!A6:D391,4,FALSE)</f>
        <v>97266.784430708547</v>
      </c>
      <c r="N55" s="272">
        <f t="shared" si="1"/>
        <v>486.33392215354274</v>
      </c>
    </row>
    <row r="56" spans="1:14">
      <c r="A56" s="161" t="s">
        <v>662</v>
      </c>
      <c r="B56" s="43" t="str">
        <f>VLOOKUP(A56,MATERIALES!A6:D372,3,FALSE)</f>
        <v>Soldadura 7018</v>
      </c>
      <c r="C56" s="425"/>
      <c r="D56" s="425"/>
      <c r="E56" s="425"/>
      <c r="F56" s="425"/>
      <c r="G56" s="425"/>
      <c r="H56" s="425"/>
      <c r="I56" s="425"/>
      <c r="J56" s="312" t="str">
        <f>VLOOKUP(A56,MATERIALES!A10:D641,2,FALSE)</f>
        <v>kg</v>
      </c>
      <c r="K56" s="397">
        <v>0.01</v>
      </c>
      <c r="L56" s="421"/>
      <c r="M56" s="402">
        <f>VLOOKUP(A56,MATERIALES!A6:D392,4,FALSE)</f>
        <v>13224.225864940945</v>
      </c>
      <c r="N56" s="272">
        <f t="shared" si="1"/>
        <v>132.24225864940945</v>
      </c>
    </row>
    <row r="57" spans="1:14">
      <c r="A57" s="161" t="s">
        <v>665</v>
      </c>
      <c r="B57" s="43" t="str">
        <f>VLOOKUP(A57,MATERIALES!A7:D372,3,FALSE)</f>
        <v>Soldadura L-70</v>
      </c>
      <c r="C57" s="425"/>
      <c r="D57" s="425"/>
      <c r="E57" s="425"/>
      <c r="F57" s="425"/>
      <c r="G57" s="425"/>
      <c r="H57" s="425"/>
      <c r="I57" s="425"/>
      <c r="J57" s="312" t="str">
        <f>VLOOKUP(A57,MATERIALES!A11:D642,2,FALSE)</f>
        <v>kg</v>
      </c>
      <c r="K57" s="397">
        <v>0.01</v>
      </c>
      <c r="L57" s="421"/>
      <c r="M57" s="402">
        <f>VLOOKUP(A57,MATERIALES!A7:D393,4,FALSE)</f>
        <v>22058.425253772359</v>
      </c>
      <c r="N57" s="272">
        <f t="shared" si="1"/>
        <v>220.58425253772359</v>
      </c>
    </row>
    <row r="58" spans="1:14">
      <c r="A58" s="161" t="s">
        <v>742</v>
      </c>
      <c r="B58" s="43" t="str">
        <f>VLOOKUP(A58,MATERIALES!A1:D372,3,FALSE)</f>
        <v>Acero A-36 para estructura metálica</v>
      </c>
      <c r="C58" s="425"/>
      <c r="D58" s="425"/>
      <c r="E58" s="425"/>
      <c r="F58" s="425"/>
      <c r="G58" s="425"/>
      <c r="H58" s="425"/>
      <c r="I58" s="425"/>
      <c r="J58" s="312" t="str">
        <f>VLOOKUP(A58,MATERIALES!A1:D643,2,FALSE)</f>
        <v>kg</v>
      </c>
      <c r="K58" s="397">
        <v>1</v>
      </c>
      <c r="L58" s="421"/>
      <c r="M58" s="402">
        <f>VLOOKUP(A58,MATERIALES!A1:D394,4,FALSE)</f>
        <v>3875.6353282921414</v>
      </c>
      <c r="N58" s="272">
        <f t="shared" si="1"/>
        <v>3875.6353282921414</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7" t="s">
        <v>953</v>
      </c>
      <c r="C61" s="828"/>
      <c r="D61" s="828"/>
      <c r="E61" s="828"/>
      <c r="F61" s="828"/>
      <c r="G61" s="828"/>
      <c r="H61" s="828"/>
      <c r="I61" s="828"/>
      <c r="J61" s="828"/>
      <c r="K61" s="828"/>
      <c r="L61" s="828"/>
      <c r="M61" s="829"/>
      <c r="N61" s="394">
        <f>SUM(N53:N60)</f>
        <v>4895.0721572231496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B66" s="46"/>
      <c r="C66" s="317"/>
      <c r="D66" s="317"/>
      <c r="E66" s="317"/>
      <c r="F66" s="317"/>
      <c r="G66" s="31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311"/>
      <c r="I68" s="279"/>
      <c r="J68" s="286"/>
      <c r="K68" s="279"/>
      <c r="L68" s="831"/>
      <c r="M68" s="832"/>
      <c r="N68" s="287"/>
    </row>
    <row r="69" spans="1:15">
      <c r="B69" s="46"/>
      <c r="C69" s="47"/>
      <c r="D69" s="47"/>
      <c r="E69" s="47"/>
      <c r="F69" s="47"/>
      <c r="G69" s="47"/>
      <c r="H69" s="311"/>
      <c r="I69" s="279"/>
      <c r="J69" s="286"/>
      <c r="K69" s="279"/>
      <c r="L69" s="831"/>
      <c r="M69" s="832"/>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4"/>
      <c r="C82" s="815" t="e">
        <f>VLOOKUP(B82,'MANO DE OBRA'!B12:E73,3,FALSE)</f>
        <v>#N/A</v>
      </c>
      <c r="D82" s="815" t="e">
        <f>VLOOKUP(C82,'MANO DE OBRA'!C12:F73,3,FALSE)</f>
        <v>#N/A</v>
      </c>
      <c r="E82" s="815" t="e">
        <f>VLOOKUP(D82,'MANO DE OBRA'!D12:G73,3,FALSE)</f>
        <v>#N/A</v>
      </c>
      <c r="F82" s="815" t="e">
        <f>VLOOKUP(E82,'MANO DE OBRA'!E12:H73,3,FALSE)</f>
        <v>#N/A</v>
      </c>
      <c r="G82" s="815" t="e">
        <f>VLOOKUP(F82,'MANO DE OBRA'!F12:I73,3,FALSE)</f>
        <v>#N/A</v>
      </c>
      <c r="H82" s="815" t="e">
        <f>VLOOKUP(G82,'MANO DE OBRA'!G12:J73,3,FALSE)</f>
        <v>#N/A</v>
      </c>
      <c r="I82" s="470"/>
      <c r="J82" s="471"/>
      <c r="K82" s="474"/>
      <c r="L82" s="475"/>
      <c r="M82" s="476"/>
      <c r="N82" s="440"/>
    </row>
    <row r="83" spans="1:14" ht="15.75" thickBot="1">
      <c r="B83" s="833" t="s">
        <v>953</v>
      </c>
      <c r="C83" s="834"/>
      <c r="D83" s="834"/>
      <c r="E83" s="834"/>
      <c r="F83" s="834"/>
      <c r="G83" s="834"/>
      <c r="H83" s="834"/>
      <c r="I83" s="834"/>
      <c r="J83" s="834"/>
      <c r="K83" s="834"/>
      <c r="L83" s="834"/>
      <c r="M83" s="835"/>
      <c r="N83" s="460">
        <f>SUM(N77:N82)</f>
        <v>2016.0799618480041</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8646.413834132738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1729.2827668265477</v>
      </c>
      <c r="M90" s="862"/>
      <c r="N90" s="51"/>
    </row>
    <row r="91" spans="1:14">
      <c r="B91" s="89" t="s">
        <v>973</v>
      </c>
      <c r="C91" s="90"/>
      <c r="D91" s="90"/>
      <c r="E91" s="90"/>
      <c r="F91" s="90"/>
      <c r="G91" s="90"/>
      <c r="H91" s="90"/>
      <c r="I91" s="87"/>
      <c r="J91" s="88"/>
      <c r="K91" s="304">
        <v>0.05</v>
      </c>
      <c r="L91" s="861">
        <f>N85*K91</f>
        <v>432.32069170663692</v>
      </c>
      <c r="M91" s="862"/>
      <c r="N91" s="51"/>
    </row>
    <row r="92" spans="1:14" ht="15.75" thickBot="1">
      <c r="B92" s="91" t="s">
        <v>974</v>
      </c>
      <c r="C92" s="92"/>
      <c r="D92" s="92"/>
      <c r="E92" s="92"/>
      <c r="F92" s="92"/>
      <c r="G92" s="92"/>
      <c r="H92" s="92"/>
      <c r="I92" s="93"/>
      <c r="J92" s="94"/>
      <c r="K92" s="305">
        <v>0.05</v>
      </c>
      <c r="L92" s="863">
        <f>N85*K92</f>
        <v>432.32069170663692</v>
      </c>
      <c r="M92" s="864"/>
      <c r="N92" s="51"/>
    </row>
    <row r="93" spans="1:14" ht="15.75" thickBot="1">
      <c r="B93" s="827" t="s">
        <v>953</v>
      </c>
      <c r="C93" s="828"/>
      <c r="D93" s="828"/>
      <c r="E93" s="828"/>
      <c r="F93" s="828"/>
      <c r="G93" s="828"/>
      <c r="H93" s="828"/>
      <c r="I93" s="828"/>
      <c r="J93" s="828"/>
      <c r="K93" s="828"/>
      <c r="L93" s="828"/>
      <c r="M93" s="829"/>
      <c r="N93" s="52">
        <f>L90+L91+L92</f>
        <v>2593.9241502398213</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11240.33798437256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2607.1440000223356</v>
      </c>
      <c r="L36" s="270"/>
      <c r="M36" s="336">
        <v>40</v>
      </c>
      <c r="N36" s="272">
        <f t="shared" ref="N36:N41" si="0">K36/M36</f>
        <v>65.17860000055839</v>
      </c>
    </row>
    <row r="37" spans="1:14">
      <c r="A37" s="113" t="s">
        <v>334</v>
      </c>
      <c r="B37" s="840" t="str">
        <f>VLOOKUP(A37,EQUIPOS!A7:D154,3,FALSE)</f>
        <v>Taladro industrial</v>
      </c>
      <c r="C37" s="841"/>
      <c r="D37" s="841"/>
      <c r="E37" s="841"/>
      <c r="F37" s="841"/>
      <c r="G37" s="841"/>
      <c r="H37" s="842"/>
      <c r="I37" s="421"/>
      <c r="J37" s="422"/>
      <c r="K37" s="269">
        <f>VLOOKUP(A37,EQUIPOS!A7:D164,4,FALSE)</f>
        <v>36241.659614938879</v>
      </c>
      <c r="L37" s="335"/>
      <c r="M37" s="336">
        <v>40</v>
      </c>
      <c r="N37" s="272">
        <f t="shared" si="0"/>
        <v>906.04149037347202</v>
      </c>
    </row>
    <row r="38" spans="1:14">
      <c r="A38" s="113" t="s">
        <v>195</v>
      </c>
      <c r="B38" s="840" t="str">
        <f>VLOOKUP(A38,EQUIPOS!A8:D154,3,FALSE)</f>
        <v xml:space="preserve">Equipo de oxicorte, Capacidad de corte: hasta 6´´ (152mm) </v>
      </c>
      <c r="C38" s="841"/>
      <c r="D38" s="841"/>
      <c r="E38" s="841"/>
      <c r="F38" s="841"/>
      <c r="G38" s="841"/>
      <c r="H38" s="842"/>
      <c r="I38" s="421"/>
      <c r="J38" s="422"/>
      <c r="K38" s="269">
        <f>VLOOKUP(A38,EQUIPOS!A8:D165,4,FALSE)</f>
        <v>6407.6484467713708</v>
      </c>
      <c r="L38" s="335"/>
      <c r="M38" s="336">
        <v>40</v>
      </c>
      <c r="N38" s="272">
        <f t="shared" si="0"/>
        <v>160.19121116928426</v>
      </c>
    </row>
    <row r="39" spans="1:14">
      <c r="A39" s="113" t="s">
        <v>204</v>
      </c>
      <c r="B39" s="840" t="str">
        <f>VLOOKUP(A39,EQUIPOS!A9:D154,3,FALSE)</f>
        <v xml:space="preserve">Equipo de soldadura 250 AMP
</v>
      </c>
      <c r="C39" s="841"/>
      <c r="D39" s="841"/>
      <c r="E39" s="841"/>
      <c r="F39" s="841"/>
      <c r="G39" s="841"/>
      <c r="H39" s="842"/>
      <c r="I39" s="421"/>
      <c r="J39" s="422"/>
      <c r="K39" s="269">
        <f>VLOOKUP(A39,EQUIPOS!A9:D166,4,FALSE)</f>
        <v>3888.6736893766101</v>
      </c>
      <c r="L39" s="335"/>
      <c r="M39" s="336">
        <v>40</v>
      </c>
      <c r="N39" s="272">
        <f t="shared" si="0"/>
        <v>97.216842234415253</v>
      </c>
    </row>
    <row r="40" spans="1:14">
      <c r="A40" s="113" t="s">
        <v>208</v>
      </c>
      <c r="B40" s="840" t="str">
        <f>VLOOKUP(A40,EQUIPOS!A10:D154,3,FALSE)</f>
        <v>Equipo de soldadura 400</v>
      </c>
      <c r="C40" s="841"/>
      <c r="D40" s="841"/>
      <c r="E40" s="841"/>
      <c r="F40" s="841"/>
      <c r="G40" s="841"/>
      <c r="H40" s="842"/>
      <c r="I40" s="421"/>
      <c r="J40" s="422"/>
      <c r="K40" s="269">
        <f>VLOOKUP(A40,EQUIPOS!A10:D167,4,FALSE)</f>
        <v>5253.2465026010414</v>
      </c>
      <c r="L40" s="335"/>
      <c r="M40" s="336">
        <v>40</v>
      </c>
      <c r="N40" s="272">
        <f t="shared" si="0"/>
        <v>131.33116256502603</v>
      </c>
    </row>
    <row r="41" spans="1:14">
      <c r="A41" s="113" t="s">
        <v>210</v>
      </c>
      <c r="B41" s="840" t="str">
        <f>VLOOKUP(A41,EQUIPOS!A11:D155,3,FALSE)</f>
        <v>Equipo de soldadura 600</v>
      </c>
      <c r="C41" s="841"/>
      <c r="D41" s="841"/>
      <c r="E41" s="841"/>
      <c r="F41" s="841"/>
      <c r="G41" s="841"/>
      <c r="H41" s="842"/>
      <c r="I41" s="421"/>
      <c r="J41" s="422"/>
      <c r="K41" s="269">
        <f>VLOOKUP(A41,EQUIPOS!A11:D168,4,FALSE)</f>
        <v>5558.763180543101</v>
      </c>
      <c r="L41" s="335"/>
      <c r="M41" s="336">
        <v>40</v>
      </c>
      <c r="N41" s="272">
        <f t="shared" si="0"/>
        <v>138.96907951357753</v>
      </c>
    </row>
    <row r="42" spans="1:14">
      <c r="B42" s="840"/>
      <c r="C42" s="841"/>
      <c r="D42" s="841"/>
      <c r="E42" s="841"/>
      <c r="F42" s="841"/>
      <c r="G42" s="841"/>
      <c r="H42" s="842"/>
      <c r="I42" s="36"/>
      <c r="J42" s="37"/>
      <c r="K42" s="269"/>
      <c r="L42" s="276"/>
      <c r="M42" s="336"/>
      <c r="N42" s="272"/>
    </row>
    <row r="43" spans="1:14">
      <c r="B43" s="320"/>
      <c r="C43" s="321"/>
      <c r="D43" s="321"/>
      <c r="E43" s="321"/>
      <c r="F43" s="323"/>
      <c r="G43" s="323"/>
      <c r="H43" s="125"/>
      <c r="I43" s="36"/>
      <c r="J43" s="37"/>
      <c r="K43" s="269"/>
      <c r="L43" s="276"/>
      <c r="M43" s="277"/>
      <c r="N43" s="273"/>
    </row>
    <row r="44" spans="1:14">
      <c r="B44" s="847" t="s">
        <v>952</v>
      </c>
      <c r="C44" s="848"/>
      <c r="D44" s="848"/>
      <c r="E44" s="38"/>
      <c r="F44" s="39"/>
      <c r="G44" s="39"/>
      <c r="H44" s="40"/>
      <c r="I44" s="36"/>
      <c r="J44" s="37"/>
      <c r="K44" s="279"/>
      <c r="L44" s="276"/>
      <c r="M44" s="401">
        <v>0.05</v>
      </c>
      <c r="N44" s="344">
        <f>N81*M44</f>
        <v>100.80399809240021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4">
        <f>SUM(N36:N44)</f>
        <v>1599.7323839487337</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5" t="s">
        <v>945</v>
      </c>
      <c r="K50" s="85" t="s">
        <v>946</v>
      </c>
      <c r="L50" s="821" t="s">
        <v>955</v>
      </c>
      <c r="M50" s="820"/>
      <c r="N50" s="86" t="s">
        <v>951</v>
      </c>
    </row>
    <row r="51" spans="1:14">
      <c r="A51" s="163" t="s">
        <v>460</v>
      </c>
      <c r="B51" s="43" t="str">
        <f>VLOOKUP(A51,MATERIALES!A5:D372,3,FALSE)</f>
        <v>Fundente</v>
      </c>
      <c r="C51" s="281"/>
      <c r="D51" s="281"/>
      <c r="E51" s="281"/>
      <c r="F51" s="281"/>
      <c r="G51" s="281"/>
      <c r="H51" s="281"/>
      <c r="I51" s="281"/>
      <c r="J51" s="311" t="str">
        <f>VLOOKUP(A51,MATERIALES!A6:D636,2,FALSE)</f>
        <v>kg</v>
      </c>
      <c r="K51" s="282">
        <v>5.0000000000000001E-3</v>
      </c>
      <c r="L51" s="267"/>
      <c r="M51" s="402">
        <f>VLOOKUP(A51,MATERIALES!A5:D389,4,FALSE)</f>
        <v>33139.701762016572</v>
      </c>
      <c r="N51" s="272">
        <f t="shared" ref="N51:N56" si="1">K51*M51</f>
        <v>165.69850881008287</v>
      </c>
    </row>
    <row r="52" spans="1:14">
      <c r="A52" s="163" t="s">
        <v>462</v>
      </c>
      <c r="B52" s="43" t="str">
        <f>VLOOKUP(A52,MATERIALES!A6:D372,3,FALSE)</f>
        <v>Gas propano</v>
      </c>
      <c r="C52" s="425"/>
      <c r="D52" s="425"/>
      <c r="E52" s="425"/>
      <c r="F52" s="425"/>
      <c r="G52" s="425"/>
      <c r="H52" s="425"/>
      <c r="I52" s="425"/>
      <c r="J52" s="312" t="str">
        <f>VLOOKUP(A52,MATERIALES!A6:D637,2,FALSE)</f>
        <v>kg</v>
      </c>
      <c r="K52" s="397">
        <v>5.0000000000000001E-3</v>
      </c>
      <c r="L52" s="421"/>
      <c r="M52" s="402">
        <f>VLOOKUP(A52,MATERIALES!A6:D390,4,FALSE)</f>
        <v>2915.577356049972</v>
      </c>
      <c r="N52" s="272">
        <f t="shared" si="1"/>
        <v>14.577886780249861</v>
      </c>
    </row>
    <row r="53" spans="1:14">
      <c r="A53" s="163" t="s">
        <v>591</v>
      </c>
      <c r="B53" s="43" t="str">
        <f>VLOOKUP(A53,MATERIALES!A6:D372,3,FALSE)</f>
        <v>Oxigeno industrial</v>
      </c>
      <c r="C53" s="425"/>
      <c r="D53" s="425"/>
      <c r="E53" s="425"/>
      <c r="F53" s="425"/>
      <c r="G53" s="425"/>
      <c r="H53" s="425"/>
      <c r="I53" s="425"/>
      <c r="J53" s="312" t="str">
        <f>VLOOKUP(A53,MATERIALES!A7:D638,2,FALSE)</f>
        <v>kg</v>
      </c>
      <c r="K53" s="397">
        <v>5.0000000000000001E-3</v>
      </c>
      <c r="L53" s="421"/>
      <c r="M53" s="402">
        <f>VLOOKUP(A53,MATERIALES!A6:D391,4,FALSE)</f>
        <v>97266.784430708547</v>
      </c>
      <c r="N53" s="272">
        <f t="shared" si="1"/>
        <v>486.33392215354274</v>
      </c>
    </row>
    <row r="54" spans="1:14">
      <c r="A54" s="163" t="s">
        <v>662</v>
      </c>
      <c r="B54" s="43" t="str">
        <f>VLOOKUP(A54,MATERIALES!A6:D372,3,FALSE)</f>
        <v>Soldadura 7018</v>
      </c>
      <c r="C54" s="425"/>
      <c r="D54" s="425"/>
      <c r="E54" s="425"/>
      <c r="F54" s="425"/>
      <c r="G54" s="425"/>
      <c r="H54" s="425"/>
      <c r="I54" s="425"/>
      <c r="J54" s="312" t="str">
        <f>VLOOKUP(A54,MATERIALES!A8:D639,2,FALSE)</f>
        <v>kg</v>
      </c>
      <c r="K54" s="397">
        <v>0.01</v>
      </c>
      <c r="L54" s="421"/>
      <c r="M54" s="402">
        <f>VLOOKUP(A54,MATERIALES!A6:D392,4,FALSE)</f>
        <v>13224.225864940945</v>
      </c>
      <c r="N54" s="272">
        <f t="shared" si="1"/>
        <v>132.24225864940945</v>
      </c>
    </row>
    <row r="55" spans="1:14">
      <c r="A55" s="163" t="s">
        <v>665</v>
      </c>
      <c r="B55" s="43" t="str">
        <f>VLOOKUP(A55,MATERIALES!A7:D372,3,FALSE)</f>
        <v>Soldadura L-70</v>
      </c>
      <c r="C55" s="425"/>
      <c r="D55" s="425"/>
      <c r="E55" s="425"/>
      <c r="F55" s="425"/>
      <c r="G55" s="425"/>
      <c r="H55" s="425"/>
      <c r="I55" s="425"/>
      <c r="J55" s="312" t="str">
        <f>VLOOKUP(A55,MATERIALES!A9:D640,2,FALSE)</f>
        <v>kg</v>
      </c>
      <c r="K55" s="397">
        <v>0.01</v>
      </c>
      <c r="L55" s="421"/>
      <c r="M55" s="402">
        <f>VLOOKUP(A55,MATERIALES!A7:D393,4,FALSE)</f>
        <v>22058.425253772359</v>
      </c>
      <c r="N55" s="272">
        <f t="shared" si="1"/>
        <v>220.58425253772359</v>
      </c>
    </row>
    <row r="56" spans="1:14">
      <c r="A56" s="163" t="s">
        <v>742</v>
      </c>
      <c r="B56" s="43" t="str">
        <f>VLOOKUP(A56,MATERIALES!A1:D372,3,FALSE)</f>
        <v>Acero A-36 para estructura metálica</v>
      </c>
      <c r="C56" s="425"/>
      <c r="D56" s="425"/>
      <c r="E56" s="425"/>
      <c r="F56" s="425"/>
      <c r="G56" s="425"/>
      <c r="H56" s="425"/>
      <c r="I56" s="425"/>
      <c r="J56" s="312" t="str">
        <f>VLOOKUP(A56,MATERIALES!A1:D641,2,FALSE)</f>
        <v>kg</v>
      </c>
      <c r="K56" s="397">
        <v>1</v>
      </c>
      <c r="L56" s="421"/>
      <c r="M56" s="402">
        <f>VLOOKUP(A56,MATERIALES!A1:D394,4,FALSE)</f>
        <v>3875.6353282921414</v>
      </c>
      <c r="N56" s="272">
        <f t="shared" si="1"/>
        <v>3875.6353282921414</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SUM(N51:N58)</f>
        <v>4895.0721572231496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B64" s="46"/>
      <c r="C64" s="317"/>
      <c r="D64" s="317"/>
      <c r="E64" s="317"/>
      <c r="F64" s="317"/>
      <c r="G64" s="31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4"/>
      <c r="C80" s="815"/>
      <c r="D80" s="815"/>
      <c r="E80" s="815"/>
      <c r="F80" s="815"/>
      <c r="G80" s="815"/>
      <c r="H80" s="815"/>
      <c r="I80" s="470"/>
      <c r="J80" s="471"/>
      <c r="K80" s="472"/>
      <c r="L80" s="475"/>
      <c r="M80" s="476"/>
      <c r="N80" s="440"/>
    </row>
    <row r="81" spans="1:14" ht="15.75" thickBot="1">
      <c r="B81" s="833" t="s">
        <v>953</v>
      </c>
      <c r="C81" s="834"/>
      <c r="D81" s="834"/>
      <c r="E81" s="834"/>
      <c r="F81" s="834"/>
      <c r="G81" s="834"/>
      <c r="H81" s="834"/>
      <c r="I81" s="834"/>
      <c r="J81" s="834"/>
      <c r="K81" s="834"/>
      <c r="L81" s="834"/>
      <c r="M81" s="835"/>
      <c r="N81" s="301">
        <f>SUM(N75:N80)</f>
        <v>2016.0799618480041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8510.8845030198863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1702.1769006039774</v>
      </c>
      <c r="M88" s="862"/>
      <c r="N88" s="51"/>
    </row>
    <row r="89" spans="1:14">
      <c r="B89" s="89" t="s">
        <v>973</v>
      </c>
      <c r="C89" s="90"/>
      <c r="D89" s="90"/>
      <c r="E89" s="90"/>
      <c r="F89" s="90"/>
      <c r="G89" s="90"/>
      <c r="H89" s="90"/>
      <c r="I89" s="87"/>
      <c r="J89" s="88"/>
      <c r="K89" s="304">
        <v>0.05</v>
      </c>
      <c r="L89" s="861">
        <f>N83*K89</f>
        <v>425.54422515099435</v>
      </c>
      <c r="M89" s="862"/>
      <c r="N89" s="51"/>
    </row>
    <row r="90" spans="1:14" ht="15.75" thickBot="1">
      <c r="B90" s="91" t="s">
        <v>974</v>
      </c>
      <c r="C90" s="92"/>
      <c r="D90" s="92"/>
      <c r="E90" s="92"/>
      <c r="F90" s="92"/>
      <c r="G90" s="92"/>
      <c r="H90" s="92"/>
      <c r="I90" s="93"/>
      <c r="J90" s="94"/>
      <c r="K90" s="305">
        <v>0.05</v>
      </c>
      <c r="L90" s="863">
        <f>N83*K90</f>
        <v>425.54422515099435</v>
      </c>
      <c r="M90" s="864"/>
      <c r="N90" s="51"/>
    </row>
    <row r="91" spans="1:14" ht="15.75" thickBot="1">
      <c r="B91" s="827" t="s">
        <v>953</v>
      </c>
      <c r="C91" s="828"/>
      <c r="D91" s="828"/>
      <c r="E91" s="828"/>
      <c r="F91" s="828"/>
      <c r="G91" s="828"/>
      <c r="H91" s="828"/>
      <c r="I91" s="828"/>
      <c r="J91" s="828"/>
      <c r="K91" s="828"/>
      <c r="L91" s="828"/>
      <c r="M91" s="829"/>
      <c r="N91" s="52">
        <f>L88+L89+L90</f>
        <v>2553.265350905966</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11064.149853925852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31">
        <f>VLOOKUP(A61,TRANSPORTE!A3:D117,4,FALSE)</f>
        <v>0.43893021637472041</v>
      </c>
      <c r="M61" s="832"/>
      <c r="N61" s="287">
        <f>K61*L61</f>
        <v>0.43893021637472041</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0.43893021637472041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0.43893021637472041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8.7786043274944089E-2</v>
      </c>
      <c r="M85" s="862"/>
      <c r="N85" s="51"/>
    </row>
    <row r="86" spans="1:14">
      <c r="B86" s="89" t="s">
        <v>973</v>
      </c>
      <c r="C86" s="90"/>
      <c r="D86" s="90"/>
      <c r="E86" s="90"/>
      <c r="F86" s="90"/>
      <c r="G86" s="90"/>
      <c r="H86" s="90"/>
      <c r="I86" s="87"/>
      <c r="J86" s="88"/>
      <c r="K86" s="304">
        <v>0.05</v>
      </c>
      <c r="L86" s="861">
        <f>N80*K86</f>
        <v>2.1946510818736022E-2</v>
      </c>
      <c r="M86" s="862"/>
      <c r="N86" s="51"/>
    </row>
    <row r="87" spans="1:14" ht="15.75" thickBot="1">
      <c r="B87" s="91" t="s">
        <v>974</v>
      </c>
      <c r="C87" s="92"/>
      <c r="D87" s="92"/>
      <c r="E87" s="92"/>
      <c r="F87" s="92"/>
      <c r="G87" s="92"/>
      <c r="H87" s="92"/>
      <c r="I87" s="93"/>
      <c r="J87" s="94"/>
      <c r="K87" s="305">
        <v>0.05</v>
      </c>
      <c r="L87" s="863">
        <f>N80*K87</f>
        <v>2.1946510818736022E-2</v>
      </c>
      <c r="M87" s="864"/>
      <c r="N87" s="51"/>
    </row>
    <row r="88" spans="1:14" ht="15.75" thickBot="1">
      <c r="B88" s="827" t="s">
        <v>953</v>
      </c>
      <c r="C88" s="828"/>
      <c r="D88" s="828"/>
      <c r="E88" s="828"/>
      <c r="F88" s="828"/>
      <c r="G88" s="828"/>
      <c r="H88" s="828"/>
      <c r="I88" s="828"/>
      <c r="J88" s="828"/>
      <c r="K88" s="828"/>
      <c r="L88" s="828"/>
      <c r="M88" s="829"/>
      <c r="N88" s="52">
        <f>L85+L86+L87</f>
        <v>0.13167906491241613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52">
        <f>N80+N88</f>
        <v>0.5706092812871365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2607.1440000223356</v>
      </c>
      <c r="L36" s="270"/>
      <c r="M36" s="336">
        <v>40</v>
      </c>
      <c r="N36" s="272">
        <f t="shared" ref="N36:N41" si="0">K36/M36</f>
        <v>65.17860000055839</v>
      </c>
    </row>
    <row r="37" spans="1:14">
      <c r="A37" s="113" t="s">
        <v>195</v>
      </c>
      <c r="B37" s="840" t="str">
        <f>VLOOKUP(A37,EQUIPOS!A7:D154,3,FALSE)</f>
        <v xml:space="preserve">Equipo de oxicorte, Capacidad de corte: hasta 6´´ (152mm) </v>
      </c>
      <c r="C37" s="841"/>
      <c r="D37" s="841"/>
      <c r="E37" s="841"/>
      <c r="F37" s="841"/>
      <c r="G37" s="841"/>
      <c r="H37" s="842"/>
      <c r="I37" s="421"/>
      <c r="J37" s="422"/>
      <c r="K37" s="269">
        <f>VLOOKUP(A37,EQUIPOS!A7:D164,4,FALSE)</f>
        <v>6407.6484467713708</v>
      </c>
      <c r="L37" s="335"/>
      <c r="M37" s="336">
        <v>400</v>
      </c>
      <c r="N37" s="272">
        <f t="shared" si="0"/>
        <v>16.019121116928428</v>
      </c>
    </row>
    <row r="38" spans="1:14">
      <c r="A38" s="113" t="s">
        <v>204</v>
      </c>
      <c r="B38" s="840" t="str">
        <f>VLOOKUP(A38,EQUIPOS!A8:D154,3,FALSE)</f>
        <v xml:space="preserve">Equipo de soldadura 250 AMP
</v>
      </c>
      <c r="C38" s="841"/>
      <c r="D38" s="841"/>
      <c r="E38" s="841"/>
      <c r="F38" s="841"/>
      <c r="G38" s="841"/>
      <c r="H38" s="842"/>
      <c r="I38" s="421"/>
      <c r="J38" s="422"/>
      <c r="K38" s="269">
        <f>VLOOKUP(A38,EQUIPOS!A8:D165,4,FALSE)</f>
        <v>3888.6736893766101</v>
      </c>
      <c r="L38" s="335"/>
      <c r="M38" s="336">
        <v>400</v>
      </c>
      <c r="N38" s="272">
        <f t="shared" si="0"/>
        <v>9.7216842234415246</v>
      </c>
    </row>
    <row r="39" spans="1:14">
      <c r="A39" s="113" t="s">
        <v>208</v>
      </c>
      <c r="B39" s="840" t="str">
        <f>VLOOKUP(A39,EQUIPOS!A9:D154,3,FALSE)</f>
        <v>Equipo de soldadura 400</v>
      </c>
      <c r="C39" s="841"/>
      <c r="D39" s="841"/>
      <c r="E39" s="841"/>
      <c r="F39" s="841"/>
      <c r="G39" s="841"/>
      <c r="H39" s="842"/>
      <c r="I39" s="421"/>
      <c r="J39" s="422"/>
      <c r="K39" s="269">
        <f>VLOOKUP(A39,EQUIPOS!A9:D166,4,FALSE)</f>
        <v>5253.2465026010414</v>
      </c>
      <c r="L39" s="335"/>
      <c r="M39" s="336">
        <v>400</v>
      </c>
      <c r="N39" s="272">
        <f t="shared" si="0"/>
        <v>13.133116256502603</v>
      </c>
    </row>
    <row r="40" spans="1:14">
      <c r="A40" s="113" t="s">
        <v>210</v>
      </c>
      <c r="B40" s="840" t="str">
        <f>VLOOKUP(A40,EQUIPOS!A10:D154,3,FALSE)</f>
        <v>Equipo de soldadura 600</v>
      </c>
      <c r="C40" s="841"/>
      <c r="D40" s="841"/>
      <c r="E40" s="841"/>
      <c r="F40" s="841"/>
      <c r="G40" s="841"/>
      <c r="H40" s="842"/>
      <c r="I40" s="421"/>
      <c r="J40" s="422"/>
      <c r="K40" s="269">
        <f>VLOOKUP(A40,EQUIPOS!A10:D167,4,FALSE)</f>
        <v>5558.763180543101</v>
      </c>
      <c r="L40" s="335"/>
      <c r="M40" s="336">
        <v>400</v>
      </c>
      <c r="N40" s="272">
        <f t="shared" si="0"/>
        <v>13.896907951357752</v>
      </c>
    </row>
    <row r="41" spans="1:14">
      <c r="A41" s="113" t="s">
        <v>243</v>
      </c>
      <c r="B41" s="840" t="str">
        <f>VLOOKUP(A41,EQUIPOS!A11:D155,3,FALSE)</f>
        <v>Grúa 10 ton</v>
      </c>
      <c r="C41" s="841"/>
      <c r="D41" s="841"/>
      <c r="E41" s="841"/>
      <c r="F41" s="841"/>
      <c r="G41" s="841"/>
      <c r="H41" s="842"/>
      <c r="I41" s="421"/>
      <c r="J41" s="422"/>
      <c r="K41" s="269">
        <f>VLOOKUP(A41,EQUIPOS!A11:D168,4,FALSE)</f>
        <v>194598.8062891271</v>
      </c>
      <c r="L41" s="335"/>
      <c r="M41" s="336">
        <v>400</v>
      </c>
      <c r="N41" s="272">
        <f t="shared" si="0"/>
        <v>486.49701572281776</v>
      </c>
    </row>
    <row r="42" spans="1:14">
      <c r="B42" s="840"/>
      <c r="C42" s="841"/>
      <c r="D42" s="841"/>
      <c r="E42" s="841"/>
      <c r="F42" s="841"/>
      <c r="G42" s="841"/>
      <c r="H42" s="842"/>
      <c r="I42" s="36"/>
      <c r="J42" s="37"/>
      <c r="K42" s="269"/>
      <c r="L42" s="276"/>
      <c r="M42" s="336"/>
      <c r="N42" s="272"/>
    </row>
    <row r="43" spans="1:14">
      <c r="B43" s="320"/>
      <c r="C43" s="321"/>
      <c r="D43" s="321"/>
      <c r="E43" s="321"/>
      <c r="F43" s="323"/>
      <c r="G43" s="323"/>
      <c r="H43" s="125"/>
      <c r="I43" s="36"/>
      <c r="J43" s="37"/>
      <c r="K43" s="269"/>
      <c r="L43" s="276"/>
      <c r="M43" s="277"/>
      <c r="N43" s="273"/>
    </row>
    <row r="44" spans="1:14">
      <c r="B44" s="847" t="s">
        <v>952</v>
      </c>
      <c r="C44" s="848"/>
      <c r="D44" s="848"/>
      <c r="E44" s="38"/>
      <c r="F44" s="39"/>
      <c r="G44" s="39"/>
      <c r="H44" s="40"/>
      <c r="I44" s="36"/>
      <c r="J44" s="37"/>
      <c r="K44" s="279"/>
      <c r="L44" s="276"/>
      <c r="M44" s="401">
        <v>0.05</v>
      </c>
      <c r="N44" s="344">
        <f>N81*M44</f>
        <v>100.80399809240021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4">
        <f>SUM(N36:N44)</f>
        <v>705.25044336400663</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5" t="s">
        <v>945</v>
      </c>
      <c r="K50" s="85" t="s">
        <v>946</v>
      </c>
      <c r="L50" s="821" t="s">
        <v>955</v>
      </c>
      <c r="M50" s="820"/>
      <c r="N50" s="86" t="s">
        <v>951</v>
      </c>
    </row>
    <row r="51" spans="1:14">
      <c r="A51" s="163" t="s">
        <v>460</v>
      </c>
      <c r="B51" s="43" t="str">
        <f>VLOOKUP(A51,MATERIALES!A5:D372,3,FALSE)</f>
        <v>Fundente</v>
      </c>
      <c r="C51" s="281"/>
      <c r="D51" s="281"/>
      <c r="E51" s="281"/>
      <c r="F51" s="281"/>
      <c r="G51" s="281"/>
      <c r="H51" s="281"/>
      <c r="I51" s="281"/>
      <c r="J51" s="311" t="str">
        <f>VLOOKUP(A51,MATERIALES!A6:D636,2,FALSE)</f>
        <v>kg</v>
      </c>
      <c r="K51" s="282">
        <v>5.0000000000000001E-3</v>
      </c>
      <c r="L51" s="267"/>
      <c r="M51" s="402">
        <f>VLOOKUP(A51,MATERIALES!A5:D389,4,FALSE)</f>
        <v>33139.701762016572</v>
      </c>
      <c r="N51" s="272">
        <f>K51*M51</f>
        <v>165.69850881008287</v>
      </c>
    </row>
    <row r="52" spans="1:14">
      <c r="A52" s="163" t="s">
        <v>462</v>
      </c>
      <c r="B52" s="43" t="str">
        <f>VLOOKUP(A52,MATERIALES!A6:D372,3,FALSE)</f>
        <v>Gas propano</v>
      </c>
      <c r="C52" s="425"/>
      <c r="D52" s="425"/>
      <c r="E52" s="425"/>
      <c r="F52" s="425"/>
      <c r="G52" s="425"/>
      <c r="H52" s="425"/>
      <c r="I52" s="425"/>
      <c r="J52" s="312" t="str">
        <f>VLOOKUP(A52,MATERIALES!A6:D637,2,FALSE)</f>
        <v>kg</v>
      </c>
      <c r="K52" s="397">
        <v>5.0000000000000001E-3</v>
      </c>
      <c r="L52" s="421"/>
      <c r="M52" s="402">
        <f>VLOOKUP(A52,MATERIALES!A6:D390,4,FALSE)</f>
        <v>2915.577356049972</v>
      </c>
      <c r="N52" s="272">
        <f t="shared" ref="N52:N58" si="1">K52*M52</f>
        <v>14.577886780249861</v>
      </c>
    </row>
    <row r="53" spans="1:14">
      <c r="A53" s="163" t="s">
        <v>591</v>
      </c>
      <c r="B53" s="43" t="str">
        <f>VLOOKUP(A53,MATERIALES!A6:D372,3,FALSE)</f>
        <v>Oxigeno industrial</v>
      </c>
      <c r="C53" s="425"/>
      <c r="D53" s="425"/>
      <c r="E53" s="425"/>
      <c r="F53" s="425"/>
      <c r="G53" s="425"/>
      <c r="H53" s="425"/>
      <c r="I53" s="425"/>
      <c r="J53" s="312" t="str">
        <f>VLOOKUP(A53,MATERIALES!A7:D638,2,FALSE)</f>
        <v>kg</v>
      </c>
      <c r="K53" s="397">
        <v>5.0000000000000001E-3</v>
      </c>
      <c r="L53" s="421"/>
      <c r="M53" s="402">
        <f>VLOOKUP(A53,MATERIALES!A6:D391,4,FALSE)</f>
        <v>97266.784430708547</v>
      </c>
      <c r="N53" s="272">
        <f t="shared" si="1"/>
        <v>486.33392215354274</v>
      </c>
    </row>
    <row r="54" spans="1:14">
      <c r="A54" s="163" t="s">
        <v>662</v>
      </c>
      <c r="B54" s="43" t="str">
        <f>VLOOKUP(A54,MATERIALES!A6:D372,3,FALSE)</f>
        <v>Soldadura 7018</v>
      </c>
      <c r="C54" s="425"/>
      <c r="D54" s="425"/>
      <c r="E54" s="425"/>
      <c r="F54" s="425"/>
      <c r="G54" s="425"/>
      <c r="H54" s="425"/>
      <c r="I54" s="425"/>
      <c r="J54" s="312" t="str">
        <f>VLOOKUP(A54,MATERIALES!A8:D639,2,FALSE)</f>
        <v>kg</v>
      </c>
      <c r="K54" s="397">
        <v>0.01</v>
      </c>
      <c r="L54" s="421"/>
      <c r="M54" s="402">
        <f>VLOOKUP(A54,MATERIALES!A6:D392,4,FALSE)</f>
        <v>13224.225864940945</v>
      </c>
      <c r="N54" s="272">
        <f t="shared" si="1"/>
        <v>132.24225864940945</v>
      </c>
    </row>
    <row r="55" spans="1:14">
      <c r="A55" s="163" t="s">
        <v>665</v>
      </c>
      <c r="B55" s="43" t="str">
        <f>VLOOKUP(A55,MATERIALES!A7:D372,3,FALSE)</f>
        <v>Soldadura L-70</v>
      </c>
      <c r="C55" s="425"/>
      <c r="D55" s="425"/>
      <c r="E55" s="425"/>
      <c r="F55" s="425"/>
      <c r="G55" s="425"/>
      <c r="H55" s="425"/>
      <c r="I55" s="425"/>
      <c r="J55" s="312" t="str">
        <f>VLOOKUP(A55,MATERIALES!A9:D640,2,FALSE)</f>
        <v>kg</v>
      </c>
      <c r="K55" s="397">
        <v>0.01</v>
      </c>
      <c r="L55" s="421"/>
      <c r="M55" s="402">
        <f>VLOOKUP(A55,MATERIALES!A7:D393,4,FALSE)</f>
        <v>22058.425253772359</v>
      </c>
      <c r="N55" s="272">
        <f t="shared" si="1"/>
        <v>220.58425253772359</v>
      </c>
    </row>
    <row r="56" spans="1:14">
      <c r="A56" s="163" t="s">
        <v>608</v>
      </c>
      <c r="B56" s="43" t="str">
        <f>VLOOKUP(A56,MATERIALES!A8:D372,3,FALSE)</f>
        <v>Pintura anticorrosiva</v>
      </c>
      <c r="C56" s="425"/>
      <c r="D56" s="425"/>
      <c r="E56" s="425"/>
      <c r="F56" s="425"/>
      <c r="G56" s="425"/>
      <c r="H56" s="425"/>
      <c r="I56" s="425"/>
      <c r="J56" s="312" t="str">
        <f>VLOOKUP(A56,MATERIALES!A10:D641,2,FALSE)</f>
        <v>gal</v>
      </c>
      <c r="K56" s="436">
        <v>5.0000000000000001E-4</v>
      </c>
      <c r="L56" s="421"/>
      <c r="M56" s="402">
        <f>VLOOKUP(A56,MATERIALES!A8:D394,4,FALSE)</f>
        <v>43479.935692264757</v>
      </c>
      <c r="N56" s="272">
        <f t="shared" si="1"/>
        <v>21.73996784613238</v>
      </c>
    </row>
    <row r="57" spans="1:14">
      <c r="A57" s="163" t="s">
        <v>607</v>
      </c>
      <c r="B57" s="43" t="str">
        <f>VLOOKUP(A57,MATERIALES!A9:D372,3,FALSE)</f>
        <v xml:space="preserve">Pintura acrílica, esmalte o similar </v>
      </c>
      <c r="C57" s="425"/>
      <c r="D57" s="425"/>
      <c r="E57" s="425"/>
      <c r="F57" s="425"/>
      <c r="G57" s="425"/>
      <c r="H57" s="425"/>
      <c r="I57" s="425"/>
      <c r="J57" s="312" t="str">
        <f>VLOOKUP(A57,MATERIALES!A11:D642,2,FALSE)</f>
        <v>gal</v>
      </c>
      <c r="K57" s="397">
        <v>1E-3</v>
      </c>
      <c r="L57" s="421"/>
      <c r="M57" s="402">
        <f>VLOOKUP(A57,MATERIALES!A9:D395,4,FALSE)</f>
        <v>54146.436612356621</v>
      </c>
      <c r="N57" s="272">
        <f t="shared" si="1"/>
        <v>54.146436612356624</v>
      </c>
    </row>
    <row r="58" spans="1:14" ht="15.75" thickBot="1">
      <c r="A58" t="s">
        <v>840</v>
      </c>
      <c r="B58" s="43" t="str">
        <f>VLOOKUP(A58,MATERIALES!A10:D372,3,FALSE)</f>
        <v>Disolvente para pintura (TINNER)</v>
      </c>
      <c r="C58" s="310"/>
      <c r="D58" s="310"/>
      <c r="E58" s="310"/>
      <c r="F58" s="310"/>
      <c r="G58" s="310"/>
      <c r="H58" s="310"/>
      <c r="I58" s="310"/>
      <c r="J58" s="433" t="str">
        <f>VLOOKUP(A58,MATERIALES!A11:D643,2,FALSE)</f>
        <v>gal</v>
      </c>
      <c r="K58" s="126">
        <v>1E-3</v>
      </c>
      <c r="L58" s="325"/>
      <c r="M58" s="402">
        <f>VLOOKUP(A58,MATERIALES!A10:D396,4,FALSE)</f>
        <v>18742.997288892675</v>
      </c>
      <c r="N58" s="272">
        <f t="shared" si="1"/>
        <v>18.742997288892674</v>
      </c>
    </row>
    <row r="59" spans="1:14" ht="15.75" thickBot="1">
      <c r="B59" s="827" t="s">
        <v>953</v>
      </c>
      <c r="C59" s="828"/>
      <c r="D59" s="828"/>
      <c r="E59" s="828"/>
      <c r="F59" s="828"/>
      <c r="G59" s="828"/>
      <c r="H59" s="828"/>
      <c r="I59" s="828"/>
      <c r="J59" s="828"/>
      <c r="K59" s="828"/>
      <c r="L59" s="828"/>
      <c r="M59" s="829"/>
      <c r="N59" s="394">
        <f>SUM(N51:N58)</f>
        <v>1114.0662306783902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B64" s="46"/>
      <c r="C64" s="317"/>
      <c r="D64" s="317"/>
      <c r="E64" s="317"/>
      <c r="F64" s="317"/>
      <c r="G64" s="31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4"/>
      <c r="C80" s="815"/>
      <c r="D80" s="815"/>
      <c r="E80" s="815"/>
      <c r="F80" s="815"/>
      <c r="G80" s="815"/>
      <c r="H80" s="815"/>
      <c r="I80" s="470"/>
      <c r="J80" s="471"/>
      <c r="K80" s="474"/>
      <c r="L80" s="475"/>
      <c r="M80" s="476"/>
      <c r="N80" s="395"/>
    </row>
    <row r="81" spans="1:14" ht="15.75" thickBot="1">
      <c r="B81" s="833" t="s">
        <v>953</v>
      </c>
      <c r="C81" s="834"/>
      <c r="D81" s="834"/>
      <c r="E81" s="834"/>
      <c r="F81" s="834"/>
      <c r="G81" s="834"/>
      <c r="H81" s="834"/>
      <c r="I81" s="834"/>
      <c r="J81" s="834"/>
      <c r="K81" s="834"/>
      <c r="L81" s="834"/>
      <c r="M81" s="835"/>
      <c r="N81" s="301">
        <f>SUM(N75:N80)</f>
        <v>2016.0799618480041</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3835.3966358904008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767.07932717808023</v>
      </c>
      <c r="M88" s="862"/>
      <c r="N88" s="51"/>
    </row>
    <row r="89" spans="1:14">
      <c r="B89" s="89" t="s">
        <v>973</v>
      </c>
      <c r="C89" s="90"/>
      <c r="D89" s="90"/>
      <c r="E89" s="90"/>
      <c r="F89" s="90"/>
      <c r="G89" s="90"/>
      <c r="H89" s="90"/>
      <c r="I89" s="87"/>
      <c r="J89" s="88"/>
      <c r="K89" s="304">
        <v>0.05</v>
      </c>
      <c r="L89" s="861">
        <f>N83*K89</f>
        <v>191.76983179452006</v>
      </c>
      <c r="M89" s="862"/>
      <c r="N89" s="51"/>
    </row>
    <row r="90" spans="1:14" ht="15.75" thickBot="1">
      <c r="B90" s="91" t="s">
        <v>974</v>
      </c>
      <c r="C90" s="92"/>
      <c r="D90" s="92"/>
      <c r="E90" s="92"/>
      <c r="F90" s="92"/>
      <c r="G90" s="92"/>
      <c r="H90" s="92"/>
      <c r="I90" s="93"/>
      <c r="J90" s="94"/>
      <c r="K90" s="305">
        <v>0.05</v>
      </c>
      <c r="L90" s="863">
        <f>N83*K90</f>
        <v>191.76983179452006</v>
      </c>
      <c r="M90" s="864"/>
      <c r="N90" s="51"/>
    </row>
    <row r="91" spans="1:14" ht="15.75" thickBot="1">
      <c r="B91" s="827" t="s">
        <v>953</v>
      </c>
      <c r="C91" s="828"/>
      <c r="D91" s="828"/>
      <c r="E91" s="828"/>
      <c r="F91" s="828"/>
      <c r="G91" s="828"/>
      <c r="H91" s="828"/>
      <c r="I91" s="828"/>
      <c r="J91" s="828"/>
      <c r="K91" s="828"/>
      <c r="L91" s="828"/>
      <c r="M91" s="829"/>
      <c r="N91" s="52">
        <f>L88+L89+L90</f>
        <v>1150.6189907671203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4986.0156266575214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42.75" customHeight="1" thickBot="1">
      <c r="A31" t="s">
        <v>1845</v>
      </c>
      <c r="B31" s="80" t="s">
        <v>1128</v>
      </c>
      <c r="C31" s="967" t="s">
        <v>2132</v>
      </c>
      <c r="D31" s="968"/>
      <c r="E31" s="968"/>
      <c r="F31" s="968"/>
      <c r="G31" s="968"/>
      <c r="H31" s="968"/>
      <c r="I31" s="968"/>
      <c r="J31" s="968"/>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7"/>
      <c r="J36" s="268"/>
      <c r="K36" s="269">
        <f>VLOOKUP(A36,EQUIPOS!A6:D163,4,FALSE)</f>
        <v>17603.09181297031</v>
      </c>
      <c r="L36" s="270"/>
      <c r="M36" s="336">
        <v>4</v>
      </c>
      <c r="N36" s="272">
        <f>K36/M36</f>
        <v>4400.7729532425774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1010.0320112950249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5410.8049645376022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0.01</v>
      </c>
      <c r="L48" s="267"/>
      <c r="M48" s="402">
        <f>VLOOKUP(A48,MATERIALES!A5:D389,4,FALSE)</f>
        <v>281763.47824392363</v>
      </c>
      <c r="N48" s="272">
        <f>K48*M48</f>
        <v>2817.6347824392365</v>
      </c>
    </row>
    <row r="49" spans="1:14">
      <c r="A49" s="163" t="s">
        <v>718</v>
      </c>
      <c r="B49" s="43" t="str">
        <f>VLOOKUP(A49,MATERIALES!A6:D372,3,FALSE)</f>
        <v>Tubo concreto simple 450 mm</v>
      </c>
      <c r="C49" s="425"/>
      <c r="D49" s="425"/>
      <c r="E49" s="425"/>
      <c r="F49" s="425"/>
      <c r="G49" s="425"/>
      <c r="H49" s="425"/>
      <c r="I49" s="425"/>
      <c r="J49" s="312" t="str">
        <f>VLOOKUP(A49,MATERIALES!A5:D634,2,FALSE)</f>
        <v>m</v>
      </c>
      <c r="K49" s="397">
        <v>1</v>
      </c>
      <c r="L49" s="421"/>
      <c r="M49" s="402">
        <f>VLOOKUP(A49,MATERIALES!A6:D390,4,FALSE)</f>
        <v>140496.46639991234</v>
      </c>
      <c r="N49" s="272">
        <f>K49*M49</f>
        <v>140496.46639991234</v>
      </c>
    </row>
    <row r="50" spans="1:14">
      <c r="A50" s="163" t="s">
        <v>833</v>
      </c>
      <c r="B50" s="43" t="str">
        <f>VLOOKUP(A50,MATERIALES!A6:D372,3,FALSE)</f>
        <v>Concreto Resistencia  14 (Mpa)</v>
      </c>
      <c r="C50" s="425"/>
      <c r="D50" s="425"/>
      <c r="E50" s="425"/>
      <c r="F50" s="425"/>
      <c r="G50" s="425"/>
      <c r="H50" s="425"/>
      <c r="I50" s="425"/>
      <c r="J50" s="312" t="str">
        <f>VLOOKUP(A50,MATERIALES!A6:D635,2,FALSE)</f>
        <v>m3</v>
      </c>
      <c r="K50" s="397">
        <v>0.36499999999999999</v>
      </c>
      <c r="L50" s="421"/>
      <c r="M50" s="402">
        <f>VLOOKUP(A50,MATERIALES!A6:D391,4,FALSE)</f>
        <v>265525.79492597957</v>
      </c>
      <c r="N50" s="272">
        <f>K50*M50</f>
        <v>96916.915147982538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240231.01633033413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2.9658449774472002</v>
      </c>
      <c r="M58" s="832"/>
      <c r="N58" s="287">
        <f>K58*L58</f>
        <v>0.83043659368521616</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0.83043659368521616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255742.97184441568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51148.594368883139</v>
      </c>
      <c r="M82" s="862"/>
      <c r="N82" s="51"/>
    </row>
    <row r="83" spans="1:14">
      <c r="B83" s="89" t="s">
        <v>973</v>
      </c>
      <c r="C83" s="90"/>
      <c r="D83" s="90"/>
      <c r="E83" s="90"/>
      <c r="F83" s="90"/>
      <c r="G83" s="90"/>
      <c r="H83" s="90"/>
      <c r="I83" s="87"/>
      <c r="J83" s="88"/>
      <c r="K83" s="304">
        <v>0.05</v>
      </c>
      <c r="L83" s="861">
        <f>N77*K83</f>
        <v>12787.148592220785</v>
      </c>
      <c r="M83" s="862"/>
      <c r="N83" s="51"/>
    </row>
    <row r="84" spans="1:14" ht="15.75" thickBot="1">
      <c r="B84" s="91" t="s">
        <v>974</v>
      </c>
      <c r="C84" s="92"/>
      <c r="D84" s="92"/>
      <c r="E84" s="92"/>
      <c r="F84" s="92"/>
      <c r="G84" s="92"/>
      <c r="H84" s="92"/>
      <c r="I84" s="93"/>
      <c r="J84" s="94"/>
      <c r="K84" s="305">
        <v>0.05</v>
      </c>
      <c r="L84" s="863">
        <f>N77*K84</f>
        <v>12787.148592220785</v>
      </c>
      <c r="M84" s="864"/>
      <c r="N84" s="51"/>
    </row>
    <row r="85" spans="1:14" ht="15.75" thickBot="1">
      <c r="B85" s="827" t="s">
        <v>953</v>
      </c>
      <c r="C85" s="828"/>
      <c r="D85" s="828"/>
      <c r="E85" s="828"/>
      <c r="F85" s="828"/>
      <c r="G85" s="828"/>
      <c r="H85" s="828"/>
      <c r="I85" s="828"/>
      <c r="J85" s="828"/>
      <c r="K85" s="828"/>
      <c r="L85" s="828"/>
      <c r="M85" s="829"/>
      <c r="N85" s="52">
        <f>L82+L83+L84</f>
        <v>76722.891553324705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332465.86339774041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45" customHeight="1" thickBot="1">
      <c r="A31" t="s">
        <v>1845</v>
      </c>
      <c r="B31" s="80" t="s">
        <v>1129</v>
      </c>
      <c r="C31" s="988" t="s">
        <v>2133</v>
      </c>
      <c r="D31" s="989"/>
      <c r="E31" s="989"/>
      <c r="F31" s="989"/>
      <c r="G31" s="989"/>
      <c r="H31" s="989"/>
      <c r="I31" s="989"/>
      <c r="J31" s="989"/>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7"/>
      <c r="J36" s="268"/>
      <c r="K36" s="269">
        <f>VLOOKUP(A36,EQUIPOS!A6:D163,4,FALSE)</f>
        <v>17603.09181297031</v>
      </c>
      <c r="L36" s="270"/>
      <c r="M36" s="441">
        <v>4</v>
      </c>
      <c r="N36" s="272">
        <f>K36/M36</f>
        <v>4400.7729532425774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1010.0320112950249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5410.8049645376022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0.02</v>
      </c>
      <c r="L48" s="267"/>
      <c r="M48" s="402">
        <f>VLOOKUP(A48,MATERIALES!A5:D389,4,FALSE)</f>
        <v>281763.47824392363</v>
      </c>
      <c r="N48" s="272">
        <f>K48*M48</f>
        <v>5635.2695648784729</v>
      </c>
    </row>
    <row r="49" spans="1:14">
      <c r="A49" s="163" t="s">
        <v>718</v>
      </c>
      <c r="B49" s="43" t="str">
        <f>VLOOKUP(A49,MATERIALES!A6:D372,3,FALSE)</f>
        <v>Tubo concreto simple 450 mm</v>
      </c>
      <c r="C49" s="425"/>
      <c r="D49" s="425"/>
      <c r="E49" s="425"/>
      <c r="F49" s="425"/>
      <c r="G49" s="425"/>
      <c r="H49" s="425"/>
      <c r="I49" s="425"/>
      <c r="J49" s="312" t="str">
        <f>VLOOKUP(A49,MATERIALES!A5:D634,2,FALSE)</f>
        <v>m</v>
      </c>
      <c r="K49" s="397">
        <v>1</v>
      </c>
      <c r="L49" s="421"/>
      <c r="M49" s="402">
        <f>VLOOKUP(A49,MATERIALES!A6:D390,4,FALSE)</f>
        <v>140496.46639991234</v>
      </c>
      <c r="N49" s="272">
        <f>K49*M49</f>
        <v>140496.46639991234</v>
      </c>
    </row>
    <row r="50" spans="1:14">
      <c r="A50" s="163" t="s">
        <v>833</v>
      </c>
      <c r="B50" s="43" t="str">
        <f>VLOOKUP(A50,MATERIALES!A6:D372,3,FALSE)</f>
        <v>Concreto Resistencia  14 (Mpa)</v>
      </c>
      <c r="C50" s="425"/>
      <c r="D50" s="425"/>
      <c r="E50" s="425"/>
      <c r="F50" s="425"/>
      <c r="G50" s="425"/>
      <c r="H50" s="425"/>
      <c r="I50" s="425"/>
      <c r="J50" s="312" t="str">
        <f>VLOOKUP(A50,MATERIALES!A6:D635,2,FALSE)</f>
        <v>m3</v>
      </c>
      <c r="K50" s="397">
        <v>0.46</v>
      </c>
      <c r="L50" s="421"/>
      <c r="M50" s="402">
        <f>VLOOKUP(A50,MATERIALES!A6:D391,4,FALSE)</f>
        <v>265525.79492597957</v>
      </c>
      <c r="N50" s="272">
        <f>K50*M50</f>
        <v>122141.86566595061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268273.60163074144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2.9658449774472002</v>
      </c>
      <c r="M58" s="832"/>
      <c r="N58" s="287">
        <f>K58*L58</f>
        <v>0.83043659368521616</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0.83043659368521616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10100.320112950249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283785.55714482296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56757.111428964592</v>
      </c>
      <c r="M82" s="862"/>
      <c r="N82" s="51"/>
    </row>
    <row r="83" spans="1:14">
      <c r="B83" s="89" t="s">
        <v>973</v>
      </c>
      <c r="C83" s="90"/>
      <c r="D83" s="90"/>
      <c r="E83" s="90"/>
      <c r="F83" s="90"/>
      <c r="G83" s="90"/>
      <c r="H83" s="90"/>
      <c r="I83" s="87"/>
      <c r="J83" s="88"/>
      <c r="K83" s="304">
        <v>0.05</v>
      </c>
      <c r="L83" s="861">
        <f>N77*K83</f>
        <v>14189.277857241148</v>
      </c>
      <c r="M83" s="862"/>
      <c r="N83" s="51"/>
    </row>
    <row r="84" spans="1:14" ht="15.75" thickBot="1">
      <c r="B84" s="91" t="s">
        <v>974</v>
      </c>
      <c r="C84" s="92"/>
      <c r="D84" s="92"/>
      <c r="E84" s="92"/>
      <c r="F84" s="92"/>
      <c r="G84" s="92"/>
      <c r="H84" s="92"/>
      <c r="I84" s="93"/>
      <c r="J84" s="94"/>
      <c r="K84" s="305">
        <v>0.05</v>
      </c>
      <c r="L84" s="863">
        <f>N77*K84</f>
        <v>14189.277857241148</v>
      </c>
      <c r="M84" s="864"/>
      <c r="N84" s="51"/>
    </row>
    <row r="85" spans="1:14" ht="15.75" thickBot="1">
      <c r="B85" s="827" t="s">
        <v>953</v>
      </c>
      <c r="C85" s="828"/>
      <c r="D85" s="828"/>
      <c r="E85" s="828"/>
      <c r="F85" s="828"/>
      <c r="G85" s="828"/>
      <c r="H85" s="828"/>
      <c r="I85" s="828"/>
      <c r="J85" s="828"/>
      <c r="K85" s="828"/>
      <c r="L85" s="828"/>
      <c r="M85" s="829"/>
      <c r="N85" s="52">
        <f>L82+L83+L84</f>
        <v>85135.667143446888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368921.22428826988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310</v>
      </c>
      <c r="B36" s="840" t="str">
        <f>VLOOKUP(A36,EQUIPOS!A6:D154,3,FALSE)</f>
        <v>Retroexcavadora A25C</v>
      </c>
      <c r="C36" s="841"/>
      <c r="D36" s="841"/>
      <c r="E36" s="841"/>
      <c r="F36" s="841"/>
      <c r="G36" s="841"/>
      <c r="H36" s="842"/>
      <c r="I36" s="267"/>
      <c r="J36" s="268"/>
      <c r="K36" s="269">
        <f>VLOOKUP(A36,EQUIPOS!A6:D163,4,FALSE)</f>
        <v>195945.36683941705</v>
      </c>
      <c r="L36" s="270"/>
      <c r="M36" s="336">
        <v>3</v>
      </c>
      <c r="N36" s="272">
        <f>K36/M36</f>
        <v>65315.122279805684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1346.7093483933668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66661.831628199056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0.02</v>
      </c>
      <c r="L48" s="267"/>
      <c r="M48" s="402">
        <f>VLOOKUP(A48,MATERIALES!A5:D389,4,FALSE)</f>
        <v>281763.47824392363</v>
      </c>
      <c r="N48" s="272">
        <f>K48*M48</f>
        <v>5635.2695648784729</v>
      </c>
    </row>
    <row r="49" spans="1:14">
      <c r="A49" s="163" t="s">
        <v>548</v>
      </c>
      <c r="B49" s="43" t="str">
        <f>VLOOKUP(A49,MATERIALES!A6:D372,3,FALSE)</f>
        <v>Material para solado y atraque</v>
      </c>
      <c r="C49" s="425"/>
      <c r="D49" s="425"/>
      <c r="E49" s="425"/>
      <c r="F49" s="425"/>
      <c r="G49" s="425"/>
      <c r="H49" s="425"/>
      <c r="I49" s="425"/>
      <c r="J49" s="312" t="str">
        <f>VLOOKUP(A49,MATERIALES!A5:D634,2,FALSE)</f>
        <v>m3</v>
      </c>
      <c r="K49" s="397">
        <v>0.46</v>
      </c>
      <c r="L49" s="421"/>
      <c r="M49" s="402">
        <f>VLOOKUP(A49,MATERIALES!A6:D390,4,FALSE)</f>
        <v>38234.673191713897</v>
      </c>
      <c r="N49" s="272">
        <f>K49*M49</f>
        <v>17587.949668188394</v>
      </c>
    </row>
    <row r="50" spans="1:14">
      <c r="A50" s="163" t="s">
        <v>714</v>
      </c>
      <c r="B50" s="43" t="str">
        <f>VLOOKUP(A50,MATERIALES!A6:D372,3,FALSE)</f>
        <v>Tubo concreto reforzado 900mm (tipo 1)</v>
      </c>
      <c r="C50" s="425"/>
      <c r="D50" s="425"/>
      <c r="E50" s="425"/>
      <c r="F50" s="425"/>
      <c r="G50" s="425"/>
      <c r="H50" s="425"/>
      <c r="I50" s="425"/>
      <c r="J50" s="312" t="str">
        <f>VLOOKUP(A50,MATERIALES!A6:D635,2,FALSE)</f>
        <v>m</v>
      </c>
      <c r="K50" s="397">
        <v>1</v>
      </c>
      <c r="L50" s="421"/>
      <c r="M50" s="402">
        <f>VLOOKUP(A50,MATERIALES!A6:D391,4,FALSE)</f>
        <v>182223.58475312326</v>
      </c>
      <c r="N50" s="272">
        <f>K50*M50</f>
        <v>182223.58475312326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205446.80398619012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2.9658449774472002</v>
      </c>
      <c r="M58" s="832"/>
      <c r="N58" s="287">
        <f>K58*L58</f>
        <v>0.83043659368521616</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31">
        <f>VLOOKUP(A59,TRANSPORTE!A1:D117,4,FALSE)</f>
        <v>1026.2677070042455</v>
      </c>
      <c r="M59" s="832"/>
      <c r="N59" s="287">
        <f>K59*L59</f>
        <v>472.08314522195298</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472.91358181563817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13467.093483933666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286048.64268013852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57209.728536027709</v>
      </c>
      <c r="M82" s="862"/>
      <c r="N82" s="51"/>
    </row>
    <row r="83" spans="1:14">
      <c r="B83" s="89" t="s">
        <v>973</v>
      </c>
      <c r="C83" s="90"/>
      <c r="D83" s="90"/>
      <c r="E83" s="90"/>
      <c r="F83" s="90"/>
      <c r="G83" s="90"/>
      <c r="H83" s="90"/>
      <c r="I83" s="87"/>
      <c r="J83" s="88"/>
      <c r="K83" s="304">
        <v>0.05</v>
      </c>
      <c r="L83" s="861">
        <f>N77*K83</f>
        <v>14302.432134006927</v>
      </c>
      <c r="M83" s="862"/>
      <c r="N83" s="51"/>
    </row>
    <row r="84" spans="1:14" ht="15.75" thickBot="1">
      <c r="B84" s="91" t="s">
        <v>974</v>
      </c>
      <c r="C84" s="92"/>
      <c r="D84" s="92"/>
      <c r="E84" s="92"/>
      <c r="F84" s="92"/>
      <c r="G84" s="92"/>
      <c r="H84" s="92"/>
      <c r="I84" s="93"/>
      <c r="J84" s="94"/>
      <c r="K84" s="305">
        <v>0.05</v>
      </c>
      <c r="L84" s="863">
        <f>N77*K84</f>
        <v>14302.432134006927</v>
      </c>
      <c r="M84" s="864"/>
      <c r="N84" s="51"/>
    </row>
    <row r="85" spans="1:14" ht="15.75" thickBot="1">
      <c r="B85" s="827" t="s">
        <v>953</v>
      </c>
      <c r="C85" s="828"/>
      <c r="D85" s="828"/>
      <c r="E85" s="828"/>
      <c r="F85" s="828"/>
      <c r="G85" s="828"/>
      <c r="H85" s="828"/>
      <c r="I85" s="828"/>
      <c r="J85" s="828"/>
      <c r="K85" s="828"/>
      <c r="L85" s="828"/>
      <c r="M85" s="829"/>
      <c r="N85" s="52">
        <f>L82+L83+L84</f>
        <v>85814.59280404156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371863.2354841801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10252.237514834194</v>
      </c>
      <c r="L36" s="270"/>
      <c r="M36" s="336">
        <v>0.5</v>
      </c>
      <c r="N36" s="272">
        <f>K36/M36</f>
        <v>20504.475029668389</v>
      </c>
    </row>
    <row r="37" spans="1:14">
      <c r="A37" s="113" t="s">
        <v>320</v>
      </c>
      <c r="B37" s="840" t="str">
        <f>VLOOKUP(A37,EQUIPOS!A7:D154,3,FALSE)</f>
        <v>Retroexcavadora sobre llantas, motor 62HP, Profundidad de excavación de 5.41 metros.</v>
      </c>
      <c r="C37" s="841"/>
      <c r="D37" s="841"/>
      <c r="E37" s="841"/>
      <c r="F37" s="841"/>
      <c r="G37" s="841"/>
      <c r="H37" s="842"/>
      <c r="I37" s="421"/>
      <c r="J37" s="422"/>
      <c r="K37" s="269">
        <f>VLOOKUP(A37,EQUIPOS!A7:D164,4,FALSE)</f>
        <v>143531.32520767872</v>
      </c>
      <c r="L37" s="335"/>
      <c r="M37" s="336">
        <v>1.5</v>
      </c>
      <c r="N37" s="272">
        <f>K37/M37</f>
        <v>95687.550138452483</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118885.4438649076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VLOOKUP(A48,MATERIALES!A4:D633,2,FALSE)</f>
        <v>m3</v>
      </c>
      <c r="K48" s="282">
        <v>0.57999999999999996</v>
      </c>
      <c r="L48" s="267"/>
      <c r="M48" s="402">
        <f>VLOOKUP(A48,MATERIALES!A5:D389,4,FALSE)</f>
        <v>38234.673191713897</v>
      </c>
      <c r="N48" s="272">
        <f>K48*M48</f>
        <v>22176.110451194058</v>
      </c>
    </row>
    <row r="49" spans="1:14">
      <c r="A49" s="163" t="s">
        <v>726</v>
      </c>
      <c r="B49" s="43" t="str">
        <f>VLOOKUP(A49,MATERIALES!A6:D372,3,FALSE)</f>
        <v>Tubo corrugado de acero galvanizado MP-68</v>
      </c>
      <c r="C49" s="425"/>
      <c r="D49" s="425"/>
      <c r="E49" s="425"/>
      <c r="F49" s="425"/>
      <c r="G49" s="425"/>
      <c r="H49" s="425"/>
      <c r="I49" s="425"/>
      <c r="J49" s="312" t="str">
        <f>VLOOKUP(A49,MATERIALES!A5:D634,2,FALSE)</f>
        <v>m</v>
      </c>
      <c r="K49" s="397">
        <v>1</v>
      </c>
      <c r="L49" s="421"/>
      <c r="M49" s="402">
        <f>VLOOKUP(A49,MATERIALES!A6:D390,4,FALSE)</f>
        <v>194663.72856481219</v>
      </c>
      <c r="N49" s="272">
        <f>K49*M49</f>
        <v>194663.72856481219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216839.83901600624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1">
        <f>VLOOKUP(A58,TRANSPORTE!A1:D117,4,FALSE)</f>
        <v>1020.7218680797589</v>
      </c>
      <c r="M58" s="832"/>
      <c r="N58" s="287">
        <f>K58*L58</f>
        <v>1020.7218680797589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1">
        <f>VLOOKUP(A59,TRANSPORTE!A1:D117,4,FALSE)</f>
        <v>1026.2677070042455</v>
      </c>
      <c r="M59" s="832"/>
      <c r="N59" s="287">
        <f>K59*L59</f>
        <v>595.23527006246229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f>
        <v>1615.9571381422211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26934.186967867332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364275.42698692332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72855.085397384668</v>
      </c>
      <c r="M82" s="862"/>
      <c r="N82" s="51"/>
    </row>
    <row r="83" spans="1:14">
      <c r="B83" s="89" t="s">
        <v>973</v>
      </c>
      <c r="C83" s="90"/>
      <c r="D83" s="90"/>
      <c r="E83" s="90"/>
      <c r="F83" s="90"/>
      <c r="G83" s="90"/>
      <c r="H83" s="90"/>
      <c r="I83" s="87"/>
      <c r="J83" s="88"/>
      <c r="K83" s="304">
        <v>0.05</v>
      </c>
      <c r="L83" s="861">
        <f>N77*K83</f>
        <v>18213.771349346167</v>
      </c>
      <c r="M83" s="862"/>
      <c r="N83" s="51"/>
    </row>
    <row r="84" spans="1:14" ht="15.75" thickBot="1">
      <c r="B84" s="91" t="s">
        <v>974</v>
      </c>
      <c r="C84" s="92"/>
      <c r="D84" s="92"/>
      <c r="E84" s="92"/>
      <c r="F84" s="92"/>
      <c r="G84" s="92"/>
      <c r="H84" s="92"/>
      <c r="I84" s="93"/>
      <c r="J84" s="94"/>
      <c r="K84" s="305">
        <v>0.05</v>
      </c>
      <c r="L84" s="863">
        <f>N77*K84</f>
        <v>18213.771349346167</v>
      </c>
      <c r="M84" s="864"/>
      <c r="N84" s="51"/>
    </row>
    <row r="85" spans="1:14" ht="15.75" thickBot="1">
      <c r="B85" s="827" t="s">
        <v>953</v>
      </c>
      <c r="C85" s="828"/>
      <c r="D85" s="828"/>
      <c r="E85" s="828"/>
      <c r="F85" s="828"/>
      <c r="G85" s="828"/>
      <c r="H85" s="828"/>
      <c r="I85" s="828"/>
      <c r="J85" s="828"/>
      <c r="K85" s="828"/>
      <c r="L85" s="828"/>
      <c r="M85" s="829"/>
      <c r="N85" s="52">
        <f>L82+L83+L84</f>
        <v>109282.62809607699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473558.05508300033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10252.237514834194</v>
      </c>
      <c r="L36" s="270"/>
      <c r="M36" s="336">
        <v>0.5</v>
      </c>
      <c r="N36" s="272">
        <f>K36/M36</f>
        <v>20504.475029668389</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421"/>
      <c r="J37" s="422"/>
      <c r="K37" s="269">
        <f>VLOOKUP(A37,EQUIPOS!A7:D164,4,FALSE)</f>
        <v>139540.21922843295</v>
      </c>
      <c r="L37" s="335"/>
      <c r="M37" s="336">
        <v>1.5</v>
      </c>
      <c r="N37" s="272">
        <f>K37/M37</f>
        <v>93026.812818955295</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2693.4186967867336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116224.70654541042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VLOOKUP(A48,MATERIALES!A4:D633,2,FALSE)</f>
        <v>m3</v>
      </c>
      <c r="K48" s="282">
        <v>0.57999999999999996</v>
      </c>
      <c r="L48" s="267"/>
      <c r="M48" s="402">
        <f>VLOOKUP(A48,MATERIALES!A5:D389,4,FALSE)</f>
        <v>38234.673191713897</v>
      </c>
      <c r="N48" s="272">
        <f>K48*M48</f>
        <v>22176.110451194058</v>
      </c>
    </row>
    <row r="49" spans="1:14">
      <c r="A49" s="163" t="s">
        <v>726</v>
      </c>
      <c r="B49" s="43" t="str">
        <f>VLOOKUP(A49,MATERIALES!A6:D372,3,FALSE)</f>
        <v>Tubo corrugado de acero galvanizado MP-68</v>
      </c>
      <c r="C49" s="425"/>
      <c r="D49" s="425"/>
      <c r="E49" s="425"/>
      <c r="F49" s="425"/>
      <c r="G49" s="425"/>
      <c r="H49" s="425"/>
      <c r="I49" s="425"/>
      <c r="J49" s="312" t="str">
        <f>VLOOKUP(A49,MATERIALES!A5:D634,2,FALSE)</f>
        <v>m</v>
      </c>
      <c r="K49" s="397">
        <v>1</v>
      </c>
      <c r="L49" s="421"/>
      <c r="M49" s="402">
        <f>VLOOKUP(A49,MATERIALES!A6:D390,4,FALSE)</f>
        <v>194663.72856481219</v>
      </c>
      <c r="N49" s="272">
        <f>K49*M49</f>
        <v>194663.72856481219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216839.83901600624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1">
        <f>VLOOKUP(A58,TRANSPORTE!A1:D117,4,FALSE)</f>
        <v>1020.7218680797589</v>
      </c>
      <c r="M58" s="832"/>
      <c r="N58" s="287">
        <f>K58*L58</f>
        <v>1020.7218680797589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1">
        <f>VLOOKUP(A59,TRANSPORTE!A1:D117,4,FALSE)</f>
        <v>1026.2677070042455</v>
      </c>
      <c r="M59" s="832"/>
      <c r="N59" s="287">
        <f>K59*L59</f>
        <v>595.23527006246229</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1615.9571381422211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26934.186967867332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361614.68966742617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72322.937933485242</v>
      </c>
      <c r="M82" s="862"/>
      <c r="N82" s="51"/>
    </row>
    <row r="83" spans="1:14">
      <c r="B83" s="89" t="s">
        <v>973</v>
      </c>
      <c r="C83" s="90"/>
      <c r="D83" s="90"/>
      <c r="E83" s="90"/>
      <c r="F83" s="90"/>
      <c r="G83" s="90"/>
      <c r="H83" s="90"/>
      <c r="I83" s="87"/>
      <c r="J83" s="88"/>
      <c r="K83" s="304">
        <v>0.05</v>
      </c>
      <c r="L83" s="861">
        <f>N77*K83</f>
        <v>18080.73448337131</v>
      </c>
      <c r="M83" s="862"/>
      <c r="N83" s="51"/>
    </row>
    <row r="84" spans="1:14" ht="15.75" thickBot="1">
      <c r="B84" s="91" t="s">
        <v>974</v>
      </c>
      <c r="C84" s="92"/>
      <c r="D84" s="92"/>
      <c r="E84" s="92"/>
      <c r="F84" s="92"/>
      <c r="G84" s="92"/>
      <c r="H84" s="92"/>
      <c r="I84" s="93"/>
      <c r="J84" s="94"/>
      <c r="K84" s="305">
        <v>0.05</v>
      </c>
      <c r="L84" s="863">
        <f>N77*K84</f>
        <v>18080.73448337131</v>
      </c>
      <c r="M84" s="864"/>
      <c r="N84" s="51"/>
    </row>
    <row r="85" spans="1:14" ht="15.75" thickBot="1">
      <c r="B85" s="827" t="s">
        <v>953</v>
      </c>
      <c r="C85" s="828"/>
      <c r="D85" s="828"/>
      <c r="E85" s="828"/>
      <c r="F85" s="828"/>
      <c r="G85" s="828"/>
      <c r="H85" s="828"/>
      <c r="I85" s="828"/>
      <c r="J85" s="828"/>
      <c r="K85" s="828"/>
      <c r="L85" s="828"/>
      <c r="M85" s="829"/>
      <c r="N85" s="52">
        <f>L82+L83+L84</f>
        <v>108484.40690022787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470099.09656765405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134.53962180720401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713</v>
      </c>
      <c r="B48" s="43" t="str">
        <f>VLOOKUP(A48,MATERIALES!A5:D372,3,FALSE)</f>
        <v>Tubería de Plástico</v>
      </c>
      <c r="C48" s="281"/>
      <c r="D48" s="281"/>
      <c r="E48" s="281"/>
      <c r="F48" s="281"/>
      <c r="G48" s="281"/>
      <c r="H48" s="281"/>
      <c r="I48" s="268"/>
      <c r="J48" s="224" t="str">
        <f>VLOOKUP(A48,MATERIALES!A4:D633,2,FALSE)</f>
        <v>m</v>
      </c>
      <c r="K48" s="282">
        <v>1</v>
      </c>
      <c r="L48" s="267"/>
      <c r="M48" s="402">
        <f>VLOOKUP(A48,MATERIALES!A5:D389,4,FALSE)</f>
        <v>14345.681869393024</v>
      </c>
      <c r="N48" s="272">
        <f>K48*M48</f>
        <v>14345.681869393024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14345.681869393024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2690.7924361440801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17171.013927344306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3434.2027854688613</v>
      </c>
      <c r="M82" s="862"/>
      <c r="N82" s="51"/>
    </row>
    <row r="83" spans="1:14">
      <c r="B83" s="89" t="s">
        <v>973</v>
      </c>
      <c r="C83" s="90"/>
      <c r="D83" s="90"/>
      <c r="E83" s="90"/>
      <c r="F83" s="90"/>
      <c r="G83" s="90"/>
      <c r="H83" s="90"/>
      <c r="I83" s="87"/>
      <c r="J83" s="88"/>
      <c r="K83" s="304">
        <v>0.05</v>
      </c>
      <c r="L83" s="861">
        <f>N77*K83</f>
        <v>858.55069636721532</v>
      </c>
      <c r="M83" s="862"/>
      <c r="N83" s="51"/>
    </row>
    <row r="84" spans="1:14" ht="15.75" thickBot="1">
      <c r="B84" s="91" t="s">
        <v>974</v>
      </c>
      <c r="C84" s="92"/>
      <c r="D84" s="92"/>
      <c r="E84" s="92"/>
      <c r="F84" s="92"/>
      <c r="G84" s="92"/>
      <c r="H84" s="92"/>
      <c r="I84" s="93"/>
      <c r="J84" s="94"/>
      <c r="K84" s="305">
        <v>0.05</v>
      </c>
      <c r="L84" s="863">
        <f>N77*K84</f>
        <v>858.55069636721532</v>
      </c>
      <c r="M84" s="864"/>
      <c r="N84" s="51"/>
    </row>
    <row r="85" spans="1:14" ht="15.75" thickBot="1">
      <c r="B85" s="827" t="s">
        <v>953</v>
      </c>
      <c r="C85" s="828"/>
      <c r="D85" s="828"/>
      <c r="E85" s="828"/>
      <c r="F85" s="828"/>
      <c r="G85" s="828"/>
      <c r="H85" s="828"/>
      <c r="I85" s="828"/>
      <c r="J85" s="828"/>
      <c r="K85" s="828"/>
      <c r="L85" s="828"/>
      <c r="M85" s="829"/>
      <c r="N85" s="52">
        <f>L82+L83+L84</f>
        <v>5151.3041782032915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22322.318105547598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5032.4947720676837</v>
      </c>
      <c r="N49" s="272">
        <f>K49*M49</f>
        <v>5787.3689878778359</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280323.39128556038</v>
      </c>
      <c r="N50" s="272">
        <f>K50*M50</f>
        <v>33638.806954267246</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6913.0421667199153</v>
      </c>
      <c r="N51" s="272">
        <f>K51*M51</f>
        <v>13826.084333439831</v>
      </c>
    </row>
    <row r="52" spans="1:14" ht="15.75" thickBot="1">
      <c r="A52" t="s">
        <v>921</v>
      </c>
      <c r="B52" s="43" t="str">
        <f>VLOOKUP(A52,MATERIALES!A7:D372,3,FALSE)</f>
        <v>Malla para gaviones (2M3)</v>
      </c>
      <c r="C52" s="310"/>
      <c r="D52" s="310"/>
      <c r="E52" s="310"/>
      <c r="F52" s="310"/>
      <c r="G52" s="310"/>
      <c r="H52" s="310"/>
      <c r="I52" s="310"/>
      <c r="J52" s="433" t="str">
        <f>VLOOKUP(A52,MATERIALES!A6:D637,2,FALSE)</f>
        <v>u</v>
      </c>
      <c r="K52" s="126">
        <v>0.5</v>
      </c>
      <c r="L52" s="325"/>
      <c r="M52" s="402">
        <f>VLOOKUP(A52,MATERIALES!A7:D393,4,FALSE)</f>
        <v>114856.04610870716</v>
      </c>
      <c r="N52" s="272">
        <f>K52*M52</f>
        <v>57428.02305435358</v>
      </c>
    </row>
    <row r="53" spans="1:14" ht="15.75" thickBot="1">
      <c r="B53" s="827" t="s">
        <v>953</v>
      </c>
      <c r="C53" s="828"/>
      <c r="D53" s="828"/>
      <c r="E53" s="828"/>
      <c r="F53" s="828"/>
      <c r="G53" s="828"/>
      <c r="H53" s="828"/>
      <c r="I53" s="828"/>
      <c r="J53" s="828"/>
      <c r="K53" s="828"/>
      <c r="L53" s="828"/>
      <c r="M53" s="829"/>
      <c r="N53" s="394">
        <f>SUM(N48:N52)</f>
        <v>136577.89919505236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1026.2677070042455</v>
      </c>
      <c r="M58" s="832"/>
      <c r="N58" s="287">
        <f>K58*L58</f>
        <v>1128.8944777046702</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1128.8944777046702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180128.13814714807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36025.627629429619</v>
      </c>
      <c r="M82" s="862"/>
      <c r="N82" s="51"/>
    </row>
    <row r="83" spans="1:14">
      <c r="B83" s="89" t="s">
        <v>973</v>
      </c>
      <c r="C83" s="90"/>
      <c r="D83" s="90"/>
      <c r="E83" s="90"/>
      <c r="F83" s="90"/>
      <c r="G83" s="90"/>
      <c r="H83" s="90"/>
      <c r="I83" s="87"/>
      <c r="J83" s="88"/>
      <c r="K83" s="304">
        <v>0.05</v>
      </c>
      <c r="L83" s="861">
        <f>N77*K83</f>
        <v>9006.4069073574046</v>
      </c>
      <c r="M83" s="862"/>
      <c r="N83" s="51"/>
    </row>
    <row r="84" spans="1:14" ht="15.75" thickBot="1">
      <c r="B84" s="91" t="s">
        <v>974</v>
      </c>
      <c r="C84" s="92"/>
      <c r="D84" s="92"/>
      <c r="E84" s="92"/>
      <c r="F84" s="92"/>
      <c r="G84" s="92"/>
      <c r="H84" s="92"/>
      <c r="I84" s="93"/>
      <c r="J84" s="94"/>
      <c r="K84" s="305">
        <v>0.05</v>
      </c>
      <c r="L84" s="863">
        <f>N77*K84</f>
        <v>9006.4069073574046</v>
      </c>
      <c r="M84" s="864"/>
      <c r="N84" s="51"/>
    </row>
    <row r="85" spans="1:14" ht="15.75" thickBot="1">
      <c r="B85" s="827" t="s">
        <v>953</v>
      </c>
      <c r="C85" s="828"/>
      <c r="D85" s="828"/>
      <c r="E85" s="828"/>
      <c r="F85" s="828"/>
      <c r="G85" s="828"/>
      <c r="H85" s="828"/>
      <c r="I85" s="828"/>
      <c r="J85" s="828"/>
      <c r="K85" s="828"/>
      <c r="L85" s="828"/>
      <c r="M85" s="829"/>
      <c r="N85" s="52">
        <f>L82+L83+L84</f>
        <v>54038.441444144431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234166.57959129251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5032.4947720676837</v>
      </c>
      <c r="N49" s="272">
        <f>K49*M49</f>
        <v>5787.3689878778359</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280323.39128556038</v>
      </c>
      <c r="N50" s="272">
        <f>K50*M50</f>
        <v>33638.806954267246</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6913.0421667199153</v>
      </c>
      <c r="N51" s="272">
        <f>K51*M51</f>
        <v>13826.084333439831</v>
      </c>
    </row>
    <row r="52" spans="1:14" ht="15.75" thickBot="1">
      <c r="A52" t="s">
        <v>925</v>
      </c>
      <c r="B52" s="43" t="str">
        <f>VLOOKUP(A52,MATERIALES!A7:D372,3,FALSE)</f>
        <v>Malla Ciclónica Para Gaviones Galvanizada Aleación Zn-5A1-Mm Cal 12 (2M3)</v>
      </c>
      <c r="C52" s="310"/>
      <c r="D52" s="310"/>
      <c r="E52" s="310"/>
      <c r="F52" s="310"/>
      <c r="G52" s="310"/>
      <c r="H52" s="310"/>
      <c r="I52" s="310"/>
      <c r="J52" s="433" t="str">
        <f>VLOOKUP(A52,MATERIALES!A6:D637,2,FALSE)</f>
        <v>u</v>
      </c>
      <c r="K52" s="126">
        <v>0.5</v>
      </c>
      <c r="L52" s="325"/>
      <c r="M52" s="402">
        <f>VLOOKUP(A52,MATERIALES!A7:D393,4,FALSE)</f>
        <v>67890.26001325075</v>
      </c>
      <c r="N52" s="272">
        <f>K52*M52</f>
        <v>33945.130006625375</v>
      </c>
    </row>
    <row r="53" spans="1:14" ht="15.75" thickBot="1">
      <c r="B53" s="827" t="s">
        <v>953</v>
      </c>
      <c r="C53" s="828"/>
      <c r="D53" s="828"/>
      <c r="E53" s="828"/>
      <c r="F53" s="828"/>
      <c r="G53" s="828"/>
      <c r="H53" s="828"/>
      <c r="I53" s="828"/>
      <c r="J53" s="828"/>
      <c r="K53" s="828"/>
      <c r="L53" s="828"/>
      <c r="M53" s="829"/>
      <c r="N53" s="394">
        <f>SUM(N48:N52)</f>
        <v>113095.00614732417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1026.2677070042455</v>
      </c>
      <c r="M58" s="832"/>
      <c r="N58" s="287">
        <f>K58*L58</f>
        <v>1128.8944777046702</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1128.8944777046702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156645.2450994199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31329.049019883983</v>
      </c>
      <c r="M82" s="862"/>
      <c r="N82" s="51"/>
    </row>
    <row r="83" spans="1:14">
      <c r="B83" s="89" t="s">
        <v>973</v>
      </c>
      <c r="C83" s="90"/>
      <c r="D83" s="90"/>
      <c r="E83" s="90"/>
      <c r="F83" s="90"/>
      <c r="G83" s="90"/>
      <c r="H83" s="90"/>
      <c r="I83" s="87"/>
      <c r="J83" s="88"/>
      <c r="K83" s="304">
        <v>0.05</v>
      </c>
      <c r="L83" s="861">
        <f>N77*K83</f>
        <v>7832.2622549709959</v>
      </c>
      <c r="M83" s="862"/>
      <c r="N83" s="51"/>
    </row>
    <row r="84" spans="1:14" ht="15.75" thickBot="1">
      <c r="B84" s="91" t="s">
        <v>974</v>
      </c>
      <c r="C84" s="92"/>
      <c r="D84" s="92"/>
      <c r="E84" s="92"/>
      <c r="F84" s="92"/>
      <c r="G84" s="92"/>
      <c r="H84" s="92"/>
      <c r="I84" s="93"/>
      <c r="J84" s="94"/>
      <c r="K84" s="305">
        <v>0.05</v>
      </c>
      <c r="L84" s="863">
        <f>N77*K84</f>
        <v>7832.2622549709959</v>
      </c>
      <c r="M84" s="864"/>
      <c r="N84" s="51"/>
    </row>
    <row r="85" spans="1:14" ht="15.75" thickBot="1">
      <c r="B85" s="827" t="s">
        <v>953</v>
      </c>
      <c r="C85" s="828"/>
      <c r="D85" s="828"/>
      <c r="E85" s="828"/>
      <c r="F85" s="828"/>
      <c r="G85" s="828"/>
      <c r="H85" s="828"/>
      <c r="I85" s="828"/>
      <c r="J85" s="828"/>
      <c r="K85" s="828"/>
      <c r="L85" s="828"/>
      <c r="M85" s="829"/>
      <c r="N85" s="52">
        <f>L82+L83+L84</f>
        <v>46993.573529825968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203638.81862924586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5032.4947720676837</v>
      </c>
      <c r="N49" s="272">
        <f>K49*M49</f>
        <v>5787.3689878778359</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280323.39128556038</v>
      </c>
      <c r="N50" s="272">
        <f>K50*M50</f>
        <v>33638.806954267246</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6913.0421667199153</v>
      </c>
      <c r="N51" s="272">
        <f>K51*M51</f>
        <v>13826.084333439831</v>
      </c>
    </row>
    <row r="52" spans="1:14" ht="15.75" thickBot="1">
      <c r="A52" t="s">
        <v>927</v>
      </c>
      <c r="B52" s="43" t="str">
        <f>VLOOKUP(A52,MATERIALES!A7:D372,3,FALSE)</f>
        <v>Malla Ciclónica Para Gaviones Galvanizada Y Plastificada Con Pvc Cal 12 (2M3)</v>
      </c>
      <c r="C52" s="310"/>
      <c r="D52" s="310"/>
      <c r="E52" s="310"/>
      <c r="F52" s="310"/>
      <c r="G52" s="310"/>
      <c r="H52" s="310"/>
      <c r="I52" s="310"/>
      <c r="J52" s="433" t="str">
        <f>VLOOKUP(A52,MATERIALES!A6:D637,2,FALSE)</f>
        <v>u</v>
      </c>
      <c r="K52" s="126">
        <v>0.5</v>
      </c>
      <c r="L52" s="325"/>
      <c r="M52" s="402">
        <f>VLOOKUP(A52,MATERIALES!A7:D393,4,FALSE)</f>
        <v>125146.9928979364</v>
      </c>
      <c r="N52" s="272">
        <f>K52*M52</f>
        <v>62573.496448968202</v>
      </c>
    </row>
    <row r="53" spans="1:14" ht="15.75" thickBot="1">
      <c r="B53" s="827" t="s">
        <v>953</v>
      </c>
      <c r="C53" s="828"/>
      <c r="D53" s="828"/>
      <c r="E53" s="828"/>
      <c r="F53" s="828"/>
      <c r="G53" s="828"/>
      <c r="H53" s="828"/>
      <c r="I53" s="828"/>
      <c r="J53" s="828"/>
      <c r="K53" s="828"/>
      <c r="L53" s="828"/>
      <c r="M53" s="829"/>
      <c r="N53" s="394">
        <f>SUM(N48:N52)</f>
        <v>141723.37258966698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1026.2677070042455</v>
      </c>
      <c r="M58" s="832"/>
      <c r="N58" s="287">
        <f>K58*L58</f>
        <v>1128.8944777046702</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1128.8944777046702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185273.61154176269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37054.722308352539</v>
      </c>
      <c r="M82" s="862"/>
      <c r="N82" s="51"/>
    </row>
    <row r="83" spans="1:14">
      <c r="B83" s="89" t="s">
        <v>973</v>
      </c>
      <c r="C83" s="90"/>
      <c r="D83" s="90"/>
      <c r="E83" s="90"/>
      <c r="F83" s="90"/>
      <c r="G83" s="90"/>
      <c r="H83" s="90"/>
      <c r="I83" s="87"/>
      <c r="J83" s="88"/>
      <c r="K83" s="304">
        <v>0.05</v>
      </c>
      <c r="L83" s="861">
        <f>N77*K83</f>
        <v>9263.6805770881347</v>
      </c>
      <c r="M83" s="862"/>
      <c r="N83" s="51"/>
    </row>
    <row r="84" spans="1:14" ht="15.75" thickBot="1">
      <c r="B84" s="91" t="s">
        <v>974</v>
      </c>
      <c r="C84" s="92"/>
      <c r="D84" s="92"/>
      <c r="E84" s="92"/>
      <c r="F84" s="92"/>
      <c r="G84" s="92"/>
      <c r="H84" s="92"/>
      <c r="I84" s="93"/>
      <c r="J84" s="94"/>
      <c r="K84" s="305">
        <v>0.05</v>
      </c>
      <c r="L84" s="863">
        <f>N77*K84</f>
        <v>9263.6805770881347</v>
      </c>
      <c r="M84" s="864"/>
      <c r="N84" s="51"/>
    </row>
    <row r="85" spans="1:14" ht="15.75" thickBot="1">
      <c r="B85" s="827" t="s">
        <v>953</v>
      </c>
      <c r="C85" s="828"/>
      <c r="D85" s="828"/>
      <c r="E85" s="828"/>
      <c r="F85" s="828"/>
      <c r="G85" s="828"/>
      <c r="H85" s="828"/>
      <c r="I85" s="828"/>
      <c r="J85" s="828"/>
      <c r="K85" s="828"/>
      <c r="L85" s="828"/>
      <c r="M85" s="829"/>
      <c r="N85" s="52">
        <f>L82+L83+L84</f>
        <v>55582.083462528804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240855.69500429148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2020.0640225900497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5032.4947720676837</v>
      </c>
      <c r="N49" s="272">
        <f>K49*M49</f>
        <v>5787.3689878778359</v>
      </c>
    </row>
    <row r="50" spans="1:14">
      <c r="A50" s="163" t="s">
        <v>587</v>
      </c>
      <c r="B50" s="43" t="str">
        <f>VLOOKUP(A50,MATERIALES!A6:D372,3,FALSE)</f>
        <v>Mortero 1:3 De recubrimiento</v>
      </c>
      <c r="C50" s="425"/>
      <c r="D50" s="425"/>
      <c r="E50" s="425"/>
      <c r="F50" s="425"/>
      <c r="G50" s="425"/>
      <c r="H50" s="425"/>
      <c r="I50" s="425"/>
      <c r="J50" s="312" t="str">
        <f>VLOOKUP(A50,MATERIALES!A6:D635,2,FALSE)</f>
        <v>m3</v>
      </c>
      <c r="K50" s="397">
        <v>0.12</v>
      </c>
      <c r="L50" s="421"/>
      <c r="M50" s="402">
        <f>VLOOKUP(A50,MATERIALES!A6:D391,4,FALSE)</f>
        <v>280323.39128556038</v>
      </c>
      <c r="N50" s="272">
        <f>K50*M50</f>
        <v>33638.806954267246</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2</v>
      </c>
      <c r="L51" s="421"/>
      <c r="M51" s="402">
        <f>VLOOKUP(A51,MATERIALES!A6:D392,4,FALSE)</f>
        <v>6913.0421667199153</v>
      </c>
      <c r="N51" s="272">
        <f>K51*M51</f>
        <v>13826.084333439831</v>
      </c>
    </row>
    <row r="52" spans="1:14" ht="15.75" thickBot="1">
      <c r="A52" t="s">
        <v>929</v>
      </c>
      <c r="B52" s="43" t="str">
        <f>VLOOKUP(A52,MATERIALES!A7:D372,3,FALSE)</f>
        <v>Malla Ciclónica Para Gaviones Galvanizada Aleación Zn-5A1-Mm Y Plastificada Pvc Cal 12 (2M3)</v>
      </c>
      <c r="C52" s="310"/>
      <c r="D52" s="310"/>
      <c r="E52" s="310"/>
      <c r="F52" s="310"/>
      <c r="G52" s="310"/>
      <c r="H52" s="310"/>
      <c r="I52" s="310"/>
      <c r="J52" s="433" t="str">
        <f>VLOOKUP(A52,MATERIALES!A6:D637,2,FALSE)</f>
        <v>u</v>
      </c>
      <c r="K52" s="126">
        <v>0.5</v>
      </c>
      <c r="L52" s="325"/>
      <c r="M52" s="402">
        <f>VLOOKUP(A52,MATERIALES!A7:D393,4,FALSE)</f>
        <v>129452.67588624591</v>
      </c>
      <c r="N52" s="272">
        <f>K52*M52</f>
        <v>64726.337943122955</v>
      </c>
    </row>
    <row r="53" spans="1:14" ht="15.75" thickBot="1">
      <c r="B53" s="827" t="s">
        <v>953</v>
      </c>
      <c r="C53" s="828"/>
      <c r="D53" s="828"/>
      <c r="E53" s="828"/>
      <c r="F53" s="828"/>
      <c r="G53" s="828"/>
      <c r="H53" s="828"/>
      <c r="I53" s="828"/>
      <c r="J53" s="828"/>
      <c r="K53" s="828"/>
      <c r="L53" s="828"/>
      <c r="M53" s="829"/>
      <c r="N53" s="394">
        <f>SUM(N48:N52)</f>
        <v>143876.21408382175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1026.2677070042455</v>
      </c>
      <c r="M58" s="832"/>
      <c r="N58" s="287">
        <f>K58*L58</f>
        <v>1128.8944777046702</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1128.8944777046702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40401.280451800994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187426.45303591745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37485.290607183495</v>
      </c>
      <c r="M82" s="862"/>
      <c r="N82" s="51"/>
    </row>
    <row r="83" spans="1:14">
      <c r="B83" s="89" t="s">
        <v>973</v>
      </c>
      <c r="C83" s="90"/>
      <c r="D83" s="90"/>
      <c r="E83" s="90"/>
      <c r="F83" s="90"/>
      <c r="G83" s="90"/>
      <c r="H83" s="90"/>
      <c r="I83" s="87"/>
      <c r="J83" s="88"/>
      <c r="K83" s="304">
        <v>0.05</v>
      </c>
      <c r="L83" s="861">
        <f>N77*K83</f>
        <v>9371.3226517958738</v>
      </c>
      <c r="M83" s="862"/>
      <c r="N83" s="51"/>
    </row>
    <row r="84" spans="1:14" ht="15.75" thickBot="1">
      <c r="B84" s="91" t="s">
        <v>974</v>
      </c>
      <c r="C84" s="92"/>
      <c r="D84" s="92"/>
      <c r="E84" s="92"/>
      <c r="F84" s="92"/>
      <c r="G84" s="92"/>
      <c r="H84" s="92"/>
      <c r="I84" s="93"/>
      <c r="J84" s="94"/>
      <c r="K84" s="305">
        <v>0.05</v>
      </c>
      <c r="L84" s="863">
        <f>N77*K84</f>
        <v>9371.3226517958738</v>
      </c>
      <c r="M84" s="864"/>
      <c r="N84" s="51"/>
    </row>
    <row r="85" spans="1:14" ht="15.75" thickBot="1">
      <c r="B85" s="827" t="s">
        <v>953</v>
      </c>
      <c r="C85" s="828"/>
      <c r="D85" s="828"/>
      <c r="E85" s="828"/>
      <c r="F85" s="828"/>
      <c r="G85" s="828"/>
      <c r="H85" s="828"/>
      <c r="I85" s="828"/>
      <c r="J85" s="828"/>
      <c r="K85" s="828"/>
      <c r="L85" s="828"/>
      <c r="M85" s="829"/>
      <c r="N85" s="52">
        <f>L82+L83+L84</f>
        <v>56227.935910775246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243654.38894669269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7048.413291448509</v>
      </c>
      <c r="L36" s="270"/>
      <c r="M36" s="336">
        <v>1</v>
      </c>
      <c r="N36" s="272">
        <f>K36*M36</f>
        <v>7048.413291448509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3373.3390225900498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10421.752314038558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757</v>
      </c>
      <c r="B48" s="43" t="str">
        <f>VLOOKUP(A48,MATERIALES!A5:D372,3,FALSE)</f>
        <v>Agregado para concreto hidráulico</v>
      </c>
      <c r="C48" s="281"/>
      <c r="D48" s="281"/>
      <c r="E48" s="281"/>
      <c r="F48" s="281"/>
      <c r="G48" s="281"/>
      <c r="H48" s="281"/>
      <c r="I48" s="281"/>
      <c r="J48" s="311" t="str">
        <f>VLOOKUP(A48,MATERIALES!A4:D633,2,FALSE)</f>
        <v>m3</v>
      </c>
      <c r="K48" s="282">
        <v>0.504</v>
      </c>
      <c r="L48" s="267"/>
      <c r="M48" s="402">
        <f>VLOOKUP(A48,MATERIALES!A5:D389,4,FALSE)</f>
        <v>66292.940133186232</v>
      </c>
      <c r="N48" s="272">
        <f t="shared" ref="N48:N53" si="0">K48*M48</f>
        <v>33411.641827125859</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2" t="str">
        <f>VLOOKUP(A49,MATERIALES!A5:D634,2,FALSE)</f>
        <v>m2</v>
      </c>
      <c r="K49" s="397">
        <v>2</v>
      </c>
      <c r="L49" s="421"/>
      <c r="M49" s="402">
        <f>VLOOKUP(A49,MATERIALES!A6:D390,4,FALSE)</f>
        <v>6913.0421667199153</v>
      </c>
      <c r="N49" s="272">
        <f t="shared" si="0"/>
        <v>13826.084333439831</v>
      </c>
    </row>
    <row r="50" spans="1:14">
      <c r="A50" s="163" t="s">
        <v>774</v>
      </c>
      <c r="B50" s="43" t="str">
        <f>VLOOKUP(A50,MATERIALES!A6:D372,3,FALSE)</f>
        <v>Agua</v>
      </c>
      <c r="C50" s="425"/>
      <c r="D50" s="425"/>
      <c r="E50" s="425"/>
      <c r="F50" s="425"/>
      <c r="G50" s="425"/>
      <c r="H50" s="425"/>
      <c r="I50" s="425"/>
      <c r="J50" s="312" t="str">
        <f>VLOOKUP(A50,MATERIALES!A6:D635,2,FALSE)</f>
        <v>lt</v>
      </c>
      <c r="K50" s="397">
        <v>111</v>
      </c>
      <c r="L50" s="421"/>
      <c r="M50" s="402">
        <f>VLOOKUP(A50,MATERIALES!A6:D391,4,FALSE)</f>
        <v>62.476657629642254</v>
      </c>
      <c r="N50" s="272">
        <f t="shared" si="0"/>
        <v>6934.9089968902899</v>
      </c>
    </row>
    <row r="51" spans="1:14">
      <c r="A51" s="163" t="s">
        <v>598</v>
      </c>
      <c r="B51" s="43" t="str">
        <f>VLOOKUP(A51,MATERIALES!A6:D372,3,FALSE)</f>
        <v>Piedra para concreto ciclópeo (rajón o canto rodado)</v>
      </c>
      <c r="C51" s="425"/>
      <c r="D51" s="425"/>
      <c r="E51" s="425"/>
      <c r="F51" s="425"/>
      <c r="G51" s="425"/>
      <c r="H51" s="425"/>
      <c r="I51" s="425"/>
      <c r="J51" s="312" t="str">
        <f>VLOOKUP(A51,MATERIALES!A6:D636,2,FALSE)</f>
        <v>m3</v>
      </c>
      <c r="K51" s="397">
        <v>0.4</v>
      </c>
      <c r="L51" s="421"/>
      <c r="M51" s="402">
        <f>VLOOKUP(A51,MATERIALES!A6:D392,4,FALSE)</f>
        <v>15130.805200272194</v>
      </c>
      <c r="N51" s="272">
        <f t="shared" si="0"/>
        <v>6052.3220801088783</v>
      </c>
    </row>
    <row r="52" spans="1:14">
      <c r="A52" t="s">
        <v>802</v>
      </c>
      <c r="B52" s="320" t="str">
        <f>VLOOKUP(A52,MATERIALES!A7:D372,3,FALSE)</f>
        <v>Arena lavada</v>
      </c>
      <c r="C52" s="47"/>
      <c r="D52" s="47"/>
      <c r="E52" s="47"/>
      <c r="F52" s="47"/>
      <c r="G52" s="47"/>
      <c r="H52" s="47"/>
      <c r="I52" s="47"/>
      <c r="J52" s="312" t="str">
        <f>VLOOKUP(A52,MATERIALES!A6:D637,2,FALSE)</f>
        <v>m3</v>
      </c>
      <c r="K52" s="169">
        <v>0.378</v>
      </c>
      <c r="L52" s="318"/>
      <c r="M52" s="426">
        <f>VLOOKUP(A52,MATERIALES!A7:D393,4,FALSE)</f>
        <v>47086.574300207045</v>
      </c>
      <c r="N52" s="273">
        <f t="shared" si="0"/>
        <v>17798.725085478261</v>
      </c>
    </row>
    <row r="53" spans="1:14">
      <c r="A53" t="s">
        <v>804</v>
      </c>
      <c r="B53" s="168" t="str">
        <f>VLOOKUP(A53,MATERIALES!A8:D372,3,FALSE)</f>
        <v>Cemento gris</v>
      </c>
      <c r="C53" s="317"/>
      <c r="D53" s="317"/>
      <c r="E53" s="317"/>
      <c r="F53" s="317"/>
      <c r="G53" s="317"/>
      <c r="H53" s="317"/>
      <c r="I53" s="317"/>
      <c r="J53" s="312" t="str">
        <f>VLOOKUP(A53,MATERIALES!A7:D638,2,FALSE)</f>
        <v>kg</v>
      </c>
      <c r="K53" s="44">
        <v>156</v>
      </c>
      <c r="L53" s="318"/>
      <c r="M53" s="426">
        <f>VLOOKUP(A53,MATERIALES!A8:D394,4,FALSE)</f>
        <v>462.67435900173956</v>
      </c>
      <c r="N53" s="273">
        <f t="shared" si="0"/>
        <v>72177.200004271377</v>
      </c>
    </row>
    <row r="54" spans="1:14">
      <c r="B54" s="320"/>
      <c r="C54" s="317"/>
      <c r="D54" s="317"/>
      <c r="E54" s="317"/>
      <c r="F54" s="317"/>
      <c r="G54" s="317"/>
      <c r="H54" s="317"/>
      <c r="I54" s="317"/>
      <c r="J54" s="311"/>
      <c r="K54" s="44"/>
      <c r="L54" s="318"/>
      <c r="M54" s="426"/>
      <c r="N54" s="273"/>
    </row>
    <row r="55" spans="1:14" ht="15.75" thickBot="1">
      <c r="B55" s="833" t="s">
        <v>953</v>
      </c>
      <c r="C55" s="834"/>
      <c r="D55" s="834"/>
      <c r="E55" s="834"/>
      <c r="F55" s="834"/>
      <c r="G55" s="834"/>
      <c r="H55" s="834"/>
      <c r="I55" s="834"/>
      <c r="J55" s="834"/>
      <c r="K55" s="834"/>
      <c r="L55" s="834"/>
      <c r="M55" s="835"/>
      <c r="N55" s="104">
        <f>SUM(N48:N54)</f>
        <v>150200.8823273145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31">
        <f>VLOOKUP(A60,TRANSPORTE!A1:D117,4,FALSE)</f>
        <v>1026.2677070042455</v>
      </c>
      <c r="M60" s="832"/>
      <c r="N60" s="287">
        <f>K60*L60</f>
        <v>410.50708280169823</v>
      </c>
    </row>
    <row r="61" spans="1:14">
      <c r="A61" t="s">
        <v>1229</v>
      </c>
      <c r="B61" s="46" t="str">
        <f>VLOOKUP(A61,TRANSPORTE!A1:D117,3,FALSE)</f>
        <v>Transporte de arena</v>
      </c>
      <c r="C61" s="47"/>
      <c r="D61" s="47"/>
      <c r="E61" s="47"/>
      <c r="F61" s="47"/>
      <c r="G61" s="47"/>
      <c r="H61" s="311" t="s">
        <v>339</v>
      </c>
      <c r="I61" s="279">
        <v>0.378</v>
      </c>
      <c r="J61" s="286">
        <v>1</v>
      </c>
      <c r="K61" s="279">
        <f>I61*J61</f>
        <v>0.378</v>
      </c>
      <c r="L61" s="831">
        <f>VLOOKUP(A61,TRANSPORTE!A1:D117,4,FALSE)</f>
        <v>1026.2677070042455</v>
      </c>
      <c r="M61" s="832"/>
      <c r="N61" s="287">
        <f t="shared" ref="N61:N62" si="1">K61*L61</f>
        <v>387.92919324760481</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31">
        <f>VLOOKUP(A62,TRANSPORTE!A1:D117,4,FALSE)</f>
        <v>1026.2677070042455</v>
      </c>
      <c r="M62" s="832"/>
      <c r="N62" s="287">
        <f t="shared" si="1"/>
        <v>517.23892433013975</v>
      </c>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1315.6752003794427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67466.780451800994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229405.09029353349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45881.018058706701</v>
      </c>
      <c r="M84" s="862"/>
      <c r="N84" s="51"/>
    </row>
    <row r="85" spans="1:14">
      <c r="B85" s="89" t="s">
        <v>973</v>
      </c>
      <c r="C85" s="90"/>
      <c r="D85" s="90"/>
      <c r="E85" s="90"/>
      <c r="F85" s="90"/>
      <c r="G85" s="90"/>
      <c r="H85" s="90"/>
      <c r="I85" s="87"/>
      <c r="J85" s="88"/>
      <c r="K85" s="304">
        <v>0.05</v>
      </c>
      <c r="L85" s="861">
        <f>N79*K85</f>
        <v>11470.254514676675</v>
      </c>
      <c r="M85" s="862"/>
      <c r="N85" s="51"/>
    </row>
    <row r="86" spans="1:14" ht="15.75" thickBot="1">
      <c r="B86" s="91" t="s">
        <v>974</v>
      </c>
      <c r="C86" s="92"/>
      <c r="D86" s="92"/>
      <c r="E86" s="92"/>
      <c r="F86" s="92"/>
      <c r="G86" s="92"/>
      <c r="H86" s="92"/>
      <c r="I86" s="93"/>
      <c r="J86" s="94"/>
      <c r="K86" s="305">
        <v>0.05</v>
      </c>
      <c r="L86" s="863">
        <f>N79*K86</f>
        <v>11470.254514676675</v>
      </c>
      <c r="M86" s="864"/>
      <c r="N86" s="51"/>
    </row>
    <row r="87" spans="1:14" ht="15.75" thickBot="1">
      <c r="B87" s="827" t="s">
        <v>953</v>
      </c>
      <c r="C87" s="828"/>
      <c r="D87" s="828"/>
      <c r="E87" s="828"/>
      <c r="F87" s="828"/>
      <c r="G87" s="828"/>
      <c r="H87" s="828"/>
      <c r="I87" s="828"/>
      <c r="J87" s="828"/>
      <c r="K87" s="828"/>
      <c r="L87" s="828"/>
      <c r="M87" s="829"/>
      <c r="N87" s="52">
        <f>L84+L85+L86</f>
        <v>68821.527088060058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298226.61738159356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1345.39621807204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805</v>
      </c>
      <c r="B48" s="43" t="str">
        <f>VLOOKUP(A48,MATERIALES!A5:D372,3,FALSE)</f>
        <v>Cemento Asfaltico 60-70</v>
      </c>
      <c r="C48" s="281"/>
      <c r="D48" s="281"/>
      <c r="E48" s="281"/>
      <c r="F48" s="281"/>
      <c r="G48" s="281"/>
      <c r="H48" s="281"/>
      <c r="I48" s="281"/>
      <c r="J48" s="311" t="str">
        <f>VLOOKUP(A48,MATERIALES!A4:D633,2,FALSE)</f>
        <v>kg</v>
      </c>
      <c r="K48" s="282">
        <v>0.5</v>
      </c>
      <c r="L48" s="267"/>
      <c r="M48" s="402">
        <f>VLOOKUP(A48,MATERIALES!A5:D389,4,FALSE)</f>
        <v>2020.0785966917663</v>
      </c>
      <c r="N48" s="272">
        <f>K48*M48</f>
        <v>1010.0392983458831</v>
      </c>
    </row>
    <row r="49" spans="1:14">
      <c r="A49" s="163" t="s">
        <v>833</v>
      </c>
      <c r="B49" s="43" t="str">
        <f>VLOOKUP(A49,MATERIALES!A6:D372,3,FALSE)</f>
        <v>Concreto Resistencia  14 (Mpa)</v>
      </c>
      <c r="C49" s="425"/>
      <c r="D49" s="425"/>
      <c r="E49" s="425"/>
      <c r="F49" s="425"/>
      <c r="G49" s="425"/>
      <c r="H49" s="425"/>
      <c r="I49" s="425"/>
      <c r="J49" s="312" t="str">
        <f>VLOOKUP(A49,MATERIALES!A5:D634,2,FALSE)</f>
        <v>m3</v>
      </c>
      <c r="K49" s="397">
        <v>1.01</v>
      </c>
      <c r="L49" s="421"/>
      <c r="M49" s="402">
        <f>VLOOKUP(A49,MATERIALES!A6:D390,4,FALSE)</f>
        <v>265525.79492597957</v>
      </c>
      <c r="N49" s="272">
        <f>K49*M49</f>
        <v>268181.05287523934</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0.3</v>
      </c>
      <c r="L50" s="421"/>
      <c r="M50" s="402">
        <f>VLOOKUP(A50,MATERIALES!A6:D391,4,FALSE)</f>
        <v>6913.0421667199153</v>
      </c>
      <c r="N50" s="272">
        <f>K50*M50</f>
        <v>2073.9126500159746</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3" t="s">
        <v>953</v>
      </c>
      <c r="C55" s="834"/>
      <c r="D55" s="834"/>
      <c r="E55" s="834"/>
      <c r="F55" s="834"/>
      <c r="G55" s="834"/>
      <c r="H55" s="834"/>
      <c r="I55" s="834"/>
      <c r="J55" s="834"/>
      <c r="K55" s="834"/>
      <c r="L55" s="834"/>
      <c r="M55" s="835"/>
      <c r="N55" s="104">
        <f>SUM(N48:N54)</f>
        <v>271265.00482360116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31">
        <f>VLOOKUP(A60,TRANSPORTE!A1:D117,4,FALSE)</f>
        <v>1828.9919530768732</v>
      </c>
      <c r="M60" s="832"/>
      <c r="N60" s="287">
        <f>K60*L60</f>
        <v>1847.2818726076418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1847.2818726076418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26907.924361440797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301365.60727572168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60273.121455144341</v>
      </c>
      <c r="M84" s="862"/>
      <c r="N84" s="51"/>
    </row>
    <row r="85" spans="1:14">
      <c r="B85" s="89" t="s">
        <v>973</v>
      </c>
      <c r="C85" s="90"/>
      <c r="D85" s="90"/>
      <c r="E85" s="90"/>
      <c r="F85" s="90"/>
      <c r="G85" s="90"/>
      <c r="H85" s="90"/>
      <c r="I85" s="87"/>
      <c r="J85" s="88"/>
      <c r="K85" s="304">
        <v>0.05</v>
      </c>
      <c r="L85" s="861">
        <f>N79*K85</f>
        <v>15068.280363786085</v>
      </c>
      <c r="M85" s="862"/>
      <c r="N85" s="51"/>
    </row>
    <row r="86" spans="1:14" ht="15.75" thickBot="1">
      <c r="B86" s="91" t="s">
        <v>974</v>
      </c>
      <c r="C86" s="92"/>
      <c r="D86" s="92"/>
      <c r="E86" s="92"/>
      <c r="F86" s="92"/>
      <c r="G86" s="92"/>
      <c r="H86" s="92"/>
      <c r="I86" s="93"/>
      <c r="J86" s="94"/>
      <c r="K86" s="305">
        <v>0.05</v>
      </c>
      <c r="L86" s="863">
        <f>N79*K86</f>
        <v>15068.280363786085</v>
      </c>
      <c r="M86" s="864"/>
      <c r="N86" s="51"/>
    </row>
    <row r="87" spans="1:14" ht="15.75" thickBot="1">
      <c r="B87" s="827" t="s">
        <v>953</v>
      </c>
      <c r="C87" s="828"/>
      <c r="D87" s="828"/>
      <c r="E87" s="828"/>
      <c r="F87" s="828"/>
      <c r="G87" s="828"/>
      <c r="H87" s="828"/>
      <c r="I87" s="828"/>
      <c r="J87" s="828"/>
      <c r="K87" s="828"/>
      <c r="L87" s="828"/>
      <c r="M87" s="829"/>
      <c r="N87" s="52">
        <f>L84+L85+L86</f>
        <v>90409.682182716526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391775.28945843817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1135</v>
      </c>
      <c r="C31" s="967" t="s">
        <v>2143</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71.649414538135986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805</v>
      </c>
      <c r="B48" s="43" t="str">
        <f>VLOOKUP(A48,MATERIALES!A5:D372,3,FALSE)</f>
        <v>Cemento Asfaltico 60-70</v>
      </c>
      <c r="C48" s="281"/>
      <c r="D48" s="281"/>
      <c r="E48" s="281"/>
      <c r="F48" s="281"/>
      <c r="G48" s="281"/>
      <c r="H48" s="281"/>
      <c r="I48" s="281"/>
      <c r="J48" s="311" t="str">
        <f>VLOOKUP(A48,MATERIALES!A4:D633,2,FALSE)</f>
        <v>kg</v>
      </c>
      <c r="K48" s="282">
        <v>0.05</v>
      </c>
      <c r="L48" s="267"/>
      <c r="M48" s="402">
        <f>VLOOKUP(A48,MATERIALES!A5:D389,4,FALSE)</f>
        <v>2020.0785966917663</v>
      </c>
      <c r="N48" s="272">
        <f>K48*M48</f>
        <v>101.00392983458832</v>
      </c>
    </row>
    <row r="49" spans="1:14">
      <c r="A49" s="163" t="s">
        <v>429</v>
      </c>
      <c r="B49" s="43" t="str">
        <f>VLOOKUP(A49,MATERIALES!A6:D372,3,FALSE)</f>
        <v>Cuneta prefabricada de concreto tipo V de (0,8*0,3*0,22)</v>
      </c>
      <c r="C49" s="425"/>
      <c r="D49" s="425"/>
      <c r="E49" s="425"/>
      <c r="F49" s="425"/>
      <c r="G49" s="425"/>
      <c r="H49" s="425"/>
      <c r="I49" s="425"/>
      <c r="J49" s="312" t="str">
        <f>VLOOKUP(A49,MATERIALES!A5:D634,2,FALSE)</f>
        <v>m</v>
      </c>
      <c r="K49" s="397">
        <v>1</v>
      </c>
      <c r="L49" s="421"/>
      <c r="M49" s="402">
        <f>VLOOKUP(A49,MATERIALES!A6:D390,4,FALSE)</f>
        <v>24857.379515580331</v>
      </c>
      <c r="N49" s="272">
        <f>K49*M49</f>
        <v>24857.379515580331</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24958.383445414918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1432.9882907627198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26463.021150715773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5292.6042301431553</v>
      </c>
      <c r="M84" s="862"/>
      <c r="N84" s="51"/>
    </row>
    <row r="85" spans="1:14">
      <c r="B85" s="89" t="s">
        <v>973</v>
      </c>
      <c r="C85" s="90"/>
      <c r="D85" s="90"/>
      <c r="E85" s="90"/>
      <c r="F85" s="90"/>
      <c r="G85" s="90"/>
      <c r="H85" s="90"/>
      <c r="I85" s="87"/>
      <c r="J85" s="88"/>
      <c r="K85" s="304">
        <v>0.05</v>
      </c>
      <c r="L85" s="861">
        <f>N79*K85</f>
        <v>1323.1510575357888</v>
      </c>
      <c r="M85" s="862"/>
      <c r="N85" s="51"/>
    </row>
    <row r="86" spans="1:14" ht="15.75" thickBot="1">
      <c r="B86" s="91" t="s">
        <v>974</v>
      </c>
      <c r="C86" s="92"/>
      <c r="D86" s="92"/>
      <c r="E86" s="92"/>
      <c r="F86" s="92"/>
      <c r="G86" s="92"/>
      <c r="H86" s="92"/>
      <c r="I86" s="93"/>
      <c r="J86" s="94"/>
      <c r="K86" s="305">
        <v>0.05</v>
      </c>
      <c r="L86" s="863">
        <f>N79*K86</f>
        <v>1323.1510575357888</v>
      </c>
      <c r="M86" s="864"/>
      <c r="N86" s="51"/>
    </row>
    <row r="87" spans="1:14" ht="15.75" thickBot="1">
      <c r="B87" s="827" t="s">
        <v>953</v>
      </c>
      <c r="C87" s="828"/>
      <c r="D87" s="828"/>
      <c r="E87" s="828"/>
      <c r="F87" s="828"/>
      <c r="G87" s="828"/>
      <c r="H87" s="828"/>
      <c r="I87" s="828"/>
      <c r="J87" s="828"/>
      <c r="K87" s="828"/>
      <c r="L87" s="828"/>
      <c r="M87" s="829"/>
      <c r="N87" s="52">
        <f>L84+L85+L86</f>
        <v>7938.9063452147329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34401.927495930504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1683</v>
      </c>
      <c r="C31" s="967" t="s">
        <v>2144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10252.237514834194</v>
      </c>
      <c r="L36" s="270"/>
      <c r="M36" s="336">
        <v>1.25</v>
      </c>
      <c r="N36" s="272">
        <f>K36/M36</f>
        <v>8201.7900118673551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1886.7062180720402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10088.496229939396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VLOOKUP(A48,MATERIALES!A4:D633,2,FALSE)</f>
        <v>m3</v>
      </c>
      <c r="K48" s="282">
        <v>0.5</v>
      </c>
      <c r="L48" s="267"/>
      <c r="M48" s="402">
        <f>VLOOKUP(A48,MATERIALES!A5:D389,4,FALSE)</f>
        <v>22304.166773782286</v>
      </c>
      <c r="N48" s="272">
        <f>K48*M48</f>
        <v>11152.083386891143</v>
      </c>
    </row>
    <row r="49" spans="1:14">
      <c r="A49" s="163" t="s">
        <v>805</v>
      </c>
      <c r="B49" s="43" t="str">
        <f>VLOOKUP(A49,MATERIALES!A6:D372,3,FALSE)</f>
        <v>Cemento Asfaltico 60-70</v>
      </c>
      <c r="C49" s="425"/>
      <c r="D49" s="425"/>
      <c r="E49" s="425"/>
      <c r="F49" s="425"/>
      <c r="G49" s="425"/>
      <c r="H49" s="425"/>
      <c r="I49" s="425"/>
      <c r="J49" s="312" t="str">
        <f>VLOOKUP(A49,MATERIALES!A5:D634,2,FALSE)</f>
        <v>kg</v>
      </c>
      <c r="K49" s="397">
        <v>0.5</v>
      </c>
      <c r="L49" s="421"/>
      <c r="M49" s="402">
        <f>VLOOKUP(A49,MATERIALES!A6:D390,4,FALSE)</f>
        <v>2020.0785966917663</v>
      </c>
      <c r="N49" s="272">
        <f>K49*M49</f>
        <v>1010.0392983458831</v>
      </c>
    </row>
    <row r="50" spans="1:14">
      <c r="A50" s="163" t="s">
        <v>833</v>
      </c>
      <c r="B50" s="43" t="str">
        <f>VLOOKUP(A50,MATERIALES!A6:D372,3,FALSE)</f>
        <v>Concreto Resistencia  14 (Mpa)</v>
      </c>
      <c r="C50" s="425"/>
      <c r="D50" s="425"/>
      <c r="E50" s="425"/>
      <c r="F50" s="425"/>
      <c r="G50" s="425"/>
      <c r="H50" s="425"/>
      <c r="I50" s="425"/>
      <c r="J50" s="312" t="str">
        <f>VLOOKUP(A50,MATERIALES!A6:D635,2,FALSE)</f>
        <v>m3</v>
      </c>
      <c r="K50" s="397">
        <v>1.01</v>
      </c>
      <c r="L50" s="421"/>
      <c r="M50" s="402">
        <f>VLOOKUP(A50,MATERIALES!A6:D391,4,FALSE)</f>
        <v>265525.79492597957</v>
      </c>
      <c r="N50" s="272">
        <f>K50*M50</f>
        <v>268181.05287523934</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VLOOKUP(A51,MATERIALES!A6:D636,2,FALSE)</f>
        <v>m2</v>
      </c>
      <c r="K51" s="397">
        <v>0.3</v>
      </c>
      <c r="L51" s="421"/>
      <c r="M51" s="402">
        <f>VLOOKUP(A51,MATERIALES!A6:D392,4,FALSE)</f>
        <v>6913.0421667199153</v>
      </c>
      <c r="N51" s="272">
        <f>K51*M51</f>
        <v>2073.9126500159746</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282417.08821049234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31">
        <f>VLOOKUP(A58,TRANSPORTE!A1:D117,4,FALSE)</f>
        <v>1828.9919530768732</v>
      </c>
      <c r="M58" s="832"/>
      <c r="N58" s="287">
        <f>K58*L58</f>
        <v>1847.2818726076418</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31">
        <f>VLOOKUP(A59,TRANSPORTE!A1:D117,4,FALSE)</f>
        <v>1026.2677070042455</v>
      </c>
      <c r="M59" s="832"/>
      <c r="N59" s="287">
        <f>K59*L59</f>
        <v>513.13385350212275</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2360.4157261097644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37734.124361440801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332600.12452798232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66520.024905596467</v>
      </c>
      <c r="M82" s="862"/>
      <c r="N82" s="51"/>
    </row>
    <row r="83" spans="1:14">
      <c r="B83" s="89" t="s">
        <v>973</v>
      </c>
      <c r="C83" s="90"/>
      <c r="D83" s="90"/>
      <c r="E83" s="90"/>
      <c r="F83" s="90"/>
      <c r="G83" s="90"/>
      <c r="H83" s="90"/>
      <c r="I83" s="87"/>
      <c r="J83" s="88"/>
      <c r="K83" s="304">
        <v>0.05</v>
      </c>
      <c r="L83" s="861">
        <f>N77*K83</f>
        <v>16630.006226399117</v>
      </c>
      <c r="M83" s="862"/>
      <c r="N83" s="51"/>
    </row>
    <row r="84" spans="1:14" ht="15.75" thickBot="1">
      <c r="B84" s="91" t="s">
        <v>974</v>
      </c>
      <c r="C84" s="92"/>
      <c r="D84" s="92"/>
      <c r="E84" s="92"/>
      <c r="F84" s="92"/>
      <c r="G84" s="92"/>
      <c r="H84" s="92"/>
      <c r="I84" s="93"/>
      <c r="J84" s="94"/>
      <c r="K84" s="305">
        <v>0.05</v>
      </c>
      <c r="L84" s="863">
        <f>N77*K84</f>
        <v>16630.006226399117</v>
      </c>
      <c r="M84" s="864"/>
      <c r="N84" s="51"/>
    </row>
    <row r="85" spans="1:14" ht="15.75" thickBot="1">
      <c r="B85" s="827" t="s">
        <v>953</v>
      </c>
      <c r="C85" s="828"/>
      <c r="D85" s="828"/>
      <c r="E85" s="828"/>
      <c r="F85" s="828"/>
      <c r="G85" s="828"/>
      <c r="H85" s="828"/>
      <c r="I85" s="828"/>
      <c r="J85" s="828"/>
      <c r="K85" s="828"/>
      <c r="L85" s="828"/>
      <c r="M85" s="829"/>
      <c r="N85" s="52">
        <f>L82+L83+L84</f>
        <v>99780.037358394693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432380.16188637703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1.5" customHeight="1" thickBot="1">
      <c r="A31" t="s">
        <v>1845</v>
      </c>
      <c r="B31" s="80" t="s">
        <v>1684</v>
      </c>
      <c r="C31" s="967" t="s">
        <v>2145</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10252.237514834194</v>
      </c>
      <c r="L36" s="270"/>
      <c r="M36" s="336">
        <v>18.75</v>
      </c>
      <c r="N36" s="272">
        <f>K36/M36</f>
        <v>546.78600079115699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107.73674787146933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654.52274866262633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VLOOKUP(A48,MATERIALES!A4:D633,2,FALSE)</f>
        <v>m3</v>
      </c>
      <c r="K48" s="282">
        <v>0.05</v>
      </c>
      <c r="L48" s="267"/>
      <c r="M48" s="402">
        <f>VLOOKUP(A48,MATERIALES!A5:D389,4,FALSE)</f>
        <v>22304.166773782286</v>
      </c>
      <c r="N48" s="272">
        <f>K48*M48</f>
        <v>1115.2083386891143</v>
      </c>
    </row>
    <row r="49" spans="1:14">
      <c r="A49" s="163" t="s">
        <v>805</v>
      </c>
      <c r="B49" s="43" t="str">
        <f>VLOOKUP(A49,MATERIALES!A6:D372,3,FALSE)</f>
        <v>Cemento Asfaltico 60-70</v>
      </c>
      <c r="C49" s="425"/>
      <c r="D49" s="425"/>
      <c r="E49" s="425"/>
      <c r="F49" s="425"/>
      <c r="G49" s="425"/>
      <c r="H49" s="425"/>
      <c r="I49" s="425"/>
      <c r="J49" s="312" t="str">
        <f>VLOOKUP(A49,MATERIALES!A5:D634,2,FALSE)</f>
        <v>kg</v>
      </c>
      <c r="K49" s="397">
        <v>0.05</v>
      </c>
      <c r="L49" s="421"/>
      <c r="M49" s="402">
        <f>VLOOKUP(A49,MATERIALES!A6:D390,4,FALSE)</f>
        <v>2020.0785966917663</v>
      </c>
      <c r="N49" s="272">
        <f>K49*M49</f>
        <v>101.00392983458832</v>
      </c>
    </row>
    <row r="50" spans="1:14">
      <c r="A50" s="163" t="s">
        <v>429</v>
      </c>
      <c r="B50" s="43" t="str">
        <f>VLOOKUP(A50,MATERIALES!A6:D372,3,FALSE)</f>
        <v>Cuneta prefabricada de concreto tipo V de (0,8*0,3*0,22)</v>
      </c>
      <c r="C50" s="425"/>
      <c r="D50" s="425"/>
      <c r="E50" s="425"/>
      <c r="F50" s="425"/>
      <c r="G50" s="425"/>
      <c r="H50" s="425"/>
      <c r="I50" s="425"/>
      <c r="J50" s="312" t="str">
        <f>VLOOKUP(A50,MATERIALES!A6:D635,2,FALSE)</f>
        <v>m</v>
      </c>
      <c r="K50" s="397">
        <v>1</v>
      </c>
      <c r="L50" s="421"/>
      <c r="M50" s="402">
        <f>VLOOKUP(A50,MATERIALES!A6:D391,4,FALSE)</f>
        <v>24857.379515580331</v>
      </c>
      <c r="N50" s="272">
        <f>K50*M50</f>
        <v>24857.379515580331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26073.591784104032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31">
        <f>VLOOKUP(A58,TRANSPORTE!A1:D117,4,FALSE)</f>
        <v>1026.2677070042455</v>
      </c>
      <c r="M58" s="832"/>
      <c r="N58" s="287">
        <f>K58*L58</f>
        <v>51.313385350212279</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51.313385350212279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2154.7349574293867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28934.162875546259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5786.8325751092525</v>
      </c>
      <c r="M82" s="862"/>
      <c r="N82" s="51"/>
    </row>
    <row r="83" spans="1:14">
      <c r="B83" s="89" t="s">
        <v>973</v>
      </c>
      <c r="C83" s="90"/>
      <c r="D83" s="90"/>
      <c r="E83" s="90"/>
      <c r="F83" s="90"/>
      <c r="G83" s="90"/>
      <c r="H83" s="90"/>
      <c r="I83" s="87"/>
      <c r="J83" s="88"/>
      <c r="K83" s="304">
        <v>0.05</v>
      </c>
      <c r="L83" s="861">
        <f>N77*K83</f>
        <v>1446.7081437773131</v>
      </c>
      <c r="M83" s="862"/>
      <c r="N83" s="51"/>
    </row>
    <row r="84" spans="1:14" ht="15.75" thickBot="1">
      <c r="B84" s="91" t="s">
        <v>974</v>
      </c>
      <c r="C84" s="92"/>
      <c r="D84" s="92"/>
      <c r="E84" s="92"/>
      <c r="F84" s="92"/>
      <c r="G84" s="92"/>
      <c r="H84" s="92"/>
      <c r="I84" s="93"/>
      <c r="J84" s="94"/>
      <c r="K84" s="305">
        <v>0.05</v>
      </c>
      <c r="L84" s="863">
        <f>N77*K84</f>
        <v>1446.7081437773131</v>
      </c>
      <c r="M84" s="864"/>
      <c r="N84" s="51"/>
    </row>
    <row r="85" spans="1:14" ht="15.75" thickBot="1">
      <c r="B85" s="827" t="s">
        <v>953</v>
      </c>
      <c r="C85" s="828"/>
      <c r="D85" s="828"/>
      <c r="E85" s="828"/>
      <c r="F85" s="828"/>
      <c r="G85" s="828"/>
      <c r="H85" s="828"/>
      <c r="I85" s="828"/>
      <c r="J85" s="828"/>
      <c r="K85" s="828"/>
      <c r="L85" s="828"/>
      <c r="M85" s="829"/>
      <c r="N85" s="52">
        <f>L82+L83+L84</f>
        <v>8680.2488626638788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37614.411738210139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134.53962180720401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833</v>
      </c>
      <c r="B48" s="43" t="str">
        <f>VLOOKUP(A48,MATERIALES!A5:D372,3,FALSE)</f>
        <v>Concreto Resistencia  14 (Mpa)</v>
      </c>
      <c r="C48" s="281"/>
      <c r="D48" s="281"/>
      <c r="E48" s="281"/>
      <c r="F48" s="281"/>
      <c r="G48" s="281"/>
      <c r="H48" s="281"/>
      <c r="I48" s="268"/>
      <c r="J48" s="224" t="str">
        <f>VLOOKUP(A48,MATERIALES!A4:D633,2,FALSE)</f>
        <v>m3</v>
      </c>
      <c r="K48" s="282">
        <v>7.0000000000000007E-2</v>
      </c>
      <c r="L48" s="267"/>
      <c r="M48" s="402">
        <f>VLOOKUP(A48,MATERIALES!A5:D389,4,FALSE)</f>
        <v>265525.79492597957</v>
      </c>
      <c r="N48" s="272">
        <f>K48*M48</f>
        <v>18586.805644818571</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1" t="str">
        <f>VLOOKUP(A49,MATERIALES!A5:D634,2,FALSE)</f>
        <v>m2</v>
      </c>
      <c r="K49" s="397">
        <v>0.3</v>
      </c>
      <c r="L49" s="421"/>
      <c r="M49" s="402">
        <f>VLOOKUP(A49,MATERIALES!A6:D390,4,FALSE)</f>
        <v>6913.0421667199153</v>
      </c>
      <c r="N49" s="272">
        <f>K49*M49</f>
        <v>2073.9126500159746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20660.718294834543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31">
        <f>VLOOKUP(A58,TRANSPORTE!A1:D117,4,FALSE)</f>
        <v>1828.9919530768732</v>
      </c>
      <c r="M58" s="832"/>
      <c r="N58" s="287">
        <f>K58*L58</f>
        <v>128.02943671538114</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128.02943671538114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2690.7924361440801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23614.079789501207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4722.8159579002413</v>
      </c>
      <c r="M82" s="862"/>
      <c r="N82" s="51"/>
    </row>
    <row r="83" spans="1:14">
      <c r="B83" s="89" t="s">
        <v>973</v>
      </c>
      <c r="C83" s="90"/>
      <c r="D83" s="90"/>
      <c r="E83" s="90"/>
      <c r="F83" s="90"/>
      <c r="G83" s="90"/>
      <c r="H83" s="90"/>
      <c r="I83" s="87"/>
      <c r="J83" s="88"/>
      <c r="K83" s="304">
        <v>0.05</v>
      </c>
      <c r="L83" s="861">
        <f>N77*K83</f>
        <v>1180.7039894750603</v>
      </c>
      <c r="M83" s="862"/>
      <c r="N83" s="51"/>
    </row>
    <row r="84" spans="1:14" ht="15.75" thickBot="1">
      <c r="B84" s="91" t="s">
        <v>974</v>
      </c>
      <c r="C84" s="92"/>
      <c r="D84" s="92"/>
      <c r="E84" s="92"/>
      <c r="F84" s="92"/>
      <c r="G84" s="92"/>
      <c r="H84" s="92"/>
      <c r="I84" s="93"/>
      <c r="J84" s="94"/>
      <c r="K84" s="305">
        <v>0.05</v>
      </c>
      <c r="L84" s="863">
        <f>N77*K84</f>
        <v>1180.7039894750603</v>
      </c>
      <c r="M84" s="864"/>
      <c r="N84" s="51"/>
    </row>
    <row r="85" spans="1:14" ht="15.75" thickBot="1">
      <c r="B85" s="827" t="s">
        <v>953</v>
      </c>
      <c r="C85" s="828"/>
      <c r="D85" s="828"/>
      <c r="E85" s="828"/>
      <c r="F85" s="828"/>
      <c r="G85" s="828"/>
      <c r="H85" s="828"/>
      <c r="I85" s="828"/>
      <c r="J85" s="828"/>
      <c r="K85" s="828"/>
      <c r="L85" s="828"/>
      <c r="M85" s="829"/>
      <c r="N85" s="52">
        <f>L82+L83+L84</f>
        <v>7084.2239368503624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30698.303726351569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71.649414538135986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400</v>
      </c>
      <c r="B48" s="43" t="str">
        <f>VLOOKUP(A48,MATERIALES!A5:D372,3,FALSE)</f>
        <v>Bordillo Prefabricado En Concreto Ref.A85 Ntc-4109, 0,20 X 0,35 X 0.80 M</v>
      </c>
      <c r="C48" s="281"/>
      <c r="D48" s="281"/>
      <c r="E48" s="281"/>
      <c r="F48" s="281"/>
      <c r="G48" s="281"/>
      <c r="H48" s="281"/>
      <c r="I48" s="268"/>
      <c r="J48" s="224" t="str">
        <f>VLOOKUP(A48,MATERIALES!A4:D633,2,FALSE)</f>
        <v>u</v>
      </c>
      <c r="K48" s="282">
        <v>1.25</v>
      </c>
      <c r="L48" s="267"/>
      <c r="M48" s="402">
        <f>VLOOKUP(A48,MATERIALES!A5:D389,4,FALSE)</f>
        <v>2342.8746611115844</v>
      </c>
      <c r="N48" s="272">
        <f>K48*M48</f>
        <v>2928.5933263894804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2928.5933263894804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1432.9882907627198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4433.2310316903367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886.64620633806737</v>
      </c>
      <c r="M82" s="862"/>
      <c r="N82" s="51"/>
    </row>
    <row r="83" spans="1:14">
      <c r="B83" s="89" t="s">
        <v>973</v>
      </c>
      <c r="C83" s="90"/>
      <c r="D83" s="90"/>
      <c r="E83" s="90"/>
      <c r="F83" s="90"/>
      <c r="G83" s="90"/>
      <c r="H83" s="90"/>
      <c r="I83" s="87"/>
      <c r="J83" s="88"/>
      <c r="K83" s="304">
        <v>0.05</v>
      </c>
      <c r="L83" s="861">
        <f>N77*K83</f>
        <v>221.66155158451684</v>
      </c>
      <c r="M83" s="862"/>
      <c r="N83" s="51"/>
    </row>
    <row r="84" spans="1:14" ht="15.75" thickBot="1">
      <c r="B84" s="91" t="s">
        <v>974</v>
      </c>
      <c r="C84" s="92"/>
      <c r="D84" s="92"/>
      <c r="E84" s="92"/>
      <c r="F84" s="92"/>
      <c r="G84" s="92"/>
      <c r="H84" s="92"/>
      <c r="I84" s="93"/>
      <c r="J84" s="94"/>
      <c r="K84" s="305">
        <v>0.05</v>
      </c>
      <c r="L84" s="863">
        <f>N77*K84</f>
        <v>221.66155158451684</v>
      </c>
      <c r="M84" s="864"/>
      <c r="N84" s="51"/>
    </row>
    <row r="85" spans="1:14" ht="15.75" thickBot="1">
      <c r="B85" s="827" t="s">
        <v>953</v>
      </c>
      <c r="C85" s="828"/>
      <c r="D85" s="828"/>
      <c r="E85" s="828"/>
      <c r="F85" s="828"/>
      <c r="G85" s="828"/>
      <c r="H85" s="828"/>
      <c r="I85" s="828"/>
      <c r="J85" s="828"/>
      <c r="K85" s="828"/>
      <c r="L85" s="828"/>
      <c r="M85" s="829"/>
      <c r="N85" s="52">
        <f>L82+L83+L84</f>
        <v>1329.9693095071011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5763.2003411974383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161.605121807204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2E-3</v>
      </c>
      <c r="L48" s="267"/>
      <c r="M48" s="402">
        <f>VLOOKUP(A48,MATERIALES!A5:D389,4,FALSE)</f>
        <v>281763.47824392363</v>
      </c>
      <c r="N48" s="272">
        <f>K48*M48</f>
        <v>563.52695648784731</v>
      </c>
    </row>
    <row r="49" spans="1:14">
      <c r="A49" s="163" t="s">
        <v>833</v>
      </c>
      <c r="B49" s="43" t="str">
        <f>VLOOKUP(A49,MATERIALES!A6:D372,3,FALSE)</f>
        <v>Concreto Resistencia  14 (Mpa)</v>
      </c>
      <c r="C49" s="425"/>
      <c r="D49" s="425"/>
      <c r="E49" s="425"/>
      <c r="F49" s="425"/>
      <c r="G49" s="425"/>
      <c r="H49" s="425"/>
      <c r="I49" s="425"/>
      <c r="J49" s="312" t="str">
        <f>VLOOKUP(A49,MATERIALES!A5:D634,2,FALSE)</f>
        <v>m3</v>
      </c>
      <c r="K49" s="397">
        <v>7.0000000000000007E-2</v>
      </c>
      <c r="L49" s="421"/>
      <c r="M49" s="402">
        <f>VLOOKUP(A49,MATERIALES!A6:D390,4,FALSE)</f>
        <v>265525.79492597957</v>
      </c>
      <c r="N49" s="272">
        <f>K49*M49</f>
        <v>18586.805644818571</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0.3</v>
      </c>
      <c r="L50" s="421"/>
      <c r="M50" s="402">
        <f>VLOOKUP(A50,MATERIALES!A6:D391,4,FALSE)</f>
        <v>6913.0421667199153</v>
      </c>
      <c r="N50" s="272">
        <f>K50*M50</f>
        <v>2073.9126500159746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21224.245251322391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31">
        <f>VLOOKUP(A58,TRANSPORTE!A1:D117,4,FALSE)</f>
        <v>1828.9919530768732</v>
      </c>
      <c r="M58" s="832"/>
      <c r="N58" s="287">
        <f>K58*L58</f>
        <v>131.6874206215349</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131.6874206215349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3232.1024361440795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24749.640229895209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4949.9280459790425</v>
      </c>
      <c r="M82" s="862"/>
      <c r="N82" s="51"/>
    </row>
    <row r="83" spans="1:14">
      <c r="B83" s="89" t="s">
        <v>973</v>
      </c>
      <c r="C83" s="90"/>
      <c r="D83" s="90"/>
      <c r="E83" s="90"/>
      <c r="F83" s="90"/>
      <c r="G83" s="90"/>
      <c r="H83" s="90"/>
      <c r="I83" s="87"/>
      <c r="J83" s="88"/>
      <c r="K83" s="304">
        <v>0.05</v>
      </c>
      <c r="L83" s="861">
        <f>N77*K83</f>
        <v>1237.4820114947606</v>
      </c>
      <c r="M83" s="862"/>
      <c r="N83" s="51"/>
    </row>
    <row r="84" spans="1:14" ht="15.75" thickBot="1">
      <c r="B84" s="91" t="s">
        <v>974</v>
      </c>
      <c r="C84" s="92"/>
      <c r="D84" s="92"/>
      <c r="E84" s="92"/>
      <c r="F84" s="92"/>
      <c r="G84" s="92"/>
      <c r="H84" s="92"/>
      <c r="I84" s="93"/>
      <c r="J84" s="94"/>
      <c r="K84" s="305">
        <v>0.05</v>
      </c>
      <c r="L84" s="863">
        <f>N77*K84</f>
        <v>1237.4820114947606</v>
      </c>
      <c r="M84" s="864"/>
      <c r="N84" s="51"/>
    </row>
    <row r="85" spans="1:14" ht="15.75" thickBot="1">
      <c r="B85" s="827" t="s">
        <v>953</v>
      </c>
      <c r="C85" s="828"/>
      <c r="D85" s="828"/>
      <c r="E85" s="828"/>
      <c r="F85" s="828"/>
      <c r="G85" s="828"/>
      <c r="H85" s="828"/>
      <c r="I85" s="828"/>
      <c r="J85" s="828"/>
      <c r="K85" s="828"/>
      <c r="L85" s="828"/>
      <c r="M85" s="829"/>
      <c r="N85" s="52">
        <f>L82+L83+L84</f>
        <v>7424.8920689685638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32174.532298863771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89.693081204802667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VLOOKUP(A48,MATERIALES!A4:D633,2,FALSE)</f>
        <v>m3</v>
      </c>
      <c r="K48" s="282">
        <v>2E-3</v>
      </c>
      <c r="L48" s="267"/>
      <c r="M48" s="402">
        <f>VLOOKUP(A48,MATERIALES!A5:D389,4,FALSE)</f>
        <v>281763.47824392363</v>
      </c>
      <c r="N48" s="272">
        <f>K48*M48</f>
        <v>563.52695648784731</v>
      </c>
    </row>
    <row r="49" spans="1:14">
      <c r="A49" s="163" t="s">
        <v>400</v>
      </c>
      <c r="B49" s="43" t="str">
        <f>VLOOKUP(A49,MATERIALES!A6:D372,3,FALSE)</f>
        <v>Bordillo Prefabricado En Concreto Ref.A85 Ntc-4109, 0,20 X 0,35 X 0.80 M</v>
      </c>
      <c r="C49" s="425"/>
      <c r="D49" s="425"/>
      <c r="E49" s="425"/>
      <c r="F49" s="425"/>
      <c r="G49" s="425"/>
      <c r="H49" s="425"/>
      <c r="I49" s="425"/>
      <c r="J49" s="312" t="str">
        <f>VLOOKUP(A49,MATERIALES!A5:D634,2,FALSE)</f>
        <v>u</v>
      </c>
      <c r="K49" s="397">
        <v>1.25</v>
      </c>
      <c r="L49" s="421"/>
      <c r="M49" s="402">
        <f>VLOOKUP(A49,MATERIALES!A6:D390,4,FALSE)</f>
        <v>2342.8746611115844</v>
      </c>
      <c r="N49" s="272">
        <f>K49*M49</f>
        <v>2928.5933263894804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3492.1202828773276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31">
        <f>VLOOKUP(A58,TRANSPORTE!A1:D117,4,FALSE)</f>
        <v>1828.9919530768732</v>
      </c>
      <c r="M58" s="832"/>
      <c r="N58" s="287">
        <f>K58*L58</f>
        <v>3.6579839061537465</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3.6579839061537465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1793.8616240960532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5379.3329720843376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1075.8665944168677</v>
      </c>
      <c r="M82" s="862"/>
      <c r="N82" s="51"/>
    </row>
    <row r="83" spans="1:14">
      <c r="B83" s="89" t="s">
        <v>973</v>
      </c>
      <c r="C83" s="90"/>
      <c r="D83" s="90"/>
      <c r="E83" s="90"/>
      <c r="F83" s="90"/>
      <c r="G83" s="90"/>
      <c r="H83" s="90"/>
      <c r="I83" s="87"/>
      <c r="J83" s="88"/>
      <c r="K83" s="304">
        <v>0.05</v>
      </c>
      <c r="L83" s="861">
        <f>N77*K83</f>
        <v>268.96664860421691</v>
      </c>
      <c r="M83" s="862"/>
      <c r="N83" s="51"/>
    </row>
    <row r="84" spans="1:14" ht="15.75" thickBot="1">
      <c r="B84" s="91" t="s">
        <v>974</v>
      </c>
      <c r="C84" s="92"/>
      <c r="D84" s="92"/>
      <c r="E84" s="92"/>
      <c r="F84" s="92"/>
      <c r="G84" s="92"/>
      <c r="H84" s="92"/>
      <c r="I84" s="93"/>
      <c r="J84" s="94"/>
      <c r="K84" s="305">
        <v>0.05</v>
      </c>
      <c r="L84" s="863">
        <f>N77*K84</f>
        <v>268.96664860421691</v>
      </c>
      <c r="M84" s="864"/>
      <c r="N84" s="51"/>
    </row>
    <row r="85" spans="1:14" ht="15.75" thickBot="1">
      <c r="B85" s="827" t="s">
        <v>953</v>
      </c>
      <c r="C85" s="828"/>
      <c r="D85" s="828"/>
      <c r="E85" s="828"/>
      <c r="F85" s="828"/>
      <c r="G85" s="828"/>
      <c r="H85" s="828"/>
      <c r="I85" s="828"/>
      <c r="J85" s="828"/>
      <c r="K85" s="828"/>
      <c r="L85" s="828"/>
      <c r="M85" s="829"/>
      <c r="N85" s="52">
        <f>L82+L83+L84</f>
        <v>1613.7998916253016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6993.1328637096394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22.554583333333333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883</v>
      </c>
      <c r="B48" s="43" t="str">
        <f>VLOOKUP(A48,MATERIALES!A5:D372,3,FALSE)</f>
        <v>Geotextil Nt-2500 O Similar (Proveedores, Pavco, Geomatrix, Tensar, Omnes U Otros)</v>
      </c>
      <c r="C48" s="281"/>
      <c r="D48" s="281"/>
      <c r="E48" s="281"/>
      <c r="F48" s="281"/>
      <c r="G48" s="281"/>
      <c r="H48" s="281"/>
      <c r="I48" s="268"/>
      <c r="J48" s="224" t="str">
        <f>VLOOKUP(A48,MATERIALES!A4:D633,2,FALSE)</f>
        <v>m2</v>
      </c>
      <c r="K48" s="282">
        <v>1.1000000000000001</v>
      </c>
      <c r="L48" s="267"/>
      <c r="M48" s="402">
        <f>VLOOKUP(A48,MATERIALES!A5:D389,4,FALSE)</f>
        <v>5153.2829768183256</v>
      </c>
      <c r="N48" s="272">
        <f>K48*M48</f>
        <v>5668.6112745001583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5668.6112745001583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451.09166666666664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6142.2575245001581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1228.4515049000318</v>
      </c>
      <c r="M82" s="862"/>
      <c r="N82" s="51"/>
    </row>
    <row r="83" spans="1:14">
      <c r="B83" s="89" t="s">
        <v>973</v>
      </c>
      <c r="C83" s="90"/>
      <c r="D83" s="90"/>
      <c r="E83" s="90"/>
      <c r="F83" s="90"/>
      <c r="G83" s="90"/>
      <c r="H83" s="90"/>
      <c r="I83" s="87"/>
      <c r="J83" s="88"/>
      <c r="K83" s="304">
        <v>0.05</v>
      </c>
      <c r="L83" s="861">
        <f>N77*K83</f>
        <v>307.11287622500794</v>
      </c>
      <c r="M83" s="862"/>
      <c r="N83" s="51"/>
    </row>
    <row r="84" spans="1:14" ht="15.75" thickBot="1">
      <c r="B84" s="91" t="s">
        <v>974</v>
      </c>
      <c r="C84" s="92"/>
      <c r="D84" s="92"/>
      <c r="E84" s="92"/>
      <c r="F84" s="92"/>
      <c r="G84" s="92"/>
      <c r="H84" s="92"/>
      <c r="I84" s="93"/>
      <c r="J84" s="94"/>
      <c r="K84" s="305">
        <v>0.05</v>
      </c>
      <c r="L84" s="863">
        <f>N77*K84</f>
        <v>307.11287622500794</v>
      </c>
      <c r="M84" s="864"/>
      <c r="N84" s="51"/>
    </row>
    <row r="85" spans="1:14" ht="15.75" thickBot="1">
      <c r="B85" s="827" t="s">
        <v>953</v>
      </c>
      <c r="C85" s="828"/>
      <c r="D85" s="828"/>
      <c r="E85" s="828"/>
      <c r="F85" s="828"/>
      <c r="G85" s="828"/>
      <c r="H85" s="828"/>
      <c r="I85" s="828"/>
      <c r="J85" s="828"/>
      <c r="K85" s="828"/>
      <c r="L85" s="828"/>
      <c r="M85" s="829"/>
      <c r="N85" s="52">
        <f>L82+L83+L84</f>
        <v>1842.6772573500477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7984.9347818502056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22.554583333333333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876</v>
      </c>
      <c r="B48" s="43" t="str">
        <f>VLOOKUP(A48,MATERIALES!A5:D372,3,FALSE)</f>
        <v>Geotextil T-2400 O Similar (Proveedores Lafayet, Pavco, Geomatrix, Tensar, Omnes U Otros)</v>
      </c>
      <c r="C48" s="281"/>
      <c r="D48" s="281"/>
      <c r="E48" s="281"/>
      <c r="F48" s="281"/>
      <c r="G48" s="281"/>
      <c r="H48" s="281"/>
      <c r="I48" s="268"/>
      <c r="J48" s="224" t="str">
        <f>VLOOKUP(A48,MATERIALES!A4:D633,2,FALSE)</f>
        <v>m2</v>
      </c>
      <c r="K48" s="282">
        <v>1.1000000000000001</v>
      </c>
      <c r="L48" s="267"/>
      <c r="M48" s="402">
        <f>VLOOKUP(A48,MATERIALES!A5:D389,4,FALSE)</f>
        <v>5153.2829768183256</v>
      </c>
      <c r="N48" s="272">
        <f>K48*M48</f>
        <v>5668.6112745001583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5668.6112745001583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451.09166666666664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6142.2575245001581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1228.4515049000318</v>
      </c>
      <c r="M82" s="862"/>
      <c r="N82" s="51"/>
    </row>
    <row r="83" spans="1:14">
      <c r="B83" s="89" t="s">
        <v>973</v>
      </c>
      <c r="C83" s="90"/>
      <c r="D83" s="90"/>
      <c r="E83" s="90"/>
      <c r="F83" s="90"/>
      <c r="G83" s="90"/>
      <c r="H83" s="90"/>
      <c r="I83" s="87"/>
      <c r="J83" s="88"/>
      <c r="K83" s="304">
        <v>0.05</v>
      </c>
      <c r="L83" s="861">
        <f>N77*K83</f>
        <v>307.11287622500794</v>
      </c>
      <c r="M83" s="862"/>
      <c r="N83" s="51"/>
    </row>
    <row r="84" spans="1:14" ht="15.75" thickBot="1">
      <c r="B84" s="91" t="s">
        <v>974</v>
      </c>
      <c r="C84" s="92"/>
      <c r="D84" s="92"/>
      <c r="E84" s="92"/>
      <c r="F84" s="92"/>
      <c r="G84" s="92"/>
      <c r="H84" s="92"/>
      <c r="I84" s="93"/>
      <c r="J84" s="94"/>
      <c r="K84" s="305">
        <v>0.05</v>
      </c>
      <c r="L84" s="863">
        <f>N77*K84</f>
        <v>307.11287622500794</v>
      </c>
      <c r="M84" s="864"/>
      <c r="N84" s="51"/>
    </row>
    <row r="85" spans="1:14" ht="15.75" thickBot="1">
      <c r="B85" s="827" t="s">
        <v>953</v>
      </c>
      <c r="C85" s="828"/>
      <c r="D85" s="828"/>
      <c r="E85" s="828"/>
      <c r="F85" s="828"/>
      <c r="G85" s="828"/>
      <c r="H85" s="828"/>
      <c r="I85" s="828"/>
      <c r="J85" s="828"/>
      <c r="K85" s="828"/>
      <c r="L85" s="828"/>
      <c r="M85" s="829"/>
      <c r="N85" s="52">
        <f>L82+L83+L84</f>
        <v>1842.6772573500477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7984.9347818502056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324.78600000000006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542</v>
      </c>
      <c r="B48" s="43" t="str">
        <f>VLOOKUP(A48,MATERIALES!A5:D372,3,FALSE)</f>
        <v>Material drenante (3´´)</v>
      </c>
      <c r="C48" s="281"/>
      <c r="D48" s="281"/>
      <c r="E48" s="281"/>
      <c r="F48" s="281"/>
      <c r="G48" s="281"/>
      <c r="H48" s="281"/>
      <c r="I48" s="268"/>
      <c r="J48" s="224" t="str">
        <f>VLOOKUP(A48,MATERIALES!A4:D633,2,FALSE)</f>
        <v>m3</v>
      </c>
      <c r="K48" s="282">
        <v>1.1000000000000001</v>
      </c>
      <c r="L48" s="267"/>
      <c r="M48" s="402">
        <f>VLOOKUP(A48,MATERIALES!A5:D389,4,FALSE)</f>
        <v>46673.187082224249</v>
      </c>
      <c r="N48" s="272">
        <f>K48*M48</f>
        <v>51340.505790446681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51340.505790446681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31">
        <f>VLOOKUP(A58,TRANSPORTE!A1:D117,4,FALSE)</f>
        <v>1026.2677070042455</v>
      </c>
      <c r="M58" s="832"/>
      <c r="N58" s="287">
        <f>K58*L58</f>
        <v>1128.8944777046702</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1128.8944777046702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6495.72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59289.906268151353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11857.981253630271</v>
      </c>
      <c r="M82" s="862"/>
      <c r="N82" s="51"/>
    </row>
    <row r="83" spans="1:14">
      <c r="B83" s="89" t="s">
        <v>973</v>
      </c>
      <c r="C83" s="90"/>
      <c r="D83" s="90"/>
      <c r="E83" s="90"/>
      <c r="F83" s="90"/>
      <c r="G83" s="90"/>
      <c r="H83" s="90"/>
      <c r="I83" s="87"/>
      <c r="J83" s="88"/>
      <c r="K83" s="304">
        <v>0.05</v>
      </c>
      <c r="L83" s="861">
        <f>N77*K83</f>
        <v>2964.4953134075677</v>
      </c>
      <c r="M83" s="862"/>
      <c r="N83" s="51"/>
    </row>
    <row r="84" spans="1:14" ht="15.75" thickBot="1">
      <c r="B84" s="91" t="s">
        <v>974</v>
      </c>
      <c r="C84" s="92"/>
      <c r="D84" s="92"/>
      <c r="E84" s="92"/>
      <c r="F84" s="92"/>
      <c r="G84" s="92"/>
      <c r="H84" s="92"/>
      <c r="I84" s="93"/>
      <c r="J84" s="94"/>
      <c r="K84" s="305">
        <v>0.05</v>
      </c>
      <c r="L84" s="863">
        <f>N77*K84</f>
        <v>2964.4953134075677</v>
      </c>
      <c r="M84" s="864"/>
      <c r="N84" s="51"/>
    </row>
    <row r="85" spans="1:14" ht="15.75" thickBot="1">
      <c r="B85" s="827" t="s">
        <v>953</v>
      </c>
      <c r="C85" s="828"/>
      <c r="D85" s="828"/>
      <c r="E85" s="828"/>
      <c r="F85" s="828"/>
      <c r="G85" s="828"/>
      <c r="H85" s="828"/>
      <c r="I85" s="828"/>
      <c r="J85" s="828"/>
      <c r="K85" s="828"/>
      <c r="L85" s="828"/>
      <c r="M85" s="829"/>
      <c r="N85" s="52">
        <f>L82+L83+L84</f>
        <v>17786.971880445406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77076.878148596763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10252.237514834194</v>
      </c>
      <c r="L36" s="270"/>
      <c r="M36" s="336">
        <v>3</v>
      </c>
      <c r="N36" s="272">
        <f>K36/M36</f>
        <v>3417.4125049447316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451.0916666666667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3868.5041716113983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535</v>
      </c>
      <c r="B48" s="43" t="str">
        <f>VLOOKUP(A48,MATERIALES!A5:D372,3,FALSE)</f>
        <v>Material de Sub- Base CBR=20%</v>
      </c>
      <c r="C48" s="281"/>
      <c r="D48" s="281"/>
      <c r="E48" s="281"/>
      <c r="F48" s="281"/>
      <c r="G48" s="281"/>
      <c r="H48" s="281"/>
      <c r="I48" s="268"/>
      <c r="J48" s="224" t="str">
        <f>VLOOKUP(A48,MATERIALES!A4:D633,2,FALSE)</f>
        <v>m3</v>
      </c>
      <c r="K48" s="282">
        <v>1.25</v>
      </c>
      <c r="L48" s="267"/>
      <c r="M48" s="402">
        <f>VLOOKUP(A48,MATERIALES!A5:D389,4,FALSE)</f>
        <v>27007.617815667185</v>
      </c>
      <c r="N48" s="272">
        <f>K48*M48</f>
        <v>33759.522269583984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33759.522269583984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31">
        <f>VLOOKUP(A60,TRANSPORTE!A1:D117,4,FALSE)</f>
        <v>1026.2677070042455</v>
      </c>
      <c r="M60" s="832"/>
      <c r="N60" s="287">
        <f>K60*L60</f>
        <v>1282.8346337553069</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1282.8346337553069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4510.916666666667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43421.777741617356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8684.3555483234722</v>
      </c>
      <c r="M84" s="862"/>
      <c r="N84" s="51"/>
    </row>
    <row r="85" spans="1:14">
      <c r="B85" s="89" t="s">
        <v>973</v>
      </c>
      <c r="C85" s="90"/>
      <c r="D85" s="90"/>
      <c r="E85" s="90"/>
      <c r="F85" s="90"/>
      <c r="G85" s="90"/>
      <c r="H85" s="90"/>
      <c r="I85" s="87"/>
      <c r="J85" s="88"/>
      <c r="K85" s="304">
        <v>0.05</v>
      </c>
      <c r="L85" s="861">
        <f>N79*K85</f>
        <v>2171.0888870808681</v>
      </c>
      <c r="M85" s="862"/>
      <c r="N85" s="51"/>
    </row>
    <row r="86" spans="1:14" ht="15.75" thickBot="1">
      <c r="B86" s="91" t="s">
        <v>974</v>
      </c>
      <c r="C86" s="92"/>
      <c r="D86" s="92"/>
      <c r="E86" s="92"/>
      <c r="F86" s="92"/>
      <c r="G86" s="92"/>
      <c r="H86" s="92"/>
      <c r="I86" s="93"/>
      <c r="J86" s="94"/>
      <c r="K86" s="305">
        <v>0.05</v>
      </c>
      <c r="L86" s="863">
        <f>N79*K86</f>
        <v>2171.0888870808681</v>
      </c>
      <c r="M86" s="864"/>
      <c r="N86" s="51"/>
    </row>
    <row r="87" spans="1:14" ht="15.75" thickBot="1">
      <c r="B87" s="827" t="s">
        <v>953</v>
      </c>
      <c r="C87" s="828"/>
      <c r="D87" s="828"/>
      <c r="E87" s="828"/>
      <c r="F87" s="828"/>
      <c r="G87" s="828"/>
      <c r="H87" s="828"/>
      <c r="I87" s="828"/>
      <c r="J87" s="828"/>
      <c r="K87" s="828"/>
      <c r="L87" s="828"/>
      <c r="M87" s="829"/>
      <c r="N87" s="52">
        <f>L84+L85+L86</f>
        <v>13026.533322485209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56448.311064102563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7"/>
      <c r="J36" s="268"/>
      <c r="K36" s="269">
        <f>VLOOKUP(A36,EQUIPOS!A6:D163,4,FALSE)</f>
        <v>251559.15190148662</v>
      </c>
      <c r="L36" s="270"/>
      <c r="M36" s="336">
        <v>2.5</v>
      </c>
      <c r="N36" s="272">
        <f>K36/M36</f>
        <v>100623.66076059465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402.04310903601998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101025.70386963067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VLOOKUP(A48,MATERIALES!A4:D633,2,FALSE)</f>
        <v>m</v>
      </c>
      <c r="K48" s="282">
        <v>1.01</v>
      </c>
      <c r="L48" s="267"/>
      <c r="M48" s="402">
        <f>VLOOKUP(A48,MATERIALES!A5:D389,4,FALSE)</f>
        <v>26309.961805469513</v>
      </c>
      <c r="N48" s="272">
        <f>K48*M48</f>
        <v>26573.061423524206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26573.061423524206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8040.862180720399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135639.62747387527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27127.925494775056</v>
      </c>
      <c r="M84" s="862"/>
      <c r="N84" s="51"/>
    </row>
    <row r="85" spans="1:14">
      <c r="B85" s="89" t="s">
        <v>973</v>
      </c>
      <c r="C85" s="90"/>
      <c r="D85" s="90"/>
      <c r="E85" s="90"/>
      <c r="F85" s="90"/>
      <c r="G85" s="90"/>
      <c r="H85" s="90"/>
      <c r="I85" s="87"/>
      <c r="J85" s="88"/>
      <c r="K85" s="304">
        <v>0.05</v>
      </c>
      <c r="L85" s="861">
        <f>N79*K85</f>
        <v>6781.981373693764</v>
      </c>
      <c r="M85" s="862"/>
      <c r="N85" s="51"/>
    </row>
    <row r="86" spans="1:14" ht="15.75" thickBot="1">
      <c r="B86" s="91" t="s">
        <v>974</v>
      </c>
      <c r="C86" s="92"/>
      <c r="D86" s="92"/>
      <c r="E86" s="92"/>
      <c r="F86" s="92"/>
      <c r="G86" s="92"/>
      <c r="H86" s="92"/>
      <c r="I86" s="93"/>
      <c r="J86" s="94"/>
      <c r="K86" s="305">
        <v>0.05</v>
      </c>
      <c r="L86" s="863">
        <f>N79*K86</f>
        <v>6781.981373693764</v>
      </c>
      <c r="M86" s="864"/>
      <c r="N86" s="51"/>
    </row>
    <row r="87" spans="1:14" ht="15.75" thickBot="1">
      <c r="B87" s="827" t="s">
        <v>953</v>
      </c>
      <c r="C87" s="828"/>
      <c r="D87" s="828"/>
      <c r="E87" s="828"/>
      <c r="F87" s="828"/>
      <c r="G87" s="828"/>
      <c r="H87" s="828"/>
      <c r="I87" s="828"/>
      <c r="J87" s="828"/>
      <c r="K87" s="828"/>
      <c r="L87" s="828"/>
      <c r="M87" s="829"/>
      <c r="N87" s="52">
        <f>L84+L85+L86</f>
        <v>40691.888242162582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176331.51571603786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7"/>
      <c r="J36" s="268"/>
      <c r="K36" s="269">
        <f>VLOOKUP(A36,EQUIPOS!A6:D163,4,FALSE)</f>
        <v>251559.15190148662</v>
      </c>
      <c r="L36" s="270"/>
      <c r="M36" s="336">
        <v>1.25</v>
      </c>
      <c r="N36" s="272">
        <f>K36/M36</f>
        <v>201247.3215211893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1074.7412180720401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202322.06273926134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VLOOKUP(A48,MATERIALES!A4:D633,2,FALSE)</f>
        <v>m</v>
      </c>
      <c r="K48" s="282">
        <v>1.01</v>
      </c>
      <c r="L48" s="267"/>
      <c r="M48" s="402">
        <f>VLOOKUP(A48,MATERIALES!A5:D389,4,FALSE)</f>
        <v>26309.961805469513</v>
      </c>
      <c r="N48" s="272">
        <f>K48*M48</f>
        <v>26573.061423524206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26573.061423524206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21494.824361440798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250389.94852422632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50077.989704845269</v>
      </c>
      <c r="M84" s="862"/>
      <c r="N84" s="51"/>
    </row>
    <row r="85" spans="1:14">
      <c r="B85" s="89" t="s">
        <v>973</v>
      </c>
      <c r="C85" s="90"/>
      <c r="D85" s="90"/>
      <c r="E85" s="90"/>
      <c r="F85" s="90"/>
      <c r="G85" s="90"/>
      <c r="H85" s="90"/>
      <c r="I85" s="87"/>
      <c r="J85" s="88"/>
      <c r="K85" s="304">
        <v>0.05</v>
      </c>
      <c r="L85" s="861">
        <f>N79*K85</f>
        <v>12519.497426211317</v>
      </c>
      <c r="M85" s="862"/>
      <c r="N85" s="51"/>
    </row>
    <row r="86" spans="1:14" ht="15.75" thickBot="1">
      <c r="B86" s="91" t="s">
        <v>974</v>
      </c>
      <c r="C86" s="92"/>
      <c r="D86" s="92"/>
      <c r="E86" s="92"/>
      <c r="F86" s="92"/>
      <c r="G86" s="92"/>
      <c r="H86" s="92"/>
      <c r="I86" s="93"/>
      <c r="J86" s="94"/>
      <c r="K86" s="305">
        <v>0.05</v>
      </c>
      <c r="L86" s="863">
        <f>N79*K86</f>
        <v>12519.497426211317</v>
      </c>
      <c r="M86" s="864"/>
      <c r="N86" s="51"/>
    </row>
    <row r="87" spans="1:14" ht="15.75" thickBot="1">
      <c r="B87" s="827" t="s">
        <v>953</v>
      </c>
      <c r="C87" s="828"/>
      <c r="D87" s="828"/>
      <c r="E87" s="828"/>
      <c r="F87" s="828"/>
      <c r="G87" s="828"/>
      <c r="H87" s="828"/>
      <c r="I87" s="828"/>
      <c r="J87" s="828"/>
      <c r="K87" s="828"/>
      <c r="L87" s="828"/>
      <c r="M87" s="829"/>
      <c r="N87" s="52">
        <f>L84+L85+L86</f>
        <v>75116.984557267904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325506.93308149424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314</v>
      </c>
      <c r="B36" s="840" t="str">
        <f>VLOOKUP(A36,EQUIPOS!A6:D154,3,FALSE)</f>
        <v xml:space="preserve">Retroexcavadora E-200 sobre orugas
</v>
      </c>
      <c r="C36" s="841"/>
      <c r="D36" s="841"/>
      <c r="E36" s="841"/>
      <c r="F36" s="841"/>
      <c r="G36" s="841"/>
      <c r="H36" s="842"/>
      <c r="I36" s="267"/>
      <c r="J36" s="268"/>
      <c r="K36" s="269">
        <f>VLOOKUP(A36,EQUIPOS!A6:D163,4,FALSE)</f>
        <v>200238.50134972963</v>
      </c>
      <c r="L36" s="270"/>
      <c r="M36" s="336">
        <v>23</v>
      </c>
      <c r="N36" s="272">
        <f>K36/M36</f>
        <v>8706.0217978143319</v>
      </c>
    </row>
    <row r="37" spans="1:14">
      <c r="A37" s="113" t="s">
        <v>328</v>
      </c>
      <c r="B37" s="840" t="str">
        <f>VLOOKUP(A37,EQUIPOS!A7:D154,3,FALSE)</f>
        <v xml:space="preserve">Taco metálico o puntal (escamas en concreto)
</v>
      </c>
      <c r="C37" s="841"/>
      <c r="D37" s="841"/>
      <c r="E37" s="841"/>
      <c r="F37" s="841"/>
      <c r="G37" s="841"/>
      <c r="H37" s="842"/>
      <c r="I37" s="421"/>
      <c r="J37" s="422"/>
      <c r="K37" s="269">
        <f>VLOOKUP(A37,EQUIPOS!A7:D164,4,FALSE)</f>
        <v>159.46330230573105</v>
      </c>
      <c r="L37" s="335"/>
      <c r="M37" s="336">
        <v>1</v>
      </c>
      <c r="N37" s="272">
        <f>K37/M37</f>
        <v>159.46330230573105</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1074.7412180720401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9940.2263181921026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706</v>
      </c>
      <c r="B48" s="43" t="str">
        <f>VLOOKUP(A48,MATERIALES!A5:D372,3,FALSE)</f>
        <v>Tubería PVC RD21 de 1´´ (para anclajes)</v>
      </c>
      <c r="C48" s="281"/>
      <c r="D48" s="281"/>
      <c r="E48" s="281"/>
      <c r="F48" s="281"/>
      <c r="G48" s="281"/>
      <c r="H48" s="281"/>
      <c r="I48" s="281"/>
      <c r="J48" s="311" t="str">
        <f>VLOOKUP(A48,MATERIALES!A4:D633,2,FALSE)</f>
        <v>m</v>
      </c>
      <c r="K48" s="282">
        <v>0.35</v>
      </c>
      <c r="L48" s="267"/>
      <c r="M48" s="402">
        <f>VLOOKUP(A48,MATERIALES!A5:D389,4,FALSE)</f>
        <v>14274.354351932514</v>
      </c>
      <c r="N48" s="272">
        <f>K48*M48</f>
        <v>4996.0240231763792</v>
      </c>
    </row>
    <row r="49" spans="1:14">
      <c r="A49" s="163" t="s">
        <v>1691</v>
      </c>
      <c r="B49" s="43" t="str">
        <f>VLOOKUP(A49,MATERIALES!A6:D372,3,FALSE)</f>
        <v>Formaleta Metálica</v>
      </c>
      <c r="C49" s="425"/>
      <c r="D49" s="425"/>
      <c r="E49" s="425"/>
      <c r="F49" s="425"/>
      <c r="G49" s="425"/>
      <c r="H49" s="425"/>
      <c r="I49" s="425"/>
      <c r="J49" s="312" t="str">
        <f>VLOOKUP(A49,MATERIALES!A5:D634,2,FALSE)</f>
        <v>m2</v>
      </c>
      <c r="K49" s="397">
        <v>1</v>
      </c>
      <c r="L49" s="421"/>
      <c r="M49" s="402">
        <f>VLOOKUP(A49,MATERIALES!A6:D390,4,FALSE)</f>
        <v>2251.2422299214427</v>
      </c>
      <c r="N49" s="272">
        <f>K49*M49</f>
        <v>2251.2422299214427</v>
      </c>
    </row>
    <row r="50" spans="1:14">
      <c r="A50" s="163" t="s">
        <v>745</v>
      </c>
      <c r="B50" s="43" t="str">
        <f>VLOOKUP(A50,MATERIALES!A6:D372,3,FALSE)</f>
        <v>Acero PDR-60</v>
      </c>
      <c r="C50" s="425"/>
      <c r="D50" s="425"/>
      <c r="E50" s="425"/>
      <c r="F50" s="425"/>
      <c r="G50" s="425"/>
      <c r="H50" s="425"/>
      <c r="I50" s="425"/>
      <c r="J50" s="312" t="str">
        <f>VLOOKUP(A50,MATERIALES!A6:D635,2,FALSE)</f>
        <v>kg</v>
      </c>
      <c r="K50" s="397">
        <v>3.8</v>
      </c>
      <c r="L50" s="421"/>
      <c r="M50" s="402">
        <f>VLOOKUP(A50,MATERIALES!A6:D391,4,FALSE)</f>
        <v>3419.5557275957526</v>
      </c>
      <c r="N50" s="272">
        <f>K50*M50</f>
        <v>12994.31176486386</v>
      </c>
    </row>
    <row r="51" spans="1:14">
      <c r="A51" s="163" t="s">
        <v>832</v>
      </c>
      <c r="B51" s="43" t="str">
        <f>VLOOKUP(A51,MATERIALES!A6:D372,3,FALSE)</f>
        <v>Concreto Resistencia  21 (Mpa)</v>
      </c>
      <c r="C51" s="425"/>
      <c r="D51" s="425"/>
      <c r="E51" s="425"/>
      <c r="F51" s="425"/>
      <c r="G51" s="425"/>
      <c r="H51" s="425"/>
      <c r="I51" s="425"/>
      <c r="J51" s="312" t="str">
        <f>VLOOKUP(A51,MATERIALES!A6:D636,2,FALSE)</f>
        <v>m3</v>
      </c>
      <c r="K51" s="397">
        <v>0.18</v>
      </c>
      <c r="L51" s="421"/>
      <c r="M51" s="402">
        <f>VLOOKUP(A51,MATERIALES!A6:D392,4,FALSE)</f>
        <v>281144.95933339017</v>
      </c>
      <c r="N51" s="272">
        <f>K51*M51</f>
        <v>50606.092680010232</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70847.670697971917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31">
        <f>VLOOKUP(A58,TRANSPORTE!A1:D117,4,FALSE)</f>
        <v>1828.9919530768732</v>
      </c>
      <c r="M58" s="832"/>
      <c r="N58" s="287">
        <f>K58*L58</f>
        <v>329.21855155383719</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329.21855155383719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21494.824361440798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102611.93992915866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20522.387985831734</v>
      </c>
      <c r="M82" s="862"/>
      <c r="N82" s="51"/>
    </row>
    <row r="83" spans="1:14">
      <c r="B83" s="89" t="s">
        <v>973</v>
      </c>
      <c r="C83" s="90"/>
      <c r="D83" s="90"/>
      <c r="E83" s="90"/>
      <c r="F83" s="90"/>
      <c r="G83" s="90"/>
      <c r="H83" s="90"/>
      <c r="I83" s="87"/>
      <c r="J83" s="88"/>
      <c r="K83" s="304">
        <v>0.05</v>
      </c>
      <c r="L83" s="861">
        <f>N77*K83</f>
        <v>5130.5969964579335</v>
      </c>
      <c r="M83" s="862"/>
      <c r="N83" s="51"/>
    </row>
    <row r="84" spans="1:14" ht="15.75" thickBot="1">
      <c r="B84" s="91" t="s">
        <v>974</v>
      </c>
      <c r="C84" s="92"/>
      <c r="D84" s="92"/>
      <c r="E84" s="92"/>
      <c r="F84" s="92"/>
      <c r="G84" s="92"/>
      <c r="H84" s="92"/>
      <c r="I84" s="93"/>
      <c r="J84" s="94"/>
      <c r="K84" s="305">
        <v>0.05</v>
      </c>
      <c r="L84" s="863">
        <f>N77*K84</f>
        <v>5130.5969964579335</v>
      </c>
      <c r="M84" s="864"/>
      <c r="N84" s="51"/>
    </row>
    <row r="85" spans="1:14" ht="15.75" thickBot="1">
      <c r="B85" s="827" t="s">
        <v>953</v>
      </c>
      <c r="C85" s="828"/>
      <c r="D85" s="828"/>
      <c r="E85" s="828"/>
      <c r="F85" s="828"/>
      <c r="G85" s="828"/>
      <c r="H85" s="828"/>
      <c r="I85" s="828"/>
      <c r="J85" s="828"/>
      <c r="K85" s="828"/>
      <c r="L85" s="828"/>
      <c r="M85" s="829"/>
      <c r="N85" s="52">
        <f>L82+L83+L84</f>
        <v>30783.581978747603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133395.52190790625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53.737060903601993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380</v>
      </c>
      <c r="B48" s="43" t="str">
        <f>VLOOKUP(A48,MATERIALES!A5:D372,3,FALSE)</f>
        <v>Armadura de Acero</v>
      </c>
      <c r="C48" s="281"/>
      <c r="D48" s="281"/>
      <c r="E48" s="281"/>
      <c r="F48" s="281"/>
      <c r="G48" s="281"/>
      <c r="H48" s="281"/>
      <c r="I48" s="281"/>
      <c r="J48" s="311" t="str">
        <f>VLOOKUP(A48,MATERIALES!A4:D633,2,FALSE)</f>
        <v>m</v>
      </c>
      <c r="K48" s="282">
        <v>1</v>
      </c>
      <c r="L48" s="267"/>
      <c r="M48" s="402">
        <f>VLOOKUP(A48,MATERIALES!A5:D389,4,FALSE)</f>
        <v>4124.5006811835492</v>
      </c>
      <c r="N48" s="272">
        <f>K48*M48</f>
        <v>4124.5006811835492</v>
      </c>
    </row>
    <row r="49" spans="1:14">
      <c r="A49" s="163" t="s">
        <v>690</v>
      </c>
      <c r="B49" s="43" t="str">
        <f>VLOOKUP(A49,MATERIALES!A6:D372,3,FALSE)</f>
        <v>Tornillos de Unión de D= 12 mm</v>
      </c>
      <c r="C49" s="425"/>
      <c r="D49" s="425"/>
      <c r="E49" s="425"/>
      <c r="F49" s="425"/>
      <c r="G49" s="425"/>
      <c r="H49" s="425"/>
      <c r="I49" s="425"/>
      <c r="J49" s="312" t="str">
        <f>VLOOKUP(A49,MATERIALES!A5:D634,2,FALSE)</f>
        <v>u</v>
      </c>
      <c r="K49" s="397">
        <v>4</v>
      </c>
      <c r="L49" s="421"/>
      <c r="M49" s="402">
        <f>VLOOKUP(A49,MATERIALES!A6:D390,4,FALSE)</f>
        <v>3925.6166543958552</v>
      </c>
      <c r="N49" s="272">
        <f>K49*M49</f>
        <v>15702.466617583421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19826.967298766969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537.37060903601991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20418.074968706591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4083.6149937413184</v>
      </c>
      <c r="M82" s="862"/>
      <c r="N82" s="51"/>
    </row>
    <row r="83" spans="1:14">
      <c r="B83" s="89" t="s">
        <v>973</v>
      </c>
      <c r="C83" s="90"/>
      <c r="D83" s="90"/>
      <c r="E83" s="90"/>
      <c r="F83" s="90"/>
      <c r="G83" s="90"/>
      <c r="H83" s="90"/>
      <c r="I83" s="87"/>
      <c r="J83" s="88"/>
      <c r="K83" s="304">
        <v>0.05</v>
      </c>
      <c r="L83" s="861">
        <f>N77*K83</f>
        <v>1020.9037484353296</v>
      </c>
      <c r="M83" s="862"/>
      <c r="N83" s="51"/>
    </row>
    <row r="84" spans="1:14" ht="15.75" thickBot="1">
      <c r="B84" s="91" t="s">
        <v>974</v>
      </c>
      <c r="C84" s="92"/>
      <c r="D84" s="92"/>
      <c r="E84" s="92"/>
      <c r="F84" s="92"/>
      <c r="G84" s="92"/>
      <c r="H84" s="92"/>
      <c r="I84" s="93"/>
      <c r="J84" s="94"/>
      <c r="K84" s="305">
        <v>0.05</v>
      </c>
      <c r="L84" s="863">
        <f>N77*K84</f>
        <v>1020.9037484353296</v>
      </c>
      <c r="M84" s="864"/>
      <c r="N84" s="51"/>
    </row>
    <row r="85" spans="1:14" ht="15.75" thickBot="1">
      <c r="B85" s="827" t="s">
        <v>953</v>
      </c>
      <c r="C85" s="828"/>
      <c r="D85" s="828"/>
      <c r="E85" s="828"/>
      <c r="F85" s="828"/>
      <c r="G85" s="828"/>
      <c r="H85" s="828"/>
      <c r="I85" s="828"/>
      <c r="J85" s="828"/>
      <c r="K85" s="828"/>
      <c r="L85" s="828"/>
      <c r="M85" s="829"/>
      <c r="N85" s="52">
        <f>L82+L83+L84</f>
        <v>6125.4224906119771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26543.497459318569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269</v>
      </c>
      <c r="B36" s="840" t="str">
        <f>VLOOKUP(A36,EQUIPOS!A6:D154,3,FALSE)</f>
        <v>Motoniveladora  potencia 215 HP, ancho de cuchilla 4,27 m, peso 18 ton.</v>
      </c>
      <c r="C36" s="841"/>
      <c r="D36" s="841"/>
      <c r="E36" s="841"/>
      <c r="F36" s="841"/>
      <c r="G36" s="841"/>
      <c r="H36" s="842"/>
      <c r="I36" s="267"/>
      <c r="J36" s="268"/>
      <c r="K36" s="269">
        <f>VLOOKUP(A36,EQUIPOS!A6:D163,4,FALSE)</f>
        <v>164241.87021139529</v>
      </c>
      <c r="L36" s="270"/>
      <c r="M36" s="336">
        <v>15</v>
      </c>
      <c r="N36" s="272">
        <f>K36/M36</f>
        <v>10949.458014093019</v>
      </c>
    </row>
    <row r="37" spans="1:14">
      <c r="A37" s="113" t="s">
        <v>365</v>
      </c>
      <c r="B37" s="840" t="str">
        <f>VLOOKUP(A37,EQUIPOS!A7:D154,3,FALSE)</f>
        <v xml:space="preserve">Vibrocompatador, potencia 153 HP, peso 10 Ton. </v>
      </c>
      <c r="C37" s="841"/>
      <c r="D37" s="841"/>
      <c r="E37" s="841"/>
      <c r="F37" s="841"/>
      <c r="G37" s="841"/>
      <c r="H37" s="842"/>
      <c r="I37" s="421"/>
      <c r="J37" s="422"/>
      <c r="K37" s="269">
        <f>VLOOKUP(A37,EQUIPOS!A7:D164,4,FALSE)</f>
        <v>92270.137633507751</v>
      </c>
      <c r="L37" s="335"/>
      <c r="M37" s="336">
        <v>15</v>
      </c>
      <c r="N37" s="272">
        <f>K37/M37</f>
        <v>6151.3425089005168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112.11635150600333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17212.91687449954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VLOOKUP(A48,MATERIALES!A5:D372,3,FALSE)</f>
        <v>Material seleccionado para Relleno</v>
      </c>
      <c r="C48" s="281"/>
      <c r="D48" s="281"/>
      <c r="E48" s="281"/>
      <c r="F48" s="281"/>
      <c r="G48" s="281"/>
      <c r="H48" s="281"/>
      <c r="I48" s="268"/>
      <c r="J48" s="224" t="str">
        <f>VLOOKUP(A48,MATERIALES!A4:D633,2,FALSE)</f>
        <v>m3</v>
      </c>
      <c r="K48" s="282">
        <v>1.05</v>
      </c>
      <c r="L48" s="267"/>
      <c r="M48" s="402">
        <f>VLOOKUP(A48,MATERIALES!A5:D389,4,FALSE)</f>
        <v>22304.166773782286</v>
      </c>
      <c r="N48" s="272">
        <f>K48*M48</f>
        <v>23419.3751124714</v>
      </c>
    </row>
    <row r="49" spans="1:14">
      <c r="A49" s="163" t="s">
        <v>774</v>
      </c>
      <c r="B49" s="43" t="str">
        <f>VLOOKUP(A49,MATERIALES!A6:D372,3,FALSE)</f>
        <v>Agua</v>
      </c>
      <c r="C49" s="425"/>
      <c r="D49" s="425"/>
      <c r="E49" s="425"/>
      <c r="F49" s="425"/>
      <c r="G49" s="425"/>
      <c r="H49" s="425"/>
      <c r="I49" s="425"/>
      <c r="J49" s="311" t="str">
        <f>VLOOKUP(A49,MATERIALES!A5:D634,2,FALSE)</f>
        <v>lt</v>
      </c>
      <c r="K49" s="397">
        <v>30</v>
      </c>
      <c r="L49" s="421"/>
      <c r="M49" s="402">
        <f>VLOOKUP(A49,MATERIALES!A6:D390,4,FALSE)</f>
        <v>62.476657629642254</v>
      </c>
      <c r="N49" s="272">
        <f>K49*M49</f>
        <v>1874.2997288892677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25293.674841360669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31">
        <f>VLOOKUP(A60,TRANSPORTE!A1:D117,4,FALSE)</f>
        <v>1026.2677070042455</v>
      </c>
      <c r="M60" s="832"/>
      <c r="N60" s="287">
        <f>K60*L60</f>
        <v>1077.5810923544577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1077.5810923544577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2242.3270301200664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45826.499838334734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9165.2999676669479</v>
      </c>
      <c r="M84" s="862"/>
      <c r="N84" s="51"/>
    </row>
    <row r="85" spans="1:14">
      <c r="B85" s="89" t="s">
        <v>973</v>
      </c>
      <c r="C85" s="90"/>
      <c r="D85" s="90"/>
      <c r="E85" s="90"/>
      <c r="F85" s="90"/>
      <c r="G85" s="90"/>
      <c r="H85" s="90"/>
      <c r="I85" s="87"/>
      <c r="J85" s="88"/>
      <c r="K85" s="304">
        <v>0.05</v>
      </c>
      <c r="L85" s="861">
        <f>N79*K85</f>
        <v>2291.324991916737</v>
      </c>
      <c r="M85" s="862"/>
      <c r="N85" s="51"/>
    </row>
    <row r="86" spans="1:14" ht="15.75" thickBot="1">
      <c r="B86" s="91" t="s">
        <v>974</v>
      </c>
      <c r="C86" s="92"/>
      <c r="D86" s="92"/>
      <c r="E86" s="92"/>
      <c r="F86" s="92"/>
      <c r="G86" s="92"/>
      <c r="H86" s="92"/>
      <c r="I86" s="93"/>
      <c r="J86" s="94"/>
      <c r="K86" s="305">
        <v>0.05</v>
      </c>
      <c r="L86" s="863">
        <f>N79*K86</f>
        <v>2291.324991916737</v>
      </c>
      <c r="M86" s="864"/>
      <c r="N86" s="51"/>
    </row>
    <row r="87" spans="1:14" ht="15.75" thickBot="1">
      <c r="B87" s="827" t="s">
        <v>953</v>
      </c>
      <c r="C87" s="828"/>
      <c r="D87" s="828"/>
      <c r="E87" s="828"/>
      <c r="F87" s="828"/>
      <c r="G87" s="828"/>
      <c r="H87" s="828"/>
      <c r="I87" s="828"/>
      <c r="J87" s="828"/>
      <c r="K87" s="828"/>
      <c r="L87" s="828"/>
      <c r="M87" s="829"/>
      <c r="N87" s="52">
        <f>L84+L85+L86</f>
        <v>13747.949951500423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59574.449789835155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2.25" customHeight="1" thickBot="1">
      <c r="A31" t="s">
        <v>1845</v>
      </c>
      <c r="B31" s="80" t="s">
        <v>1144</v>
      </c>
      <c r="C31" s="967" t="s">
        <v>2155</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5032.4947720676837</v>
      </c>
      <c r="N49" s="272">
        <f>K49*M49</f>
        <v>5787.3689878778359</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6913.0421667199153</v>
      </c>
      <c r="N50" s="272">
        <f>K50*M50</f>
        <v>13826.084333439831</v>
      </c>
    </row>
    <row r="51" spans="1:14">
      <c r="A51" s="163" t="s">
        <v>921</v>
      </c>
      <c r="B51" s="43" t="str">
        <f>VLOOKUP(A51,MATERIALES!A6:D372,3,FALSE)</f>
        <v>Malla para gaviones (2M3)</v>
      </c>
      <c r="C51" s="425"/>
      <c r="D51" s="425"/>
      <c r="E51" s="425"/>
      <c r="F51" s="425"/>
      <c r="G51" s="425"/>
      <c r="H51" s="425"/>
      <c r="I51" s="425"/>
      <c r="J51" s="312" t="str">
        <f>VLOOKUP(A51,MATERIALES!A6:D636,2,FALSE)</f>
        <v>u</v>
      </c>
      <c r="K51" s="397">
        <v>0.5</v>
      </c>
      <c r="L51" s="421"/>
      <c r="M51" s="402">
        <f>VLOOKUP(A51,MATERIALES!A6:D392,4,FALSE)</f>
        <v>114856.04610870716</v>
      </c>
      <c r="N51" s="272">
        <f>K51*M51</f>
        <v>57428.02305435358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102939.09224078513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1026.2677070042455</v>
      </c>
      <c r="M60" s="832"/>
      <c r="N60" s="287">
        <f>K60*L60</f>
        <v>1128.8944777046702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1128.8944777046702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121036.52450824622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24207.304901649244</v>
      </c>
      <c r="M84" s="862"/>
      <c r="N84" s="51"/>
    </row>
    <row r="85" spans="1:14">
      <c r="B85" s="89" t="s">
        <v>973</v>
      </c>
      <c r="C85" s="90"/>
      <c r="D85" s="90"/>
      <c r="E85" s="90"/>
      <c r="F85" s="90"/>
      <c r="G85" s="90"/>
      <c r="H85" s="90"/>
      <c r="I85" s="87"/>
      <c r="J85" s="88"/>
      <c r="K85" s="304">
        <v>0.05</v>
      </c>
      <c r="L85" s="861">
        <f>N79*K85</f>
        <v>6051.826225412311</v>
      </c>
      <c r="M85" s="862"/>
      <c r="N85" s="51"/>
    </row>
    <row r="86" spans="1:14" ht="15.75" thickBot="1">
      <c r="B86" s="91" t="s">
        <v>974</v>
      </c>
      <c r="C86" s="92"/>
      <c r="D86" s="92"/>
      <c r="E86" s="92"/>
      <c r="F86" s="92"/>
      <c r="G86" s="92"/>
      <c r="H86" s="92"/>
      <c r="I86" s="93"/>
      <c r="J86" s="94"/>
      <c r="K86" s="305">
        <v>0.05</v>
      </c>
      <c r="L86" s="863">
        <f>N79*K86</f>
        <v>6051.826225412311</v>
      </c>
      <c r="M86" s="864"/>
      <c r="N86" s="51"/>
    </row>
    <row r="87" spans="1:14" ht="15.75" thickBot="1">
      <c r="B87" s="827" t="s">
        <v>953</v>
      </c>
      <c r="C87" s="828"/>
      <c r="D87" s="828"/>
      <c r="E87" s="828"/>
      <c r="F87" s="828"/>
      <c r="G87" s="828"/>
      <c r="H87" s="828"/>
      <c r="I87" s="828"/>
      <c r="J87" s="828"/>
      <c r="K87" s="828"/>
      <c r="L87" s="828"/>
      <c r="M87" s="829"/>
      <c r="N87" s="52">
        <f>L84+L85+L86</f>
        <v>36310.957352473866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157347.48186072009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1.5" customHeight="1" thickBot="1">
      <c r="A31" t="s">
        <v>1845</v>
      </c>
      <c r="B31" s="80" t="s">
        <v>1692</v>
      </c>
      <c r="C31" s="967" t="s">
        <v>2156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5032.4947720676837</v>
      </c>
      <c r="N49" s="272">
        <f>K49*M49</f>
        <v>5787.3689878778359</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6913.0421667199153</v>
      </c>
      <c r="N50" s="272">
        <f>K50*M50</f>
        <v>13826.084333439831</v>
      </c>
    </row>
    <row r="51" spans="1:14">
      <c r="A51" s="163" t="s">
        <v>925</v>
      </c>
      <c r="B51" s="43" t="str">
        <f>VLOOKUP(A51,MATERIALES!A6:D372,3,FALSE)</f>
        <v>Malla Ciclónica Para Gaviones Galvanizada Aleación Zn-5A1-Mm Cal 12 (2M3)</v>
      </c>
      <c r="C51" s="425"/>
      <c r="D51" s="425"/>
      <c r="E51" s="425"/>
      <c r="F51" s="425"/>
      <c r="G51" s="425"/>
      <c r="H51" s="425"/>
      <c r="I51" s="425"/>
      <c r="J51" s="312" t="str">
        <f>VLOOKUP(A51,MATERIALES!A6:D636,2,FALSE)</f>
        <v>u</v>
      </c>
      <c r="K51" s="397">
        <v>0.5</v>
      </c>
      <c r="L51" s="421"/>
      <c r="M51" s="402">
        <f>VLOOKUP(A51,MATERIALES!A6:D392,4,FALSE)</f>
        <v>67890.26001325075</v>
      </c>
      <c r="N51" s="272">
        <f>K51*M51</f>
        <v>33945.130006625375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79456.19919305692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1026.2677070042455</v>
      </c>
      <c r="M60" s="832"/>
      <c r="N60" s="287">
        <f>K60*L60</f>
        <v>1128.8944777046702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1128.8944777046702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97553.631460518009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19510.726292103602</v>
      </c>
      <c r="M84" s="862"/>
      <c r="N84" s="51"/>
    </row>
    <row r="85" spans="1:14">
      <c r="B85" s="89" t="s">
        <v>973</v>
      </c>
      <c r="C85" s="90"/>
      <c r="D85" s="90"/>
      <c r="E85" s="90"/>
      <c r="F85" s="90"/>
      <c r="G85" s="90"/>
      <c r="H85" s="90"/>
      <c r="I85" s="87"/>
      <c r="J85" s="88"/>
      <c r="K85" s="304">
        <v>0.05</v>
      </c>
      <c r="L85" s="861">
        <f>N79*K85</f>
        <v>4877.6815730259004</v>
      </c>
      <c r="M85" s="862"/>
      <c r="N85" s="51"/>
    </row>
    <row r="86" spans="1:14" ht="15.75" thickBot="1">
      <c r="B86" s="91" t="s">
        <v>974</v>
      </c>
      <c r="C86" s="92"/>
      <c r="D86" s="92"/>
      <c r="E86" s="92"/>
      <c r="F86" s="92"/>
      <c r="G86" s="92"/>
      <c r="H86" s="92"/>
      <c r="I86" s="93"/>
      <c r="J86" s="94"/>
      <c r="K86" s="305">
        <v>0.05</v>
      </c>
      <c r="L86" s="863">
        <f>N79*K86</f>
        <v>4877.6815730259004</v>
      </c>
      <c r="M86" s="864"/>
      <c r="N86" s="51"/>
    </row>
    <row r="87" spans="1:14" ht="15.75" thickBot="1">
      <c r="B87" s="827" t="s">
        <v>953</v>
      </c>
      <c r="C87" s="828"/>
      <c r="D87" s="828"/>
      <c r="E87" s="828"/>
      <c r="F87" s="828"/>
      <c r="G87" s="828"/>
      <c r="H87" s="828"/>
      <c r="I87" s="828"/>
      <c r="J87" s="828"/>
      <c r="K87" s="828"/>
      <c r="L87" s="828"/>
      <c r="M87" s="829"/>
      <c r="N87" s="52">
        <f>L84+L85+L86</f>
        <v>29266.089438155403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126819.7208986734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1693</v>
      </c>
      <c r="C31" s="967" t="s">
        <v>2157</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3"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5032.4947720676837</v>
      </c>
      <c r="N49" s="272">
        <f>K49*M49</f>
        <v>5787.3689878778359</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6913.0421667199153</v>
      </c>
      <c r="N50" s="272">
        <f>K50*M50</f>
        <v>13826.084333439831</v>
      </c>
    </row>
    <row r="51" spans="1:14">
      <c r="A51" s="163" t="s">
        <v>927</v>
      </c>
      <c r="B51" s="43" t="str">
        <f>VLOOKUP(A51,MATERIALES!A6:D372,3,FALSE)</f>
        <v>Malla Ciclónica Para Gaviones Galvanizada Y Plastificada Con Pvc Cal 12 (2M3)</v>
      </c>
      <c r="C51" s="425"/>
      <c r="D51" s="425"/>
      <c r="E51" s="425"/>
      <c r="F51" s="425"/>
      <c r="G51" s="425"/>
      <c r="H51" s="425"/>
      <c r="I51" s="425"/>
      <c r="J51" s="312" t="str">
        <f>VLOOKUP(A51,MATERIALES!A6:D636,2,FALSE)</f>
        <v>u</v>
      </c>
      <c r="K51" s="397">
        <v>0.5</v>
      </c>
      <c r="L51" s="421"/>
      <c r="M51" s="402">
        <f>VLOOKUP(A51,MATERIALES!A6:D392,4,FALSE)</f>
        <v>125146.9928979364</v>
      </c>
      <c r="N51" s="272">
        <f>K51*M51</f>
        <v>62573.496448968202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108084.56563539975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1026.2677070042455</v>
      </c>
      <c r="M60" s="832"/>
      <c r="N60" s="287">
        <f>K60*L60</f>
        <v>1128.8944777046702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1128.8944777046702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126181.99790286084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25236.399580572168</v>
      </c>
      <c r="M84" s="862"/>
      <c r="N84" s="51"/>
    </row>
    <row r="85" spans="1:14">
      <c r="B85" s="89" t="s">
        <v>973</v>
      </c>
      <c r="C85" s="90"/>
      <c r="D85" s="90"/>
      <c r="E85" s="90"/>
      <c r="F85" s="90"/>
      <c r="G85" s="90"/>
      <c r="H85" s="90"/>
      <c r="I85" s="87"/>
      <c r="J85" s="88"/>
      <c r="K85" s="304">
        <v>0.05</v>
      </c>
      <c r="L85" s="861">
        <f>N79*K85</f>
        <v>6309.099895143042</v>
      </c>
      <c r="M85" s="862"/>
      <c r="N85" s="51"/>
    </row>
    <row r="86" spans="1:14" ht="15.75" thickBot="1">
      <c r="B86" s="91" t="s">
        <v>974</v>
      </c>
      <c r="C86" s="92"/>
      <c r="D86" s="92"/>
      <c r="E86" s="92"/>
      <c r="F86" s="92"/>
      <c r="G86" s="92"/>
      <c r="H86" s="92"/>
      <c r="I86" s="93"/>
      <c r="J86" s="94"/>
      <c r="K86" s="305">
        <v>0.05</v>
      </c>
      <c r="L86" s="863">
        <f>N79*K86</f>
        <v>6309.099895143042</v>
      </c>
      <c r="M86" s="864"/>
      <c r="N86" s="51"/>
    </row>
    <row r="87" spans="1:14" ht="15.75" thickBot="1">
      <c r="B87" s="827" t="s">
        <v>953</v>
      </c>
      <c r="C87" s="828"/>
      <c r="D87" s="828"/>
      <c r="E87" s="828"/>
      <c r="F87" s="828"/>
      <c r="G87" s="828"/>
      <c r="H87" s="828"/>
      <c r="I87" s="828"/>
      <c r="J87" s="828"/>
      <c r="K87" s="828"/>
      <c r="L87" s="828"/>
      <c r="M87" s="829"/>
      <c r="N87" s="52">
        <f>L84+L85+L86</f>
        <v>37854.599370858254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164036.59727371909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1694</v>
      </c>
      <c r="C31" s="967" t="s">
        <v>2158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1.1499999999999999</v>
      </c>
      <c r="L49" s="421"/>
      <c r="M49" s="402">
        <f>VLOOKUP(A49,MATERIALES!A6:D390,4,FALSE)</f>
        <v>5032.4947720676837</v>
      </c>
      <c r="N49" s="272">
        <f>K49*M49</f>
        <v>5787.3689878778359</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2</v>
      </c>
      <c r="L50" s="421"/>
      <c r="M50" s="402">
        <f>VLOOKUP(A50,MATERIALES!A6:D391,4,FALSE)</f>
        <v>6913.0421667199153</v>
      </c>
      <c r="N50" s="272">
        <f>K50*M50</f>
        <v>13826.084333439831</v>
      </c>
    </row>
    <row r="51" spans="1:14">
      <c r="A51" s="166" t="s">
        <v>929</v>
      </c>
      <c r="B51" s="43" t="str">
        <f>VLOOKUP(A51,MATERIALES!A6:D372,3,FALSE)</f>
        <v>Malla Ciclónica Para Gaviones Galvanizada Aleación Zn-5A1-Mm Y Plastificada Pvc Cal 12 (2M3)</v>
      </c>
      <c r="C51" s="425"/>
      <c r="D51" s="425"/>
      <c r="E51" s="425"/>
      <c r="F51" s="425"/>
      <c r="G51" s="425"/>
      <c r="H51" s="425"/>
      <c r="I51" s="425"/>
      <c r="J51" s="312" t="str">
        <f>VLOOKUP(A51,MATERIALES!A6:D636,2,FALSE)</f>
        <v>u</v>
      </c>
      <c r="K51" s="397">
        <v>0.5</v>
      </c>
      <c r="L51" s="421"/>
      <c r="M51" s="402">
        <f>VLOOKUP(A51,MATERIALES!A6:D392,4,FALSE)</f>
        <v>129452.67588624591</v>
      </c>
      <c r="N51" s="272">
        <f>K51*M51</f>
        <v>64726.337943122955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110237.4071295545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1026.2677070042455</v>
      </c>
      <c r="M60" s="832"/>
      <c r="N60" s="287">
        <f>K60*L60</f>
        <v>1128.8944777046702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1128.8944777046702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128334.83939701559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25666.967879403121</v>
      </c>
      <c r="M84" s="862"/>
      <c r="N84" s="51"/>
    </row>
    <row r="85" spans="1:14">
      <c r="B85" s="89" t="s">
        <v>973</v>
      </c>
      <c r="C85" s="90"/>
      <c r="D85" s="90"/>
      <c r="E85" s="90"/>
      <c r="F85" s="90"/>
      <c r="G85" s="90"/>
      <c r="H85" s="90"/>
      <c r="I85" s="87"/>
      <c r="J85" s="88"/>
      <c r="K85" s="304">
        <v>0.05</v>
      </c>
      <c r="L85" s="861">
        <f>N79*K85</f>
        <v>6416.7419698507802</v>
      </c>
      <c r="M85" s="862"/>
      <c r="N85" s="51"/>
    </row>
    <row r="86" spans="1:14" ht="15.75" thickBot="1">
      <c r="B86" s="91" t="s">
        <v>974</v>
      </c>
      <c r="C86" s="92"/>
      <c r="D86" s="92"/>
      <c r="E86" s="92"/>
      <c r="F86" s="92"/>
      <c r="G86" s="92"/>
      <c r="H86" s="92"/>
      <c r="I86" s="93"/>
      <c r="J86" s="94"/>
      <c r="K86" s="305">
        <v>0.05</v>
      </c>
      <c r="L86" s="863">
        <f>N79*K86</f>
        <v>6416.7419698507802</v>
      </c>
      <c r="M86" s="864"/>
      <c r="N86" s="51"/>
    </row>
    <row r="87" spans="1:14" ht="15.75" thickBot="1">
      <c r="B87" s="827" t="s">
        <v>953</v>
      </c>
      <c r="C87" s="828"/>
      <c r="D87" s="828"/>
      <c r="E87" s="828"/>
      <c r="F87" s="828"/>
      <c r="G87" s="828"/>
      <c r="H87" s="828"/>
      <c r="I87" s="828"/>
      <c r="J87" s="828"/>
      <c r="K87" s="828"/>
      <c r="L87" s="828"/>
      <c r="M87" s="829"/>
      <c r="N87" s="52">
        <f>L84+L85+L86</f>
        <v>38500.451819104681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166835.29121612027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1145</v>
      </c>
      <c r="C31" s="967" t="s">
        <v>1734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5032.4947720676837</v>
      </c>
      <c r="N49" s="272">
        <f>K49*M49</f>
        <v>2516.2473860338418</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6913.0421667199153</v>
      </c>
      <c r="N50" s="272">
        <f>K50*M50</f>
        <v>6913.0421667199153</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84286.217530523209</v>
      </c>
      <c r="N51" s="272">
        <f>K51*M51</f>
        <v>84286.217530523209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119613.12294839084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1026.2677070042455</v>
      </c>
      <c r="M60" s="832"/>
      <c r="N60" s="287">
        <f>K60*L60</f>
        <v>1128.8944777046702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1128.8944777046702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137710.55521585193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27542.111043170386</v>
      </c>
      <c r="M84" s="862"/>
      <c r="N84" s="51"/>
    </row>
    <row r="85" spans="1:14">
      <c r="B85" s="89" t="s">
        <v>973</v>
      </c>
      <c r="C85" s="90"/>
      <c r="D85" s="90"/>
      <c r="E85" s="90"/>
      <c r="F85" s="90"/>
      <c r="G85" s="90"/>
      <c r="H85" s="90"/>
      <c r="I85" s="87"/>
      <c r="J85" s="88"/>
      <c r="K85" s="304">
        <v>0.05</v>
      </c>
      <c r="L85" s="861">
        <f>N79*K85</f>
        <v>6885.5277607925964</v>
      </c>
      <c r="M85" s="862"/>
      <c r="N85" s="51"/>
    </row>
    <row r="86" spans="1:14" ht="15.75" thickBot="1">
      <c r="B86" s="91" t="s">
        <v>974</v>
      </c>
      <c r="C86" s="92"/>
      <c r="D86" s="92"/>
      <c r="E86" s="92"/>
      <c r="F86" s="92"/>
      <c r="G86" s="92"/>
      <c r="H86" s="92"/>
      <c r="I86" s="93"/>
      <c r="J86" s="94"/>
      <c r="K86" s="305">
        <v>0.05</v>
      </c>
      <c r="L86" s="863">
        <f>N79*K86</f>
        <v>6885.5277607925964</v>
      </c>
      <c r="M86" s="864"/>
      <c r="N86" s="51"/>
    </row>
    <row r="87" spans="1:14" ht="15.75" thickBot="1">
      <c r="B87" s="827" t="s">
        <v>953</v>
      </c>
      <c r="C87" s="828"/>
      <c r="D87" s="828"/>
      <c r="E87" s="828"/>
      <c r="F87" s="828"/>
      <c r="G87" s="828"/>
      <c r="H87" s="828"/>
      <c r="I87" s="828"/>
      <c r="J87" s="828"/>
      <c r="K87" s="828"/>
      <c r="L87" s="828"/>
      <c r="M87" s="829"/>
      <c r="N87" s="52">
        <f>L84+L85+L86</f>
        <v>41313.166564755578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179023.72178060751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1695</v>
      </c>
      <c r="C31" s="967" t="s">
        <v>1696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5032.4947720676837</v>
      </c>
      <c r="N49" s="272">
        <f>K49*M49</f>
        <v>2516.2473860338418</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6913.0421667199153</v>
      </c>
      <c r="N50" s="272">
        <f>K50*M50</f>
        <v>6913.0421667199153</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84286.217530523209</v>
      </c>
      <c r="N51" s="272">
        <f>K51*M51</f>
        <v>84286.217530523209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119613.12294839084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1026.2677070042455</v>
      </c>
      <c r="M60" s="832"/>
      <c r="N60" s="287">
        <f>K60*L60</f>
        <v>1128.8944777046702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1128.8944777046702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137710.55521585193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27542.111043170386</v>
      </c>
      <c r="M84" s="862"/>
      <c r="N84" s="51"/>
    </row>
    <row r="85" spans="1:14">
      <c r="B85" s="89" t="s">
        <v>973</v>
      </c>
      <c r="C85" s="90"/>
      <c r="D85" s="90"/>
      <c r="E85" s="90"/>
      <c r="F85" s="90"/>
      <c r="G85" s="90"/>
      <c r="H85" s="90"/>
      <c r="I85" s="87"/>
      <c r="J85" s="88"/>
      <c r="K85" s="304">
        <v>0.05</v>
      </c>
      <c r="L85" s="861">
        <f>N79*K85</f>
        <v>6885.5277607925964</v>
      </c>
      <c r="M85" s="862"/>
      <c r="N85" s="51"/>
    </row>
    <row r="86" spans="1:14" ht="15.75" thickBot="1">
      <c r="B86" s="91" t="s">
        <v>974</v>
      </c>
      <c r="C86" s="92"/>
      <c r="D86" s="92"/>
      <c r="E86" s="92"/>
      <c r="F86" s="92"/>
      <c r="G86" s="92"/>
      <c r="H86" s="92"/>
      <c r="I86" s="93"/>
      <c r="J86" s="94"/>
      <c r="K86" s="305">
        <v>0.05</v>
      </c>
      <c r="L86" s="863">
        <f>N79*K86</f>
        <v>6885.5277607925964</v>
      </c>
      <c r="M86" s="864"/>
      <c r="N86" s="51"/>
    </row>
    <row r="87" spans="1:14" ht="15.75" thickBot="1">
      <c r="B87" s="827" t="s">
        <v>953</v>
      </c>
      <c r="C87" s="828"/>
      <c r="D87" s="828"/>
      <c r="E87" s="828"/>
      <c r="F87" s="828"/>
      <c r="G87" s="828"/>
      <c r="H87" s="828"/>
      <c r="I87" s="828"/>
      <c r="J87" s="828"/>
      <c r="K87" s="828"/>
      <c r="L87" s="828"/>
      <c r="M87" s="829"/>
      <c r="N87" s="52">
        <f>L84+L85+L86</f>
        <v>41313.166564755578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179023.72178060751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1697</v>
      </c>
      <c r="C31" s="967" t="s">
        <v>1698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5032.4947720676837</v>
      </c>
      <c r="N49" s="272">
        <f>K49*M49</f>
        <v>2516.2473860338418</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6913.0421667199153</v>
      </c>
      <c r="N50" s="272">
        <f>K50*M50</f>
        <v>6913.0421667199153</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84286.217530523209</v>
      </c>
      <c r="N51" s="272">
        <f>K51*M51</f>
        <v>84286.217530523209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119613.12294839084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1026.2677070042455</v>
      </c>
      <c r="M60" s="832"/>
      <c r="N60" s="287">
        <f>K60*L60</f>
        <v>1128.8944777046702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1128.8944777046702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137710.55521585193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27542.111043170386</v>
      </c>
      <c r="M84" s="862"/>
      <c r="N84" s="51"/>
    </row>
    <row r="85" spans="1:14">
      <c r="B85" s="89" t="s">
        <v>973</v>
      </c>
      <c r="C85" s="90"/>
      <c r="D85" s="90"/>
      <c r="E85" s="90"/>
      <c r="F85" s="90"/>
      <c r="G85" s="90"/>
      <c r="H85" s="90"/>
      <c r="I85" s="87"/>
      <c r="J85" s="88"/>
      <c r="K85" s="304">
        <v>0.05</v>
      </c>
      <c r="L85" s="861">
        <f>N79*K85</f>
        <v>6885.5277607925964</v>
      </c>
      <c r="M85" s="862"/>
      <c r="N85" s="51"/>
    </row>
    <row r="86" spans="1:14" ht="15.75" thickBot="1">
      <c r="B86" s="91" t="s">
        <v>974</v>
      </c>
      <c r="C86" s="92"/>
      <c r="D86" s="92"/>
      <c r="E86" s="92"/>
      <c r="F86" s="92"/>
      <c r="G86" s="92"/>
      <c r="H86" s="92"/>
      <c r="I86" s="93"/>
      <c r="J86" s="94"/>
      <c r="K86" s="305">
        <v>0.05</v>
      </c>
      <c r="L86" s="863">
        <f>N79*K86</f>
        <v>6885.5277607925964</v>
      </c>
      <c r="M86" s="864"/>
      <c r="N86" s="51"/>
    </row>
    <row r="87" spans="1:14" ht="15.75" thickBot="1">
      <c r="B87" s="827" t="s">
        <v>953</v>
      </c>
      <c r="C87" s="828"/>
      <c r="D87" s="828"/>
      <c r="E87" s="828"/>
      <c r="F87" s="828"/>
      <c r="G87" s="828"/>
      <c r="H87" s="828"/>
      <c r="I87" s="828"/>
      <c r="J87" s="828"/>
      <c r="K87" s="828"/>
      <c r="L87" s="828"/>
      <c r="M87" s="829"/>
      <c r="N87" s="52">
        <f>L84+L85+L86</f>
        <v>41313.166564755578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179023.72178060751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1699</v>
      </c>
      <c r="C31" s="967" t="s">
        <v>1700</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808.02560903602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VLOOKUP(A48,MATERIALES!A4:D633,2,FALSE)</f>
        <v>m3</v>
      </c>
      <c r="K48" s="282">
        <v>1.1000000000000001</v>
      </c>
      <c r="L48" s="267"/>
      <c r="M48" s="402">
        <f>VLOOKUP(A48,MATERIALES!A5:D389,4,FALSE)</f>
        <v>23543.287150103522</v>
      </c>
      <c r="N48" s="272">
        <f>K48*M48</f>
        <v>25897.615865113876</v>
      </c>
    </row>
    <row r="49" spans="1:14">
      <c r="A49" s="166" t="s">
        <v>782</v>
      </c>
      <c r="B49" s="43" t="str">
        <f>VLOOKUP(A49,MATERIALES!A6:D372,3,FALSE)</f>
        <v>Alambre galvanizado No. 12</v>
      </c>
      <c r="C49" s="425"/>
      <c r="D49" s="425"/>
      <c r="E49" s="425"/>
      <c r="F49" s="425"/>
      <c r="G49" s="425"/>
      <c r="H49" s="425"/>
      <c r="I49" s="425"/>
      <c r="J49" s="312" t="str">
        <f>VLOOKUP(A49,MATERIALES!A5:D634,2,FALSE)</f>
        <v>kg</v>
      </c>
      <c r="K49" s="397">
        <v>0.5</v>
      </c>
      <c r="L49" s="421"/>
      <c r="M49" s="402">
        <f>VLOOKUP(A49,MATERIALES!A6:D390,4,FALSE)</f>
        <v>5032.4947720676837</v>
      </c>
      <c r="N49" s="272">
        <f>K49*M49</f>
        <v>2516.2473860338418</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VLOOKUP(A50,MATERIALES!A6:D635,2,FALSE)</f>
        <v>m2</v>
      </c>
      <c r="K50" s="397">
        <v>1</v>
      </c>
      <c r="L50" s="421"/>
      <c r="M50" s="402">
        <f>VLOOKUP(A50,MATERIALES!A6:D391,4,FALSE)</f>
        <v>6913.0421667199153</v>
      </c>
      <c r="N50" s="272">
        <f>K50*M50</f>
        <v>6913.0421667199153</v>
      </c>
    </row>
    <row r="51" spans="1:14">
      <c r="A51" s="166" t="s">
        <v>923</v>
      </c>
      <c r="B51" s="43" t="str">
        <f>VLOOKUP(A51,MATERIALES!A6:D372,3,FALSE)</f>
        <v>Malla Para Colchagaviones Espesor 0,30 M</v>
      </c>
      <c r="C51" s="425"/>
      <c r="D51" s="425"/>
      <c r="E51" s="425"/>
      <c r="F51" s="425"/>
      <c r="G51" s="425"/>
      <c r="H51" s="425"/>
      <c r="I51" s="425"/>
      <c r="J51" s="312" t="str">
        <f>VLOOKUP(A51,MATERIALES!A6:D636,2,FALSE)</f>
        <v>u</v>
      </c>
      <c r="K51" s="397">
        <v>1</v>
      </c>
      <c r="L51" s="421"/>
      <c r="M51" s="402">
        <f>VLOOKUP(A51,MATERIALES!A6:D392,4,FALSE)</f>
        <v>84286.217530523209</v>
      </c>
      <c r="N51" s="272">
        <f>K51*M51</f>
        <v>84286.217530523209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119613.12294839084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1026.2677070042455</v>
      </c>
      <c r="M60" s="832"/>
      <c r="N60" s="287">
        <f>K60*L60</f>
        <v>1128.8944777046702</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1128.8944777046702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16160.5121807204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137710.55521585193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27542.111043170386</v>
      </c>
      <c r="M84" s="862"/>
      <c r="N84" s="51"/>
    </row>
    <row r="85" spans="1:14">
      <c r="B85" s="89" t="s">
        <v>973</v>
      </c>
      <c r="C85" s="90"/>
      <c r="D85" s="90"/>
      <c r="E85" s="90"/>
      <c r="F85" s="90"/>
      <c r="G85" s="90"/>
      <c r="H85" s="90"/>
      <c r="I85" s="87"/>
      <c r="J85" s="88"/>
      <c r="K85" s="304">
        <v>0.05</v>
      </c>
      <c r="L85" s="861">
        <f>N79*K85</f>
        <v>6885.5277607925964</v>
      </c>
      <c r="M85" s="862"/>
      <c r="N85" s="51"/>
    </row>
    <row r="86" spans="1:14" ht="15.75" thickBot="1">
      <c r="B86" s="91" t="s">
        <v>974</v>
      </c>
      <c r="C86" s="92"/>
      <c r="D86" s="92"/>
      <c r="E86" s="92"/>
      <c r="F86" s="92"/>
      <c r="G86" s="92"/>
      <c r="H86" s="92"/>
      <c r="I86" s="93"/>
      <c r="J86" s="94"/>
      <c r="K86" s="305">
        <v>0.05</v>
      </c>
      <c r="L86" s="863">
        <f>N79*K86</f>
        <v>6885.5277607925964</v>
      </c>
      <c r="M86" s="864"/>
      <c r="N86" s="51"/>
    </row>
    <row r="87" spans="1:14" ht="15.75" thickBot="1">
      <c r="B87" s="827" t="s">
        <v>953</v>
      </c>
      <c r="C87" s="828"/>
      <c r="D87" s="828"/>
      <c r="E87" s="828"/>
      <c r="F87" s="828"/>
      <c r="G87" s="828"/>
      <c r="H87" s="828"/>
      <c r="I87" s="828"/>
      <c r="J87" s="828"/>
      <c r="K87" s="828"/>
      <c r="L87" s="828"/>
      <c r="M87" s="829"/>
      <c r="N87" s="52">
        <f>L84+L85+L86</f>
        <v>41313.166564755578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179023.72178060751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8.5" customHeight="1" thickBot="1">
      <c r="A31" t="s">
        <v>1845</v>
      </c>
      <c r="B31" s="80" t="s">
        <v>1701</v>
      </c>
      <c r="C31" s="967" t="s">
        <v>1702</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892</v>
      </c>
      <c r="B48" s="43" t="str">
        <f>VLOOKUP(A48,MATERIALES!A5:D372,3,FALSE)</f>
        <v>Geotextil Fortex BX-40</v>
      </c>
      <c r="C48" s="281"/>
      <c r="D48" s="281"/>
      <c r="E48" s="281"/>
      <c r="F48" s="281"/>
      <c r="G48" s="281"/>
      <c r="H48" s="281"/>
      <c r="I48" s="268"/>
      <c r="J48" s="224" t="str">
        <f>VLOOKUP(A48,MATERIALES!A4:D633,2,FALSE)</f>
        <v>M2</v>
      </c>
      <c r="K48" s="282">
        <v>1.3</v>
      </c>
      <c r="L48" s="267"/>
      <c r="M48" s="402">
        <f>VLOOKUP(A48,MATERIALES!A5:D389,4,FALSE)</f>
        <v>4422.3060825515113</v>
      </c>
      <c r="N48" s="272">
        <f>K48*M48</f>
        <v>5748.9979073169652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5748.9979073169652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7365.049125389005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1473.009825077801</v>
      </c>
      <c r="M84" s="862"/>
      <c r="N84" s="51"/>
    </row>
    <row r="85" spans="1:14">
      <c r="B85" s="89" t="s">
        <v>973</v>
      </c>
      <c r="C85" s="90"/>
      <c r="D85" s="90"/>
      <c r="E85" s="90"/>
      <c r="F85" s="90"/>
      <c r="G85" s="90"/>
      <c r="H85" s="90"/>
      <c r="I85" s="87"/>
      <c r="J85" s="88"/>
      <c r="K85" s="304">
        <v>0.05</v>
      </c>
      <c r="L85" s="861">
        <f>N79*K85</f>
        <v>368.25245626945025</v>
      </c>
      <c r="M85" s="862"/>
      <c r="N85" s="51"/>
    </row>
    <row r="86" spans="1:14" ht="15.75" thickBot="1">
      <c r="B86" s="91" t="s">
        <v>974</v>
      </c>
      <c r="C86" s="92"/>
      <c r="D86" s="92"/>
      <c r="E86" s="92"/>
      <c r="F86" s="92"/>
      <c r="G86" s="92"/>
      <c r="H86" s="92"/>
      <c r="I86" s="93"/>
      <c r="J86" s="94"/>
      <c r="K86" s="305">
        <v>0.05</v>
      </c>
      <c r="L86" s="863">
        <f>N79*K86</f>
        <v>368.25245626945025</v>
      </c>
      <c r="M86" s="864"/>
      <c r="N86" s="51"/>
    </row>
    <row r="87" spans="1:14" ht="15.75" thickBot="1">
      <c r="B87" s="827" t="s">
        <v>953</v>
      </c>
      <c r="C87" s="828"/>
      <c r="D87" s="828"/>
      <c r="E87" s="828"/>
      <c r="F87" s="828"/>
      <c r="G87" s="828"/>
      <c r="H87" s="828"/>
      <c r="I87" s="828"/>
      <c r="J87" s="828"/>
      <c r="K87" s="828"/>
      <c r="L87" s="828"/>
      <c r="M87" s="829"/>
      <c r="N87" s="52">
        <f>L84+L85+L86</f>
        <v>2209.5147376167015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9574.5638630057074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 customHeight="1" thickBot="1">
      <c r="A31" t="s">
        <v>1845</v>
      </c>
      <c r="B31" s="80" t="s">
        <v>1703</v>
      </c>
      <c r="C31" s="967" t="s">
        <v>1704</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907</v>
      </c>
      <c r="B48" s="43" t="str">
        <f>VLOOKUP(A48,MATERIALES!A5:D372,3,FALSE)</f>
        <v>Geomalla Forgrid UX100</v>
      </c>
      <c r="C48" s="281"/>
      <c r="D48" s="281"/>
      <c r="E48" s="281"/>
      <c r="F48" s="281"/>
      <c r="G48" s="281"/>
      <c r="H48" s="281"/>
      <c r="I48" s="268"/>
      <c r="J48" s="224" t="str">
        <f>VLOOKUP(A48,MATERIALES!A4:D633,2,FALSE)</f>
        <v>M2</v>
      </c>
      <c r="K48" s="282">
        <v>1.3</v>
      </c>
      <c r="L48" s="267"/>
      <c r="M48" s="402">
        <f>VLOOKUP(A48,MATERIALES!A5:D389,4,FALSE)</f>
        <v>9626.6116631007117</v>
      </c>
      <c r="N48" s="272">
        <f>K48*M48</f>
        <v>12514.595162030926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12514.595162030926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14130.646380102966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2826.1292760205934</v>
      </c>
      <c r="M84" s="862"/>
      <c r="N84" s="51"/>
    </row>
    <row r="85" spans="1:14">
      <c r="B85" s="89" t="s">
        <v>973</v>
      </c>
      <c r="C85" s="90"/>
      <c r="D85" s="90"/>
      <c r="E85" s="90"/>
      <c r="F85" s="90"/>
      <c r="G85" s="90"/>
      <c r="H85" s="90"/>
      <c r="I85" s="87"/>
      <c r="J85" s="88"/>
      <c r="K85" s="304">
        <v>0.05</v>
      </c>
      <c r="L85" s="861">
        <f>N79*K85</f>
        <v>706.53231900514834</v>
      </c>
      <c r="M85" s="862"/>
      <c r="N85" s="51"/>
    </row>
    <row r="86" spans="1:14" ht="15.75" thickBot="1">
      <c r="B86" s="91" t="s">
        <v>974</v>
      </c>
      <c r="C86" s="92"/>
      <c r="D86" s="92"/>
      <c r="E86" s="92"/>
      <c r="F86" s="92"/>
      <c r="G86" s="92"/>
      <c r="H86" s="92"/>
      <c r="I86" s="93"/>
      <c r="J86" s="94"/>
      <c r="K86" s="305">
        <v>0.05</v>
      </c>
      <c r="L86" s="863">
        <f>N79*K86</f>
        <v>706.53231900514834</v>
      </c>
      <c r="M86" s="864"/>
      <c r="N86" s="51"/>
    </row>
    <row r="87" spans="1:14" ht="15.75" thickBot="1">
      <c r="B87" s="827" t="s">
        <v>953</v>
      </c>
      <c r="C87" s="828"/>
      <c r="D87" s="828"/>
      <c r="E87" s="828"/>
      <c r="F87" s="828"/>
      <c r="G87" s="828"/>
      <c r="H87" s="828"/>
      <c r="I87" s="828"/>
      <c r="J87" s="828"/>
      <c r="K87" s="828"/>
      <c r="L87" s="828"/>
      <c r="M87" s="829"/>
      <c r="N87" s="52">
        <f>L84+L85+L86</f>
        <v>4239.1939140308905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18369.840294133857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1705</v>
      </c>
      <c r="C31" s="967" t="s">
        <v>2159</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892</v>
      </c>
      <c r="B48" s="43" t="str">
        <f>VLOOKUP(A48,MATERIALES!A5:D372,3,FALSE)</f>
        <v>Geotextil Fortex BX-40</v>
      </c>
      <c r="C48" s="281"/>
      <c r="D48" s="281"/>
      <c r="E48" s="281"/>
      <c r="F48" s="281"/>
      <c r="G48" s="281"/>
      <c r="H48" s="281"/>
      <c r="I48" s="268"/>
      <c r="J48" s="224" t="str">
        <f>VLOOKUP(A48,MATERIALES!A4:D633,2,FALSE)</f>
        <v>M2</v>
      </c>
      <c r="K48" s="282">
        <v>1.3</v>
      </c>
      <c r="L48" s="267"/>
      <c r="M48" s="402">
        <f>VLOOKUP(A48,MATERIALES!A5:D389,4,FALSE)</f>
        <v>4422.3060825515113</v>
      </c>
      <c r="N48" s="272">
        <f>K48*M48</f>
        <v>5748.9979073169652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5748.9979073169652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7365.049125389005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1473.009825077801</v>
      </c>
      <c r="M84" s="862"/>
      <c r="N84" s="51"/>
    </row>
    <row r="85" spans="1:14">
      <c r="B85" s="89" t="s">
        <v>973</v>
      </c>
      <c r="C85" s="90"/>
      <c r="D85" s="90"/>
      <c r="E85" s="90"/>
      <c r="F85" s="90"/>
      <c r="G85" s="90"/>
      <c r="H85" s="90"/>
      <c r="I85" s="87"/>
      <c r="J85" s="88"/>
      <c r="K85" s="304">
        <v>0.05</v>
      </c>
      <c r="L85" s="861">
        <f>N79*K85</f>
        <v>368.25245626945025</v>
      </c>
      <c r="M85" s="862"/>
      <c r="N85" s="51"/>
    </row>
    <row r="86" spans="1:14" ht="15.75" thickBot="1">
      <c r="B86" s="91" t="s">
        <v>974</v>
      </c>
      <c r="C86" s="92"/>
      <c r="D86" s="92"/>
      <c r="E86" s="92"/>
      <c r="F86" s="92"/>
      <c r="G86" s="92"/>
      <c r="H86" s="92"/>
      <c r="I86" s="93"/>
      <c r="J86" s="94"/>
      <c r="K86" s="305">
        <v>0.05</v>
      </c>
      <c r="L86" s="863">
        <f>N79*K86</f>
        <v>368.25245626945025</v>
      </c>
      <c r="M86" s="864"/>
      <c r="N86" s="51"/>
    </row>
    <row r="87" spans="1:14" ht="15.75" thickBot="1">
      <c r="B87" s="827" t="s">
        <v>953</v>
      </c>
      <c r="C87" s="828"/>
      <c r="D87" s="828"/>
      <c r="E87" s="828"/>
      <c r="F87" s="828"/>
      <c r="G87" s="828"/>
      <c r="H87" s="828"/>
      <c r="I87" s="828"/>
      <c r="J87" s="828"/>
      <c r="K87" s="828"/>
      <c r="L87" s="828"/>
      <c r="M87" s="829"/>
      <c r="N87" s="52">
        <f>L84+L85+L86</f>
        <v>2209.5147376167015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9574.5638630057074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 customHeight="1" thickBot="1">
      <c r="A31" t="s">
        <v>1845</v>
      </c>
      <c r="B31" s="80" t="s">
        <v>1706</v>
      </c>
      <c r="C31" s="967" t="s">
        <v>2160</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907</v>
      </c>
      <c r="B48" s="43" t="str">
        <f>VLOOKUP(A48,MATERIALES!A5:D372,3,FALSE)</f>
        <v>Geomalla Forgrid UX100</v>
      </c>
      <c r="C48" s="281"/>
      <c r="D48" s="281"/>
      <c r="E48" s="281"/>
      <c r="F48" s="281"/>
      <c r="G48" s="281"/>
      <c r="H48" s="281"/>
      <c r="I48" s="268"/>
      <c r="J48" s="224" t="str">
        <f>VLOOKUP(A48,MATERIALES!A4:D633,2,FALSE)</f>
        <v>M2</v>
      </c>
      <c r="K48" s="282">
        <v>1.3</v>
      </c>
      <c r="L48" s="267"/>
      <c r="M48" s="402">
        <f>VLOOKUP(A48,MATERIALES!A5:D389,4,FALSE)</f>
        <v>9626.6116631007117</v>
      </c>
      <c r="N48" s="272">
        <f>K48*M48</f>
        <v>12514.595162030926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12514.595162030926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1616.0512180720398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14130.646380102966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2826.1292760205934</v>
      </c>
      <c r="M84" s="862"/>
      <c r="N84" s="51"/>
    </row>
    <row r="85" spans="1:14">
      <c r="B85" s="89" t="s">
        <v>973</v>
      </c>
      <c r="C85" s="90"/>
      <c r="D85" s="90"/>
      <c r="E85" s="90"/>
      <c r="F85" s="90"/>
      <c r="G85" s="90"/>
      <c r="H85" s="90"/>
      <c r="I85" s="87"/>
      <c r="J85" s="88"/>
      <c r="K85" s="304">
        <v>0.05</v>
      </c>
      <c r="L85" s="861">
        <f>N79*K85</f>
        <v>706.53231900514834</v>
      </c>
      <c r="M85" s="862"/>
      <c r="N85" s="51"/>
    </row>
    <row r="86" spans="1:14" ht="15.75" thickBot="1">
      <c r="B86" s="91" t="s">
        <v>974</v>
      </c>
      <c r="C86" s="92"/>
      <c r="D86" s="92"/>
      <c r="E86" s="92"/>
      <c r="F86" s="92"/>
      <c r="G86" s="92"/>
      <c r="H86" s="92"/>
      <c r="I86" s="93"/>
      <c r="J86" s="94"/>
      <c r="K86" s="305">
        <v>0.05</v>
      </c>
      <c r="L86" s="863">
        <f>N79*K86</f>
        <v>706.53231900514834</v>
      </c>
      <c r="M86" s="864"/>
      <c r="N86" s="51"/>
    </row>
    <row r="87" spans="1:14" ht="15.75" thickBot="1">
      <c r="B87" s="827" t="s">
        <v>953</v>
      </c>
      <c r="C87" s="828"/>
      <c r="D87" s="828"/>
      <c r="E87" s="828"/>
      <c r="F87" s="828"/>
      <c r="G87" s="828"/>
      <c r="H87" s="828"/>
      <c r="I87" s="828"/>
      <c r="J87" s="828"/>
      <c r="K87" s="828"/>
      <c r="L87" s="828"/>
      <c r="M87" s="829"/>
      <c r="N87" s="52">
        <f>L84+L85+L86</f>
        <v>4239.1939140308905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18369.840294133857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81868.217450956974</v>
      </c>
      <c r="L36" s="270"/>
      <c r="M36" s="336">
        <v>15</v>
      </c>
      <c r="N36" s="272">
        <f>K36/M36</f>
        <v>5457.8811633971318</v>
      </c>
    </row>
    <row r="37" spans="1:14">
      <c r="A37" s="113" t="s">
        <v>174</v>
      </c>
      <c r="B37" s="840" t="str">
        <f>VLOOKUP(A37,EQUIPOS!A7:D154,3,FALSE)</f>
        <v>Compactador vibratorio tipo DD-20</v>
      </c>
      <c r="C37" s="841"/>
      <c r="D37" s="841"/>
      <c r="E37" s="841"/>
      <c r="F37" s="841"/>
      <c r="G37" s="841"/>
      <c r="H37" s="842"/>
      <c r="I37" s="421"/>
      <c r="J37" s="422"/>
      <c r="K37" s="269">
        <f>VLOOKUP(A37,EQUIPOS!A7:D164,4,FALSE)</f>
        <v>94177.721709476333</v>
      </c>
      <c r="L37" s="335"/>
      <c r="M37" s="336">
        <v>15</v>
      </c>
      <c r="N37" s="272">
        <f>K37/M37</f>
        <v>6278.5147806317555</v>
      </c>
    </row>
    <row r="38" spans="1:14">
      <c r="A38" s="113" t="s">
        <v>269</v>
      </c>
      <c r="B38" s="840" t="str">
        <f>VLOOKUP(A38,EQUIPOS!A8:D154,3,FALSE)</f>
        <v>Motoniveladora  potencia 215 HP, ancho de cuchilla 4,27 m, peso 18 ton.</v>
      </c>
      <c r="C38" s="841"/>
      <c r="D38" s="841"/>
      <c r="E38" s="841"/>
      <c r="F38" s="841"/>
      <c r="G38" s="841"/>
      <c r="H38" s="842"/>
      <c r="I38" s="328"/>
      <c r="J38" s="330"/>
      <c r="K38" s="269">
        <f>VLOOKUP(A38,EQUIPOS!A8:D165,4,FALSE)</f>
        <v>164241.87021139529</v>
      </c>
      <c r="L38" s="423"/>
      <c r="M38" s="424">
        <v>15</v>
      </c>
      <c r="N38" s="272">
        <f>K38/M38</f>
        <v>10949.458014093019</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N75*M41</f>
        <v>44.846540602401326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22730.700498724309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550</v>
      </c>
      <c r="B48" s="43" t="str">
        <f>VLOOKUP(A48,MATERIALES!A5:D372,3,FALSE)</f>
        <v>Material seleccionado para Relleno</v>
      </c>
      <c r="C48" s="281"/>
      <c r="D48" s="281"/>
      <c r="E48" s="281"/>
      <c r="F48" s="281"/>
      <c r="G48" s="281"/>
      <c r="H48" s="281"/>
      <c r="I48" s="268"/>
      <c r="J48" s="224" t="str">
        <f>VLOOKUP(A48,MATERIALES!A4:D633,2,FALSE)</f>
        <v>m3</v>
      </c>
      <c r="K48" s="282">
        <v>1.3</v>
      </c>
      <c r="L48" s="267"/>
      <c r="M48" s="402">
        <f>VLOOKUP(A48,MATERIALES!A5:D389,4,FALSE)</f>
        <v>22304.166773782286</v>
      </c>
      <c r="N48" s="272">
        <f>K48*M48</f>
        <v>28995.416805916971</v>
      </c>
    </row>
    <row r="49" spans="1:14">
      <c r="A49" s="166" t="s">
        <v>774</v>
      </c>
      <c r="B49" s="43" t="str">
        <f>VLOOKUP(A49,MATERIALES!A6:D372,3,FALSE)</f>
        <v>Agua</v>
      </c>
      <c r="C49" s="425"/>
      <c r="D49" s="425"/>
      <c r="E49" s="425"/>
      <c r="F49" s="425"/>
      <c r="G49" s="425"/>
      <c r="H49" s="425"/>
      <c r="I49" s="425"/>
      <c r="J49" s="311" t="s">
        <v>422</v>
      </c>
      <c r="K49" s="397">
        <v>30</v>
      </c>
      <c r="L49" s="421"/>
      <c r="M49" s="402">
        <f>VLOOKUP(A49,MATERIALES!A6:D390,4,FALSE)</f>
        <v>62.476657629642254</v>
      </c>
      <c r="N49" s="272">
        <f>K49*M49</f>
        <v>1874.2997288892677</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3" t="s">
        <v>953</v>
      </c>
      <c r="C53" s="834"/>
      <c r="D53" s="834"/>
      <c r="E53" s="834"/>
      <c r="F53" s="834"/>
      <c r="G53" s="834"/>
      <c r="H53" s="834"/>
      <c r="I53" s="834"/>
      <c r="J53" s="834"/>
      <c r="K53" s="834"/>
      <c r="L53" s="834"/>
      <c r="M53" s="835"/>
      <c r="N53" s="104">
        <f>SUM(N48:N52)</f>
        <v>30869.716534806241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31">
        <f>VLOOKUP(A58,TRANSPORTE!A1:D117,4,FALSE)</f>
        <v>1026.2677070042455</v>
      </c>
      <c r="M58" s="832"/>
      <c r="N58" s="287">
        <f>K58*L58</f>
        <v>1334.1480191055191</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1334.1480191055191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2242.3270301200664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57176.892082756138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11435.378416551228</v>
      </c>
      <c r="M82" s="862"/>
      <c r="N82" s="51"/>
    </row>
    <row r="83" spans="1:14">
      <c r="B83" s="89" t="s">
        <v>973</v>
      </c>
      <c r="C83" s="90"/>
      <c r="D83" s="90"/>
      <c r="E83" s="90"/>
      <c r="F83" s="90"/>
      <c r="G83" s="90"/>
      <c r="H83" s="90"/>
      <c r="I83" s="87"/>
      <c r="J83" s="88"/>
      <c r="K83" s="304">
        <v>0.05</v>
      </c>
      <c r="L83" s="861">
        <f>N77*K83</f>
        <v>2858.844604137807</v>
      </c>
      <c r="M83" s="862"/>
      <c r="N83" s="51"/>
    </row>
    <row r="84" spans="1:14" ht="15.75" thickBot="1">
      <c r="B84" s="91" t="s">
        <v>974</v>
      </c>
      <c r="C84" s="92"/>
      <c r="D84" s="92"/>
      <c r="E84" s="92"/>
      <c r="F84" s="92"/>
      <c r="G84" s="92"/>
      <c r="H84" s="92"/>
      <c r="I84" s="93"/>
      <c r="J84" s="94"/>
      <c r="K84" s="305">
        <v>0.05</v>
      </c>
      <c r="L84" s="863">
        <f>N77*K84</f>
        <v>2858.844604137807</v>
      </c>
      <c r="M84" s="864"/>
      <c r="N84" s="51"/>
    </row>
    <row r="85" spans="1:14" ht="15.75" thickBot="1">
      <c r="B85" s="827" t="s">
        <v>953</v>
      </c>
      <c r="C85" s="828"/>
      <c r="D85" s="828"/>
      <c r="E85" s="828"/>
      <c r="F85" s="828"/>
      <c r="G85" s="828"/>
      <c r="H85" s="828"/>
      <c r="I85" s="828"/>
      <c r="J85" s="828"/>
      <c r="K85" s="828"/>
      <c r="L85" s="828"/>
      <c r="M85" s="829"/>
      <c r="N85" s="52">
        <f>L82+L83+L84</f>
        <v>17153.067624826843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74329.959707582981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106.68624361440799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1709</v>
      </c>
      <c r="B48" s="43" t="str">
        <f>VLOOKUP(A48,MATERIALES!A5:D372,3,FALSE)</f>
        <v>Impermeabilizante para concreto</v>
      </c>
      <c r="C48" s="281"/>
      <c r="D48" s="281"/>
      <c r="E48" s="281"/>
      <c r="F48" s="281"/>
      <c r="G48" s="281"/>
      <c r="H48" s="281"/>
      <c r="I48" s="268"/>
      <c r="J48" s="311" t="str">
        <f>VLOOKUP(A48,MATERIALES!A4:D633,2,FALSE)</f>
        <v>kg</v>
      </c>
      <c r="K48" s="442">
        <v>0.7</v>
      </c>
      <c r="L48" s="267"/>
      <c r="M48" s="402">
        <f>VLOOKUP(A48,MATERIALES!A5:D389,4,FALSE)</f>
        <v>15079.782596541319</v>
      </c>
      <c r="N48" s="272">
        <f>K48*M48</f>
        <v>10555.847817578922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10555.847817578922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2133.7248722881595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12796.258933481489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2559.251786696298</v>
      </c>
      <c r="M84" s="862"/>
      <c r="N84" s="51"/>
    </row>
    <row r="85" spans="1:14">
      <c r="B85" s="89" t="s">
        <v>973</v>
      </c>
      <c r="C85" s="90"/>
      <c r="D85" s="90"/>
      <c r="E85" s="90"/>
      <c r="F85" s="90"/>
      <c r="G85" s="90"/>
      <c r="H85" s="90"/>
      <c r="I85" s="87"/>
      <c r="J85" s="88"/>
      <c r="K85" s="304">
        <v>0.05</v>
      </c>
      <c r="L85" s="861">
        <f>N79*K85</f>
        <v>639.81294667407451</v>
      </c>
      <c r="M85" s="862"/>
      <c r="N85" s="51"/>
    </row>
    <row r="86" spans="1:14" ht="15.75" thickBot="1">
      <c r="B86" s="91" t="s">
        <v>974</v>
      </c>
      <c r="C86" s="92"/>
      <c r="D86" s="92"/>
      <c r="E86" s="92"/>
      <c r="F86" s="92"/>
      <c r="G86" s="92"/>
      <c r="H86" s="92"/>
      <c r="I86" s="93"/>
      <c r="J86" s="94"/>
      <c r="K86" s="305">
        <v>0.05</v>
      </c>
      <c r="L86" s="863">
        <f>N79*K86</f>
        <v>639.81294667407451</v>
      </c>
      <c r="M86" s="864"/>
      <c r="N86" s="51"/>
    </row>
    <row r="87" spans="1:14" ht="15.75" thickBot="1">
      <c r="B87" s="827" t="s">
        <v>953</v>
      </c>
      <c r="C87" s="828"/>
      <c r="D87" s="828"/>
      <c r="E87" s="828"/>
      <c r="F87" s="828"/>
      <c r="G87" s="828"/>
      <c r="H87" s="828"/>
      <c r="I87" s="828"/>
      <c r="J87" s="828"/>
      <c r="K87" s="828"/>
      <c r="L87" s="828"/>
      <c r="M87" s="829"/>
      <c r="N87" s="52">
        <f>L84+L85+L86</f>
        <v>3838.8776800444475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52">
        <f>N79+N87</f>
        <v>16635.136613525938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537.37060903602003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479</v>
      </c>
      <c r="B48" s="43" t="str">
        <f>VLOOKUP(A48,MATERIALES!A5:D372,3,FALSE)</f>
        <v>Imprimante y puente de adherencia</v>
      </c>
      <c r="C48" s="281"/>
      <c r="D48" s="281"/>
      <c r="E48" s="281"/>
      <c r="F48" s="281"/>
      <c r="G48" s="281"/>
      <c r="H48" s="281"/>
      <c r="I48" s="281"/>
      <c r="J48" s="311" t="str">
        <f>VLOOKUP(A48,MATERIALES!A4:D633,2,FALSE)</f>
        <v>kg</v>
      </c>
      <c r="K48" s="443">
        <v>0.2</v>
      </c>
      <c r="L48" s="267"/>
      <c r="M48" s="402">
        <f>VLOOKUP(A48,MATERIALES!A5:D389,4,FALSE)</f>
        <v>12025.715316078973</v>
      </c>
      <c r="N48" s="272">
        <f>K48*M48</f>
        <v>2405.1430632157949</v>
      </c>
    </row>
    <row r="49" spans="1:14">
      <c r="A49" s="166" t="s">
        <v>481</v>
      </c>
      <c r="B49" s="43" t="str">
        <f>VLOOKUP(A49,MATERIALES!A6:D372,3,FALSE)</f>
        <v>Láminas impermeabilizantes</v>
      </c>
      <c r="C49" s="425"/>
      <c r="D49" s="425"/>
      <c r="E49" s="425"/>
      <c r="F49" s="425"/>
      <c r="G49" s="425"/>
      <c r="H49" s="425"/>
      <c r="I49" s="425"/>
      <c r="J49" s="50" t="str">
        <f>VLOOKUP(A49,MATERIALES!A5:D634,2,FALSE)</f>
        <v>m2</v>
      </c>
      <c r="K49" s="397">
        <v>1.05</v>
      </c>
      <c r="L49" s="421"/>
      <c r="M49" s="402">
        <f>VLOOKUP(A49,MATERIALES!A6:D390,4,FALSE)</f>
        <v>2787.5002079092055</v>
      </c>
      <c r="N49" s="272">
        <f>K49*M49</f>
        <v>2926.8752183046659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5332.0182815204607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10747.412180720399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16616.801071276881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3323.3602142553764</v>
      </c>
      <c r="M84" s="862"/>
      <c r="N84" s="51"/>
    </row>
    <row r="85" spans="1:14">
      <c r="B85" s="89" t="s">
        <v>973</v>
      </c>
      <c r="C85" s="90"/>
      <c r="D85" s="90"/>
      <c r="E85" s="90"/>
      <c r="F85" s="90"/>
      <c r="G85" s="90"/>
      <c r="H85" s="90"/>
      <c r="I85" s="87"/>
      <c r="J85" s="88"/>
      <c r="K85" s="304">
        <v>0.05</v>
      </c>
      <c r="L85" s="861">
        <f>N79*K85</f>
        <v>830.84005356384409</v>
      </c>
      <c r="M85" s="862"/>
      <c r="N85" s="51"/>
    </row>
    <row r="86" spans="1:14" ht="15.75" thickBot="1">
      <c r="B86" s="91" t="s">
        <v>974</v>
      </c>
      <c r="C86" s="92"/>
      <c r="D86" s="92"/>
      <c r="E86" s="92"/>
      <c r="F86" s="92"/>
      <c r="G86" s="92"/>
      <c r="H86" s="92"/>
      <c r="I86" s="93"/>
      <c r="J86" s="94"/>
      <c r="K86" s="305">
        <v>0.05</v>
      </c>
      <c r="L86" s="863">
        <f>N79*K86</f>
        <v>830.84005356384409</v>
      </c>
      <c r="M86" s="864"/>
      <c r="N86" s="51"/>
    </row>
    <row r="87" spans="1:14" ht="15.75" thickBot="1">
      <c r="B87" s="827" t="s">
        <v>953</v>
      </c>
      <c r="C87" s="828"/>
      <c r="D87" s="828"/>
      <c r="E87" s="828"/>
      <c r="F87" s="828"/>
      <c r="G87" s="828"/>
      <c r="H87" s="828"/>
      <c r="I87" s="828"/>
      <c r="J87" s="828"/>
      <c r="K87" s="828"/>
      <c r="L87" s="828"/>
      <c r="M87" s="829"/>
      <c r="N87" s="52">
        <f>L84+L85+L86</f>
        <v>4985.0403213830641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21601.841392659946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53909.986415216081</v>
      </c>
      <c r="L36" s="270"/>
      <c r="M36" s="336">
        <v>1500</v>
      </c>
      <c r="N36" s="272">
        <f>K36/M36</f>
        <v>35.93999094347739</v>
      </c>
    </row>
    <row r="37" spans="1:14">
      <c r="A37" s="113" t="s">
        <v>361</v>
      </c>
      <c r="B37" s="840" t="str">
        <f>VLOOKUP(A37,EQUIPOS!A7:D154,3,FALSE)</f>
        <v>Vehículo delineador</v>
      </c>
      <c r="C37" s="841"/>
      <c r="D37" s="841"/>
      <c r="E37" s="841"/>
      <c r="F37" s="841"/>
      <c r="G37" s="841"/>
      <c r="H37" s="842"/>
      <c r="I37" s="421"/>
      <c r="J37" s="422"/>
      <c r="K37" s="269">
        <f>VLOOKUP(A37,EQUIPOS!A7:D164,4,FALSE)</f>
        <v>128152.96893542745</v>
      </c>
      <c r="L37" s="335"/>
      <c r="M37" s="336">
        <v>1500</v>
      </c>
      <c r="N37" s="272">
        <f>K37/M37</f>
        <v>85.435312623618302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0.22423270301200668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121.59953627010771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81"/>
      <c r="J48" s="311" t="str">
        <f>VLOOKUP(A48,MATERIALES!A4:D633,2,FALSE)</f>
        <v>kg</v>
      </c>
      <c r="K48" s="282">
        <v>4.5999999999999999E-2</v>
      </c>
      <c r="L48" s="267"/>
      <c r="M48" s="402">
        <f>VLOOKUP(A48,MATERIALES!A5:D389,4,FALSE)</f>
        <v>5034.5773273220047</v>
      </c>
      <c r="N48" s="272">
        <f>K48*M48</f>
        <v>231.5905570568122</v>
      </c>
    </row>
    <row r="49" spans="1:14">
      <c r="A49" s="166" t="s">
        <v>605</v>
      </c>
      <c r="B49" s="43" t="str">
        <f>VLOOKUP(A49,MATERIALES!A6:D372,3,FALSE)</f>
        <v>Pintura acrílica pura para tráfico</v>
      </c>
      <c r="C49" s="425"/>
      <c r="D49" s="425"/>
      <c r="E49" s="425"/>
      <c r="F49" s="425"/>
      <c r="G49" s="425"/>
      <c r="H49" s="425"/>
      <c r="I49" s="425"/>
      <c r="J49" s="312" t="str">
        <f>VLOOKUP(A49,MATERIALES!A5:D634,2,FALSE)</f>
        <v>gal</v>
      </c>
      <c r="K49" s="397">
        <v>1.4E-2</v>
      </c>
      <c r="L49" s="421"/>
      <c r="M49" s="402">
        <f>VLOOKUP(A49,MATERIALES!A6:D390,4,FALSE)</f>
        <v>67595.92553730667</v>
      </c>
      <c r="N49" s="272">
        <f>K49*M49</f>
        <v>946.34295752229343</v>
      </c>
    </row>
    <row r="50" spans="1:14">
      <c r="A50" s="166" t="s">
        <v>841</v>
      </c>
      <c r="B50" s="43" t="str">
        <f>VLOOKUP(A50,MATERIALES!A6:D372,3,FALSE)</f>
        <v>Disolvente para pintura Trafico (acrílico)</v>
      </c>
      <c r="C50" s="425"/>
      <c r="D50" s="425"/>
      <c r="E50" s="425"/>
      <c r="F50" s="425"/>
      <c r="G50" s="425"/>
      <c r="H50" s="425"/>
      <c r="I50" s="425"/>
      <c r="J50" s="312" t="str">
        <f>VLOOKUP(A50,MATERIALES!A6:D635,2,FALSE)</f>
        <v>gal</v>
      </c>
      <c r="K50" s="444">
        <v>4.2999999999999999E-4</v>
      </c>
      <c r="L50" s="421"/>
      <c r="M50" s="402">
        <f>VLOOKUP(A50,MATERIALES!A6:D391,4,FALSE)</f>
        <v>33704.074235937675</v>
      </c>
      <c r="N50" s="272">
        <f>K50*M50</f>
        <v>14.4927519214532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1192.4262665005588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22.423270301200667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1336.4490730718671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267.28981461437343</v>
      </c>
      <c r="M84" s="862"/>
      <c r="N84" s="51"/>
    </row>
    <row r="85" spans="1:14">
      <c r="B85" s="89" t="s">
        <v>973</v>
      </c>
      <c r="C85" s="90"/>
      <c r="D85" s="90"/>
      <c r="E85" s="90"/>
      <c r="F85" s="90"/>
      <c r="G85" s="90"/>
      <c r="H85" s="90"/>
      <c r="I85" s="87"/>
      <c r="J85" s="88"/>
      <c r="K85" s="304">
        <v>0.05</v>
      </c>
      <c r="L85" s="861">
        <f>N79*K85</f>
        <v>66.822453653593357</v>
      </c>
      <c r="M85" s="862"/>
      <c r="N85" s="51"/>
    </row>
    <row r="86" spans="1:14" ht="15.75" thickBot="1">
      <c r="B86" s="91" t="s">
        <v>974</v>
      </c>
      <c r="C86" s="92"/>
      <c r="D86" s="92"/>
      <c r="E86" s="92"/>
      <c r="F86" s="92"/>
      <c r="G86" s="92"/>
      <c r="H86" s="92"/>
      <c r="I86" s="93"/>
      <c r="J86" s="94"/>
      <c r="K86" s="305">
        <v>0.05</v>
      </c>
      <c r="L86" s="863">
        <f>N79*K86</f>
        <v>66.822453653593357</v>
      </c>
      <c r="M86" s="864"/>
      <c r="N86" s="51"/>
    </row>
    <row r="87" spans="1:14" ht="15.75" thickBot="1">
      <c r="B87" s="827" t="s">
        <v>953</v>
      </c>
      <c r="C87" s="828"/>
      <c r="D87" s="828"/>
      <c r="E87" s="828"/>
      <c r="F87" s="828"/>
      <c r="G87" s="828"/>
      <c r="H87" s="828"/>
      <c r="I87" s="828"/>
      <c r="J87" s="828"/>
      <c r="K87" s="828"/>
      <c r="L87" s="828"/>
      <c r="M87" s="829"/>
      <c r="N87" s="52">
        <f>L84+L85+L86</f>
        <v>400.93472192156014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1737.3837949934273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53909.986415216081</v>
      </c>
      <c r="L36" s="270"/>
      <c r="M36" s="336">
        <v>1200</v>
      </c>
      <c r="N36" s="272">
        <f>K36/M36</f>
        <v>44.924988679346733</v>
      </c>
    </row>
    <row r="37" spans="1:14">
      <c r="A37" s="113" t="s">
        <v>201</v>
      </c>
      <c r="B37" s="840" t="str">
        <f>VLOOKUP(A37,EQUIPOS!A7:D154,3,FALSE)</f>
        <v>Equipo autopropulsado para pintura termoplástica</v>
      </c>
      <c r="C37" s="841"/>
      <c r="D37" s="841"/>
      <c r="E37" s="841"/>
      <c r="F37" s="841"/>
      <c r="G37" s="841"/>
      <c r="H37" s="842"/>
      <c r="I37" s="421"/>
      <c r="J37" s="422"/>
      <c r="K37" s="269">
        <f>VLOOKUP(A37,EQUIPOS!A7:D164,4,FALSE)</f>
        <v>203442.49987197903</v>
      </c>
      <c r="L37" s="335"/>
      <c r="M37" s="336">
        <v>1200</v>
      </c>
      <c r="N37" s="272">
        <f>K37/M37</f>
        <v>169.53541655998254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0.39306379543167497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214.85346903476096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81"/>
      <c r="J48" s="311" t="str">
        <f>VLOOKUP(A48,MATERIALES!A4:D633,2,FALSE)</f>
        <v>kg</v>
      </c>
      <c r="K48" s="282">
        <v>0.108</v>
      </c>
      <c r="L48" s="267"/>
      <c r="M48" s="402">
        <f>VLOOKUP(A48,MATERIALES!A5:D389,4,FALSE)</f>
        <v>5034.5773273220047</v>
      </c>
      <c r="N48" s="272">
        <f>K48*M48</f>
        <v>543.73435135077648</v>
      </c>
    </row>
    <row r="49" spans="1:14">
      <c r="A49" s="166" t="s">
        <v>626</v>
      </c>
      <c r="B49" s="43" t="str">
        <f>VLOOKUP(A49,MATERIALES!A6:D372,3,FALSE)</f>
        <v xml:space="preserve">Resina termoplástica </v>
      </c>
      <c r="C49" s="425"/>
      <c r="D49" s="425"/>
      <c r="E49" s="425"/>
      <c r="F49" s="425"/>
      <c r="G49" s="425"/>
      <c r="H49" s="425"/>
      <c r="I49" s="425"/>
      <c r="J49" s="312" t="str">
        <f>VLOOKUP(A49,MATERIALES!A5:D634,2,FALSE)</f>
        <v>kg</v>
      </c>
      <c r="K49" s="397">
        <v>7.8E-2</v>
      </c>
      <c r="L49" s="421"/>
      <c r="M49" s="402">
        <f>VLOOKUP(A49,MATERIALES!A6:D390,4,FALSE)</f>
        <v>8590.5404240758107</v>
      </c>
      <c r="N49" s="272">
        <f>K49*M49</f>
        <v>670.06215307791319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1213.7965044286898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39.306379543167495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1467.9563530066182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293.59127060132363</v>
      </c>
      <c r="M84" s="862"/>
      <c r="N84" s="51"/>
    </row>
    <row r="85" spans="1:14">
      <c r="B85" s="89" t="s">
        <v>973</v>
      </c>
      <c r="C85" s="90"/>
      <c r="D85" s="90"/>
      <c r="E85" s="90"/>
      <c r="F85" s="90"/>
      <c r="G85" s="90"/>
      <c r="H85" s="90"/>
      <c r="I85" s="87"/>
      <c r="J85" s="88"/>
      <c r="K85" s="304">
        <v>0.05</v>
      </c>
      <c r="L85" s="861">
        <f>N79*K85</f>
        <v>73.397817650330907</v>
      </c>
      <c r="M85" s="862"/>
      <c r="N85" s="51"/>
    </row>
    <row r="86" spans="1:14" ht="15.75" thickBot="1">
      <c r="B86" s="91" t="s">
        <v>974</v>
      </c>
      <c r="C86" s="92"/>
      <c r="D86" s="92"/>
      <c r="E86" s="92"/>
      <c r="F86" s="92"/>
      <c r="G86" s="92"/>
      <c r="H86" s="92"/>
      <c r="I86" s="93"/>
      <c r="J86" s="94"/>
      <c r="K86" s="305">
        <v>0.05</v>
      </c>
      <c r="L86" s="863">
        <f>N79*K86</f>
        <v>73.397817650330907</v>
      </c>
      <c r="M86" s="864"/>
      <c r="N86" s="51"/>
    </row>
    <row r="87" spans="1:14" ht="15.75" thickBot="1">
      <c r="B87" s="827" t="s">
        <v>953</v>
      </c>
      <c r="C87" s="828"/>
      <c r="D87" s="828"/>
      <c r="E87" s="828"/>
      <c r="F87" s="828"/>
      <c r="G87" s="828"/>
      <c r="H87" s="828"/>
      <c r="I87" s="828"/>
      <c r="J87" s="828"/>
      <c r="K87" s="828"/>
      <c r="L87" s="828"/>
      <c r="M87" s="829"/>
      <c r="N87" s="52">
        <f>L84+L85+L86</f>
        <v>440.38690590198547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1908.3432589086037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199</v>
      </c>
      <c r="B36" s="840" t="str">
        <f>VLOOKUP(A36,EQUIPOS!A6:D154,3,FALSE)</f>
        <v xml:space="preserve">Equipo de pintura (Compresor), Presión máxima de trabajo 3300 psi.
</v>
      </c>
      <c r="C36" s="841"/>
      <c r="D36" s="841"/>
      <c r="E36" s="841"/>
      <c r="F36" s="841"/>
      <c r="G36" s="841"/>
      <c r="H36" s="842"/>
      <c r="I36" s="267"/>
      <c r="J36" s="268"/>
      <c r="K36" s="269">
        <f>VLOOKUP(A36,EQUIPOS!A6:D163,4,FALSE)</f>
        <v>17489.849340579862</v>
      </c>
      <c r="L36" s="270"/>
      <c r="M36" s="336">
        <v>6.1</v>
      </c>
      <c r="N36" s="272">
        <f>K36/M36</f>
        <v>2867.1884164885023</v>
      </c>
    </row>
    <row r="37" spans="1:14">
      <c r="A37" s="113" t="s">
        <v>138</v>
      </c>
      <c r="B37" s="840" t="str">
        <f>VLOOKUP(A37,EQUIPOS!A7:D154,3,FALSE)</f>
        <v>Camioneta D-300</v>
      </c>
      <c r="C37" s="841"/>
      <c r="D37" s="841"/>
      <c r="E37" s="841"/>
      <c r="F37" s="841"/>
      <c r="G37" s="841"/>
      <c r="H37" s="842"/>
      <c r="I37" s="421"/>
      <c r="J37" s="422"/>
      <c r="K37" s="269">
        <f>VLOOKUP(A37,EQUIPOS!A7:D164,4,FALSE)</f>
        <v>53909.986415216081</v>
      </c>
      <c r="L37" s="335"/>
      <c r="M37" s="336">
        <v>6.1</v>
      </c>
      <c r="N37" s="272">
        <f>K37/M37</f>
        <v>8837.7026910190307</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77.324025330821314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11782.215132838355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81"/>
      <c r="J48" s="311" t="str">
        <f>VLOOKUP(A48,MATERIALES!A4:D633,2,FALSE)</f>
        <v>kg</v>
      </c>
      <c r="K48" s="282">
        <v>0.38200000000000001</v>
      </c>
      <c r="L48" s="267"/>
      <c r="M48" s="402">
        <f>VLOOKUP(A48,MATERIALES!A5:D389,4,FALSE)</f>
        <v>5034.5773273220047</v>
      </c>
      <c r="N48" s="272">
        <f>K48*M48</f>
        <v>1923.2085390370059</v>
      </c>
    </row>
    <row r="49" spans="1:14">
      <c r="A49" s="166" t="s">
        <v>841</v>
      </c>
      <c r="B49" s="43" t="str">
        <f>VLOOKUP(A49,MATERIALES!A6:D372,3,FALSE)</f>
        <v>Disolvente para pintura Trafico (acrílico)</v>
      </c>
      <c r="C49" s="425"/>
      <c r="D49" s="425"/>
      <c r="E49" s="425"/>
      <c r="F49" s="425"/>
      <c r="G49" s="425"/>
      <c r="H49" s="425"/>
      <c r="I49" s="425"/>
      <c r="J49" s="312" t="str">
        <f>VLOOKUP(A49,MATERIALES!A5:D634,2,FALSE)</f>
        <v>gal</v>
      </c>
      <c r="K49" s="397">
        <v>0.05</v>
      </c>
      <c r="L49" s="421"/>
      <c r="M49" s="402">
        <f>VLOOKUP(A49,MATERIALES!A6:D390,4,FALSE)</f>
        <v>33704.074235937675</v>
      </c>
      <c r="N49" s="272">
        <f>K49*M49</f>
        <v>1685.2037117968839</v>
      </c>
    </row>
    <row r="50" spans="1:14">
      <c r="A50" s="166" t="s">
        <v>605</v>
      </c>
      <c r="B50" s="43" t="str">
        <f>VLOOKUP(A50,MATERIALES!A6:D372,3,FALSE)</f>
        <v>Pintura acrílica pura para tráfico</v>
      </c>
      <c r="C50" s="425"/>
      <c r="D50" s="425"/>
      <c r="E50" s="425"/>
      <c r="F50" s="425"/>
      <c r="G50" s="425"/>
      <c r="H50" s="425"/>
      <c r="I50" s="425"/>
      <c r="J50" s="312" t="str">
        <f>VLOOKUP(A50,MATERIALES!A6:D635,2,FALSE)</f>
        <v>gal</v>
      </c>
      <c r="K50" s="397">
        <v>0.12</v>
      </c>
      <c r="L50" s="421"/>
      <c r="M50" s="402">
        <f>VLOOKUP(A50,MATERIALES!A6:D391,4,FALSE)</f>
        <v>67595.92553730667</v>
      </c>
      <c r="N50" s="272">
        <f>K50*M50</f>
        <v>8111.5110644768001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11719.923315310691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7732.4025330821314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31234.540981231177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6246.908196246236</v>
      </c>
      <c r="M84" s="862"/>
      <c r="N84" s="51"/>
    </row>
    <row r="85" spans="1:14">
      <c r="B85" s="89" t="s">
        <v>973</v>
      </c>
      <c r="C85" s="90"/>
      <c r="D85" s="90"/>
      <c r="E85" s="90"/>
      <c r="F85" s="90"/>
      <c r="G85" s="90"/>
      <c r="H85" s="90"/>
      <c r="I85" s="87"/>
      <c r="J85" s="88"/>
      <c r="K85" s="304">
        <v>0.05</v>
      </c>
      <c r="L85" s="861">
        <f>N79*K85</f>
        <v>1561.727049061559</v>
      </c>
      <c r="M85" s="862"/>
      <c r="N85" s="51"/>
    </row>
    <row r="86" spans="1:14" ht="15.75" thickBot="1">
      <c r="B86" s="91" t="s">
        <v>974</v>
      </c>
      <c r="C86" s="92"/>
      <c r="D86" s="92"/>
      <c r="E86" s="92"/>
      <c r="F86" s="92"/>
      <c r="G86" s="92"/>
      <c r="H86" s="92"/>
      <c r="I86" s="93"/>
      <c r="J86" s="94"/>
      <c r="K86" s="305">
        <v>0.05</v>
      </c>
      <c r="L86" s="863">
        <f>N79*K86</f>
        <v>1561.727049061559</v>
      </c>
      <c r="M86" s="864"/>
      <c r="N86" s="51"/>
    </row>
    <row r="87" spans="1:14" ht="15.75" thickBot="1">
      <c r="B87" s="827" t="s">
        <v>953</v>
      </c>
      <c r="C87" s="828"/>
      <c r="D87" s="828"/>
      <c r="E87" s="828"/>
      <c r="F87" s="828"/>
      <c r="G87" s="828"/>
      <c r="H87" s="828"/>
      <c r="I87" s="828"/>
      <c r="J87" s="828"/>
      <c r="K87" s="828"/>
      <c r="L87" s="828"/>
      <c r="M87" s="829"/>
      <c r="N87" s="52">
        <f>L84+L85+L86</f>
        <v>9370.3622943693535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40604.903275600533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53909.986415216081</v>
      </c>
      <c r="L36" s="270"/>
      <c r="M36" s="336">
        <v>6</v>
      </c>
      <c r="N36" s="272">
        <f>K36/M36</f>
        <v>8984.9977358693468</v>
      </c>
    </row>
    <row r="37" spans="1:14">
      <c r="A37" s="113" t="s">
        <v>1711</v>
      </c>
      <c r="B37" s="840" t="str">
        <f>VLOOKUP(A37,EQUIPOS!A7:D154,3,FALSE)</f>
        <v>Caldera para pintura termoplástica</v>
      </c>
      <c r="C37" s="841"/>
      <c r="D37" s="841"/>
      <c r="E37" s="841"/>
      <c r="F37" s="841"/>
      <c r="G37" s="841"/>
      <c r="H37" s="842"/>
      <c r="I37" s="421"/>
      <c r="J37" s="422"/>
      <c r="K37" s="269">
        <f>VLOOKUP(A37,EQUIPOS!A7:D164,4,FALSE)</f>
        <v>98370.218954834098</v>
      </c>
      <c r="L37" s="335"/>
      <c r="M37" s="336">
        <v>6</v>
      </c>
      <c r="N37" s="272">
        <f>K37/M37</f>
        <v>16395.036492472351</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89.890050753001674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25469.924279094699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68"/>
      <c r="J48" s="224" t="str">
        <f>VLOOKUP(A48,MATERIALES!A4:D633,2,FALSE)</f>
        <v>kg</v>
      </c>
      <c r="K48" s="282">
        <v>0.9</v>
      </c>
      <c r="L48" s="267"/>
      <c r="M48" s="402">
        <f>VLOOKUP(A48,MATERIALES!A5:D389,4,FALSE)</f>
        <v>5034.5773273220047</v>
      </c>
      <c r="N48" s="272">
        <f>K48*M48</f>
        <v>4531.1195945898044</v>
      </c>
    </row>
    <row r="49" spans="1:14">
      <c r="A49" s="166" t="s">
        <v>626</v>
      </c>
      <c r="B49" s="43" t="str">
        <f>VLOOKUP(A49,MATERIALES!A6:D372,3,FALSE)</f>
        <v xml:space="preserve">Resina termoplástica </v>
      </c>
      <c r="C49" s="425"/>
      <c r="D49" s="425"/>
      <c r="E49" s="425"/>
      <c r="F49" s="425"/>
      <c r="G49" s="425"/>
      <c r="H49" s="425"/>
      <c r="I49" s="425"/>
      <c r="J49" s="311" t="str">
        <f>VLOOKUP(A49,MATERIALES!A5:D634,2,FALSE)</f>
        <v>kg</v>
      </c>
      <c r="K49" s="397">
        <v>0.65</v>
      </c>
      <c r="L49" s="421"/>
      <c r="M49" s="402">
        <f>VLOOKUP(A49,MATERIALES!A6:D390,4,FALSE)</f>
        <v>8590.5404240758107</v>
      </c>
      <c r="N49" s="272">
        <f>K49*M49</f>
        <v>5583.8512756492773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10114.970870239082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8989.0050753001669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44573.900224633951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8914.7800449267907</v>
      </c>
      <c r="M84" s="862"/>
      <c r="N84" s="51"/>
    </row>
    <row r="85" spans="1:14">
      <c r="B85" s="89" t="s">
        <v>973</v>
      </c>
      <c r="C85" s="90"/>
      <c r="D85" s="90"/>
      <c r="E85" s="90"/>
      <c r="F85" s="90"/>
      <c r="G85" s="90"/>
      <c r="H85" s="90"/>
      <c r="I85" s="87"/>
      <c r="J85" s="88"/>
      <c r="K85" s="304">
        <v>0.05</v>
      </c>
      <c r="L85" s="861">
        <f>N79*K85</f>
        <v>2228.6950112316977</v>
      </c>
      <c r="M85" s="862"/>
      <c r="N85" s="51"/>
    </row>
    <row r="86" spans="1:14" ht="15.75" thickBot="1">
      <c r="B86" s="91" t="s">
        <v>974</v>
      </c>
      <c r="C86" s="92"/>
      <c r="D86" s="92"/>
      <c r="E86" s="92"/>
      <c r="F86" s="92"/>
      <c r="G86" s="92"/>
      <c r="H86" s="92"/>
      <c r="I86" s="93"/>
      <c r="J86" s="94"/>
      <c r="K86" s="305">
        <v>0.05</v>
      </c>
      <c r="L86" s="863">
        <f>N79*K86</f>
        <v>2228.6950112316977</v>
      </c>
      <c r="M86" s="864"/>
      <c r="N86" s="51"/>
    </row>
    <row r="87" spans="1:14" ht="15.75" thickBot="1">
      <c r="B87" s="827" t="s">
        <v>953</v>
      </c>
      <c r="C87" s="828"/>
      <c r="D87" s="828"/>
      <c r="E87" s="828"/>
      <c r="F87" s="828"/>
      <c r="G87" s="828"/>
      <c r="H87" s="828"/>
      <c r="I87" s="828"/>
      <c r="J87" s="828"/>
      <c r="K87" s="828"/>
      <c r="L87" s="828"/>
      <c r="M87" s="829"/>
      <c r="N87" s="52">
        <f>L84+L85+L86</f>
        <v>13372.170067390185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57946.070292024138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53909.986415216081</v>
      </c>
      <c r="L36" s="270"/>
      <c r="M36" s="336">
        <v>250</v>
      </c>
      <c r="N36" s="272">
        <f>K36/M36</f>
        <v>215.63994566086433</v>
      </c>
    </row>
    <row r="37" spans="1:14">
      <c r="A37" s="113" t="s">
        <v>251</v>
      </c>
      <c r="B37" s="840" t="str">
        <f>VLOOKUP(A37,EQUIPOS!A7:D154,3,FALSE)</f>
        <v>Maquina térmica pegatachas</v>
      </c>
      <c r="C37" s="841"/>
      <c r="D37" s="841"/>
      <c r="E37" s="841"/>
      <c r="F37" s="841"/>
      <c r="G37" s="841"/>
      <c r="H37" s="842"/>
      <c r="I37" s="421"/>
      <c r="J37" s="422"/>
      <c r="K37" s="269">
        <f>VLOOKUP(A37,EQUIPOS!A7:D164,4,FALSE)</f>
        <v>53403.656216394498</v>
      </c>
      <c r="L37" s="335"/>
      <c r="M37" s="336">
        <v>250</v>
      </c>
      <c r="N37" s="272">
        <f>K37/M37</f>
        <v>213.61462486557798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1.0747412180720399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430.32931174451437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626</v>
      </c>
      <c r="B48" s="43" t="str">
        <f>VLOOKUP(A48,MATERIALES!A5:D372,3,FALSE)</f>
        <v xml:space="preserve">Resina termoplástica </v>
      </c>
      <c r="C48" s="281"/>
      <c r="D48" s="281"/>
      <c r="E48" s="281"/>
      <c r="F48" s="281"/>
      <c r="G48" s="281"/>
      <c r="H48" s="281"/>
      <c r="I48" s="268"/>
      <c r="J48" s="224" t="str">
        <f>VLOOKUP(A48,MATERIALES!A4:D633,2,FALSE)</f>
        <v>kg</v>
      </c>
      <c r="K48" s="282">
        <v>0.08</v>
      </c>
      <c r="L48" s="267"/>
      <c r="M48" s="402">
        <f>VLOOKUP(A48,MATERIALES!A5:D389,4,FALSE)</f>
        <v>8590.5404240758107</v>
      </c>
      <c r="N48" s="272">
        <f>K48*M48</f>
        <v>687.24323392606482</v>
      </c>
    </row>
    <row r="49" spans="1:14">
      <c r="A49" s="166" t="s">
        <v>681</v>
      </c>
      <c r="B49" s="43" t="str">
        <f>VLOOKUP(A49,MATERIALES!A6:D372,3,FALSE)</f>
        <v>Tacha reflectiva</v>
      </c>
      <c r="C49" s="425"/>
      <c r="D49" s="425"/>
      <c r="E49" s="425"/>
      <c r="F49" s="425"/>
      <c r="G49" s="425"/>
      <c r="H49" s="425"/>
      <c r="I49" s="422"/>
      <c r="J49" s="224" t="str">
        <f>VLOOKUP(A49,MATERIALES!A5:D634,2,FALSE)</f>
        <v>u</v>
      </c>
      <c r="K49" s="397">
        <v>1</v>
      </c>
      <c r="L49" s="421"/>
      <c r="M49" s="402">
        <f>VLOOKUP(A49,MATERIALES!A6:D390,4,FALSE)</f>
        <v>6924.4962206186838</v>
      </c>
      <c r="N49" s="272">
        <f>K49*M49</f>
        <v>6924.4962206186838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7611.7394545447487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107.474121807204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8149.5428880964673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1629.9085776192935</v>
      </c>
      <c r="M84" s="862"/>
      <c r="N84" s="51"/>
    </row>
    <row r="85" spans="1:14">
      <c r="B85" s="89" t="s">
        <v>973</v>
      </c>
      <c r="C85" s="90"/>
      <c r="D85" s="90"/>
      <c r="E85" s="90"/>
      <c r="F85" s="90"/>
      <c r="G85" s="90"/>
      <c r="H85" s="90"/>
      <c r="I85" s="87"/>
      <c r="J85" s="88"/>
      <c r="K85" s="304">
        <v>0.05</v>
      </c>
      <c r="L85" s="861">
        <f>N79*K85</f>
        <v>407.47714440482338</v>
      </c>
      <c r="M85" s="862"/>
      <c r="N85" s="51"/>
    </row>
    <row r="86" spans="1:14" ht="15.75" thickBot="1">
      <c r="B86" s="91" t="s">
        <v>974</v>
      </c>
      <c r="C86" s="92"/>
      <c r="D86" s="92"/>
      <c r="E86" s="92"/>
      <c r="F86" s="92"/>
      <c r="G86" s="92"/>
      <c r="H86" s="92"/>
      <c r="I86" s="93"/>
      <c r="J86" s="94"/>
      <c r="K86" s="305">
        <v>0.05</v>
      </c>
      <c r="L86" s="863">
        <f>N79*K86</f>
        <v>407.47714440482338</v>
      </c>
      <c r="M86" s="864"/>
      <c r="N86" s="51"/>
    </row>
    <row r="87" spans="1:14" ht="15.75" thickBot="1">
      <c r="B87" s="827" t="s">
        <v>953</v>
      </c>
      <c r="C87" s="828"/>
      <c r="D87" s="828"/>
      <c r="E87" s="828"/>
      <c r="F87" s="828"/>
      <c r="G87" s="828"/>
      <c r="H87" s="828"/>
      <c r="I87" s="828"/>
      <c r="J87" s="828"/>
      <c r="K87" s="828"/>
      <c r="L87" s="828"/>
      <c r="M87" s="829"/>
      <c r="N87" s="52">
        <f>L84+L85+L86</f>
        <v>2444.8628664289404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10594.405754525407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53909.986415216081</v>
      </c>
      <c r="L36" s="270"/>
      <c r="M36" s="336">
        <v>3.75</v>
      </c>
      <c r="N36" s="272">
        <f>K36/M36</f>
        <v>14375.996377390955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89.693081204802652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14465.689458595758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VLOOKUP(A48,MATERIALES!A4:D633,2,FALSE)</f>
        <v>u</v>
      </c>
      <c r="K48" s="282">
        <v>1</v>
      </c>
      <c r="L48" s="267"/>
      <c r="M48" s="402">
        <f>VLOOKUP(A48,MATERIALES!A5:D389,4,FALSE)</f>
        <v>125473.95407286486</v>
      </c>
      <c r="N48" s="272">
        <f>K48*M48</f>
        <v>125473.95407286486</v>
      </c>
    </row>
    <row r="49" spans="1:14">
      <c r="A49" s="166" t="s">
        <v>653</v>
      </c>
      <c r="B49" s="43" t="str">
        <f>VLOOKUP(A49,MATERIALES!A6:D372,3,FALSE)</f>
        <v>Señal (grupo 1). Tablero en lámina galvanizada de 75cm*75cm, calibre 16, reflectivo tipo 1/ incluye poste )</v>
      </c>
      <c r="C49" s="425"/>
      <c r="D49" s="425"/>
      <c r="E49" s="425"/>
      <c r="F49" s="425"/>
      <c r="G49" s="425"/>
      <c r="H49" s="425"/>
      <c r="I49" s="425"/>
      <c r="J49" s="312" t="str">
        <f>VLOOKUP(A49,MATERIALES!A5:D634,2,FALSE)</f>
        <v>u</v>
      </c>
      <c r="K49" s="397">
        <v>1</v>
      </c>
      <c r="L49" s="421"/>
      <c r="M49" s="402">
        <f>VLOOKUP(A49,MATERIALES!A6:D390,4,FALSE)</f>
        <v>219188.94051732824</v>
      </c>
      <c r="N49" s="272">
        <f>K49*M49</f>
        <v>219188.94051732824</v>
      </c>
    </row>
    <row r="50" spans="1:14">
      <c r="A50" s="166" t="s">
        <v>833</v>
      </c>
      <c r="B50" s="43" t="str">
        <f>VLOOKUP(A50,MATERIALES!A6:D372,3,FALSE)</f>
        <v>Concreto Resistencia  14 (Mpa)</v>
      </c>
      <c r="C50" s="425"/>
      <c r="D50" s="425"/>
      <c r="E50" s="425"/>
      <c r="F50" s="425"/>
      <c r="G50" s="425"/>
      <c r="H50" s="425"/>
      <c r="I50" s="425"/>
      <c r="J50" s="312" t="str">
        <f>VLOOKUP(A50,MATERIALES!A6:D635,2,FALSE)</f>
        <v>m3</v>
      </c>
      <c r="K50" s="397">
        <v>0.03</v>
      </c>
      <c r="L50" s="421"/>
      <c r="M50" s="402">
        <f>VLOOKUP(A50,MATERIALES!A6:D391,4,FALSE)</f>
        <v>265525.79492597957</v>
      </c>
      <c r="N50" s="272">
        <f>K50*M50</f>
        <v>7965.7738477793864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352628.66843797249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8969.3081204802656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376063.66601704853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75212.733203409705</v>
      </c>
      <c r="M84" s="862"/>
      <c r="N84" s="51"/>
    </row>
    <row r="85" spans="1:14">
      <c r="B85" s="89" t="s">
        <v>973</v>
      </c>
      <c r="C85" s="90"/>
      <c r="D85" s="90"/>
      <c r="E85" s="90"/>
      <c r="F85" s="90"/>
      <c r="G85" s="90"/>
      <c r="H85" s="90"/>
      <c r="I85" s="87"/>
      <c r="J85" s="88"/>
      <c r="K85" s="304">
        <v>0.05</v>
      </c>
      <c r="L85" s="861">
        <f>N79*K85</f>
        <v>18803.183300852426</v>
      </c>
      <c r="M85" s="862"/>
      <c r="N85" s="51"/>
    </row>
    <row r="86" spans="1:14" ht="15.75" thickBot="1">
      <c r="B86" s="91" t="s">
        <v>974</v>
      </c>
      <c r="C86" s="92"/>
      <c r="D86" s="92"/>
      <c r="E86" s="92"/>
      <c r="F86" s="92"/>
      <c r="G86" s="92"/>
      <c r="H86" s="92"/>
      <c r="I86" s="93"/>
      <c r="J86" s="94"/>
      <c r="K86" s="305">
        <v>0.05</v>
      </c>
      <c r="L86" s="863">
        <f>N79*K86</f>
        <v>18803.183300852426</v>
      </c>
      <c r="M86" s="864"/>
      <c r="N86" s="51"/>
    </row>
    <row r="87" spans="1:14" ht="15.75" thickBot="1">
      <c r="B87" s="827" t="s">
        <v>953</v>
      </c>
      <c r="C87" s="828"/>
      <c r="D87" s="828"/>
      <c r="E87" s="828"/>
      <c r="F87" s="828"/>
      <c r="G87" s="828"/>
      <c r="H87" s="828"/>
      <c r="I87" s="828"/>
      <c r="J87" s="828"/>
      <c r="K87" s="828"/>
      <c r="L87" s="828"/>
      <c r="M87" s="829"/>
      <c r="N87" s="52">
        <f>L84+L85+L86</f>
        <v>112819.09980511456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488882.76582216308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8.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53909.986415216081</v>
      </c>
      <c r="L36" s="270"/>
      <c r="M36" s="336">
        <v>3.75</v>
      </c>
      <c r="N36" s="272">
        <f>K36/M36</f>
        <v>14375.996377390955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89.693081204802652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14465.689458595758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VLOOKUP(A48,MATERIALES!A4:D633,2,FALSE)</f>
        <v>u</v>
      </c>
      <c r="K48" s="282">
        <v>1</v>
      </c>
      <c r="L48" s="267"/>
      <c r="M48" s="402">
        <f>VLOOKUP(A48,MATERIALES!A5:D389,4,FALSE)</f>
        <v>125473.95407286486</v>
      </c>
      <c r="N48" s="272">
        <f>K48*M48</f>
        <v>125473.95407286486</v>
      </c>
    </row>
    <row r="49" spans="1:14">
      <c r="A49" s="166" t="s">
        <v>654</v>
      </c>
      <c r="B49" s="43" t="str">
        <f>VLOOKUP(A49,MATERIALES!A6:D372,3,FALSE)</f>
        <v xml:space="preserve">Señal (grupo 2). Tablero en lámina galvanizado de 1,2m*0,4m, calibre 16, reflectivo tipo 1. </v>
      </c>
      <c r="C49" s="425"/>
      <c r="D49" s="425"/>
      <c r="E49" s="425"/>
      <c r="F49" s="425"/>
      <c r="G49" s="425"/>
      <c r="H49" s="425"/>
      <c r="I49" s="425"/>
      <c r="J49" s="312" t="str">
        <f>VLOOKUP(A49,MATERIALES!A5:D634,2,FALSE)</f>
        <v>u</v>
      </c>
      <c r="K49" s="397">
        <v>1</v>
      </c>
      <c r="L49" s="421"/>
      <c r="M49" s="402">
        <f>VLOOKUP(A49,MATERIALES!A6:D390,4,FALSE)</f>
        <v>229601.7167889353</v>
      </c>
      <c r="N49" s="272">
        <f>K49*M49</f>
        <v>229601.7167889353</v>
      </c>
    </row>
    <row r="50" spans="1:14">
      <c r="A50" s="166" t="s">
        <v>833</v>
      </c>
      <c r="B50" s="43" t="str">
        <f>VLOOKUP(A50,MATERIALES!A6:D372,3,FALSE)</f>
        <v>Concreto Resistencia  14 (Mpa)</v>
      </c>
      <c r="C50" s="425"/>
      <c r="D50" s="425"/>
      <c r="E50" s="425"/>
      <c r="F50" s="425"/>
      <c r="G50" s="425"/>
      <c r="H50" s="425"/>
      <c r="I50" s="425"/>
      <c r="J50" s="312" t="str">
        <f>VLOOKUP(A50,MATERIALES!A6:D635,2,FALSE)</f>
        <v>m3</v>
      </c>
      <c r="K50" s="397">
        <v>0.03</v>
      </c>
      <c r="L50" s="421"/>
      <c r="M50" s="402">
        <f>VLOOKUP(A50,MATERIALES!A6:D391,4,FALSE)</f>
        <v>265525.79492597957</v>
      </c>
      <c r="N50" s="272">
        <f>K50*M50</f>
        <v>7965.7738477793864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363041.44470957952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8969.3081204802656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386476.44228865555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77295.28845773112</v>
      </c>
      <c r="M84" s="862"/>
      <c r="N84" s="51"/>
    </row>
    <row r="85" spans="1:14">
      <c r="B85" s="89" t="s">
        <v>973</v>
      </c>
      <c r="C85" s="90"/>
      <c r="D85" s="90"/>
      <c r="E85" s="90"/>
      <c r="F85" s="90"/>
      <c r="G85" s="90"/>
      <c r="H85" s="90"/>
      <c r="I85" s="87"/>
      <c r="J85" s="88"/>
      <c r="K85" s="304">
        <v>0.05</v>
      </c>
      <c r="L85" s="861">
        <f>N79*K85</f>
        <v>19323.82211443278</v>
      </c>
      <c r="M85" s="862"/>
      <c r="N85" s="51"/>
    </row>
    <row r="86" spans="1:14" ht="15.75" thickBot="1">
      <c r="B86" s="91" t="s">
        <v>974</v>
      </c>
      <c r="C86" s="92"/>
      <c r="D86" s="92"/>
      <c r="E86" s="92"/>
      <c r="F86" s="92"/>
      <c r="G86" s="92"/>
      <c r="H86" s="92"/>
      <c r="I86" s="93"/>
      <c r="J86" s="94"/>
      <c r="K86" s="305">
        <v>0.05</v>
      </c>
      <c r="L86" s="863">
        <f>N79*K86</f>
        <v>19323.82211443278</v>
      </c>
      <c r="M86" s="864"/>
      <c r="N86" s="51"/>
    </row>
    <row r="87" spans="1:14" ht="15.75" thickBot="1">
      <c r="B87" s="827" t="s">
        <v>953</v>
      </c>
      <c r="C87" s="828"/>
      <c r="D87" s="828"/>
      <c r="E87" s="828"/>
      <c r="F87" s="828"/>
      <c r="G87" s="828"/>
      <c r="H87" s="828"/>
      <c r="I87" s="828"/>
      <c r="J87" s="828"/>
      <c r="K87" s="828"/>
      <c r="L87" s="828"/>
      <c r="M87" s="829"/>
      <c r="N87" s="52">
        <f>L84+L85+L86</f>
        <v>115942.93268659669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502419.37497525226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53909.986415216081</v>
      </c>
      <c r="L36" s="270"/>
      <c r="M36" s="336">
        <v>3</v>
      </c>
      <c r="N36" s="272">
        <f>K36/M36</f>
        <v>17969.995471738694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45.109166666666674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18015.104638405359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616</v>
      </c>
      <c r="B48" s="43" t="str">
        <f>VLOOKUP(A48,MATERIALES!A5:D372,3,FALSE)</f>
        <v>Poste kilometraje</v>
      </c>
      <c r="C48" s="281"/>
      <c r="D48" s="281"/>
      <c r="E48" s="281"/>
      <c r="F48" s="281"/>
      <c r="G48" s="281"/>
      <c r="H48" s="281"/>
      <c r="I48" s="281"/>
      <c r="J48" s="311" t="str">
        <f>VLOOKUP(A48,MATERIALES!A4:D633,2,FALSE)</f>
        <v>u</v>
      </c>
      <c r="K48" s="282">
        <v>1</v>
      </c>
      <c r="L48" s="267"/>
      <c r="M48" s="402">
        <f>VLOOKUP(A48,MATERIALES!A5:D389,4,FALSE)</f>
        <v>226955.83033831994</v>
      </c>
      <c r="N48" s="272">
        <f>K48*M48</f>
        <v>226955.83033831994</v>
      </c>
    </row>
    <row r="49" spans="1:14">
      <c r="A49" s="166" t="s">
        <v>833</v>
      </c>
      <c r="B49" s="43" t="str">
        <f>VLOOKUP(A49,MATERIALES!A6:D372,3,FALSE)</f>
        <v>Concreto Resistencia  14 (Mpa)</v>
      </c>
      <c r="C49" s="425"/>
      <c r="D49" s="425"/>
      <c r="E49" s="425"/>
      <c r="F49" s="425"/>
      <c r="G49" s="425"/>
      <c r="H49" s="425"/>
      <c r="I49" s="425"/>
      <c r="J49" s="312" t="str">
        <f>VLOOKUP(A49,MATERIALES!A5:D634,2,FALSE)</f>
        <v>m3</v>
      </c>
      <c r="K49" s="397">
        <v>0.06</v>
      </c>
      <c r="L49" s="421"/>
      <c r="M49" s="402">
        <f>VLOOKUP(A49,MATERIALES!A6:D390,4,FALSE)</f>
        <v>265525.79492597957</v>
      </c>
      <c r="N49" s="272">
        <f>K49*M49</f>
        <v>15931.547695558773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242887.37803387872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4510.916666666667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265413.39933895075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53082.679867790153</v>
      </c>
      <c r="M84" s="862"/>
      <c r="N84" s="51"/>
    </row>
    <row r="85" spans="1:14">
      <c r="B85" s="89" t="s">
        <v>973</v>
      </c>
      <c r="C85" s="90"/>
      <c r="D85" s="90"/>
      <c r="E85" s="90"/>
      <c r="F85" s="90"/>
      <c r="G85" s="90"/>
      <c r="H85" s="90"/>
      <c r="I85" s="87"/>
      <c r="J85" s="88"/>
      <c r="K85" s="304">
        <v>0.05</v>
      </c>
      <c r="L85" s="861">
        <f>N79*K85</f>
        <v>13270.669966947538</v>
      </c>
      <c r="M85" s="862"/>
      <c r="N85" s="51"/>
    </row>
    <row r="86" spans="1:14" ht="15.75" thickBot="1">
      <c r="B86" s="91" t="s">
        <v>974</v>
      </c>
      <c r="C86" s="92"/>
      <c r="D86" s="92"/>
      <c r="E86" s="92"/>
      <c r="F86" s="92"/>
      <c r="G86" s="92"/>
      <c r="H86" s="92"/>
      <c r="I86" s="93"/>
      <c r="J86" s="94"/>
      <c r="K86" s="305">
        <v>0.05</v>
      </c>
      <c r="L86" s="863">
        <f>N79*K86</f>
        <v>13270.669966947538</v>
      </c>
      <c r="M86" s="864"/>
      <c r="N86" s="51"/>
    </row>
    <row r="87" spans="1:14" ht="15.75" thickBot="1">
      <c r="B87" s="827" t="s">
        <v>953</v>
      </c>
      <c r="C87" s="828"/>
      <c r="D87" s="828"/>
      <c r="E87" s="828"/>
      <c r="F87" s="828"/>
      <c r="G87" s="828"/>
      <c r="H87" s="828"/>
      <c r="I87" s="828"/>
      <c r="J87" s="828"/>
      <c r="K87" s="828"/>
      <c r="L87" s="828"/>
      <c r="M87" s="829"/>
      <c r="N87" s="52">
        <f>L84+L85+L86</f>
        <v>79624.019801685223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345037.41914063599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135</v>
      </c>
      <c r="B36" s="840" t="str">
        <f>VLOOKUP(A36,EQUIPOS!A6:D154,3,FALSE)</f>
        <v>Camión 350</v>
      </c>
      <c r="C36" s="841"/>
      <c r="D36" s="841"/>
      <c r="E36" s="841"/>
      <c r="F36" s="841"/>
      <c r="G36" s="841"/>
      <c r="H36" s="842"/>
      <c r="I36" s="267"/>
      <c r="J36" s="268"/>
      <c r="K36" s="269">
        <f>VLOOKUP(A36,EQUIPOS!A6:D163,4,FALSE)</f>
        <v>60277.282814847116</v>
      </c>
      <c r="L36" s="270"/>
      <c r="M36" s="336">
        <v>6.25</v>
      </c>
      <c r="N36" s="272">
        <f>K36/M36</f>
        <v>9644.3652503755384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323.210243614408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9967.5754939899471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205" t="s">
        <v>619</v>
      </c>
      <c r="B48" s="43" t="str">
        <f>VLOOKUP(A48,MATERIALES!A5:D372,3,FALSE)</f>
        <v>Postes para defensa metálica (1,80m)</v>
      </c>
      <c r="C48" s="281"/>
      <c r="D48" s="281"/>
      <c r="E48" s="281"/>
      <c r="F48" s="281"/>
      <c r="G48" s="281"/>
      <c r="H48" s="281"/>
      <c r="I48" s="281"/>
      <c r="J48" s="311" t="str">
        <f>VLOOKUP(A48,MATERIALES!A4:D633,2,FALSE)</f>
        <v>u</v>
      </c>
      <c r="K48" s="282">
        <v>0.25</v>
      </c>
      <c r="L48" s="267"/>
      <c r="M48" s="402">
        <f>VLOOKUP(A48,MATERIALES!A5:D389,4,FALSE)</f>
        <v>134757.46475781611</v>
      </c>
      <c r="N48" s="272">
        <f>K48*M48</f>
        <v>33689.366189454027</v>
      </c>
    </row>
    <row r="49" spans="1:14">
      <c r="A49" s="166" t="s">
        <v>438</v>
      </c>
      <c r="B49" s="43" t="str">
        <f>VLOOKUP(A49,MATERIALES!A6:D372,3,FALSE)</f>
        <v>Defensa Metálica De 4,13 M Galvanizada</v>
      </c>
      <c r="C49" s="425"/>
      <c r="D49" s="425"/>
      <c r="E49" s="425"/>
      <c r="F49" s="425"/>
      <c r="G49" s="425"/>
      <c r="H49" s="425"/>
      <c r="I49" s="425"/>
      <c r="J49" s="312" t="str">
        <f>VLOOKUP(A49,MATERIALES!A5:D634,2,FALSE)</f>
        <v>u</v>
      </c>
      <c r="K49" s="397">
        <v>0.24213075060532688</v>
      </c>
      <c r="L49" s="421"/>
      <c r="M49" s="402">
        <f>VLOOKUP(A49,MATERIALES!A6:D390,4,FALSE)</f>
        <v>211358.53276107975</v>
      </c>
      <c r="N49" s="272">
        <f>K49*M49</f>
        <v>51176.400184280814</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84865.766373734834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6464.2048722881591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101297.54674001294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20259.50934800259</v>
      </c>
      <c r="M84" s="862"/>
      <c r="N84" s="51"/>
    </row>
    <row r="85" spans="1:14">
      <c r="B85" s="89" t="s">
        <v>973</v>
      </c>
      <c r="C85" s="90"/>
      <c r="D85" s="90"/>
      <c r="E85" s="90"/>
      <c r="F85" s="90"/>
      <c r="G85" s="90"/>
      <c r="H85" s="90"/>
      <c r="I85" s="87"/>
      <c r="J85" s="88"/>
      <c r="K85" s="304">
        <v>0.05</v>
      </c>
      <c r="L85" s="861">
        <f>N79*K85</f>
        <v>5064.8773370006475</v>
      </c>
      <c r="M85" s="862"/>
      <c r="N85" s="51"/>
    </row>
    <row r="86" spans="1:14" ht="15.75" thickBot="1">
      <c r="B86" s="91" t="s">
        <v>974</v>
      </c>
      <c r="C86" s="92"/>
      <c r="D86" s="92"/>
      <c r="E86" s="92"/>
      <c r="F86" s="92"/>
      <c r="G86" s="92"/>
      <c r="H86" s="92"/>
      <c r="I86" s="93"/>
      <c r="J86" s="94"/>
      <c r="K86" s="305">
        <v>0.05</v>
      </c>
      <c r="L86" s="863">
        <f>N79*K86</f>
        <v>5064.8773370006475</v>
      </c>
      <c r="M86" s="864"/>
      <c r="N86" s="51"/>
    </row>
    <row r="87" spans="1:14" ht="15.75" thickBot="1">
      <c r="B87" s="827" t="s">
        <v>953</v>
      </c>
      <c r="C87" s="828"/>
      <c r="D87" s="828"/>
      <c r="E87" s="828"/>
      <c r="F87" s="828"/>
      <c r="G87" s="828"/>
      <c r="H87" s="828"/>
      <c r="I87" s="828"/>
      <c r="J87" s="828"/>
      <c r="K87" s="828"/>
      <c r="L87" s="828"/>
      <c r="M87" s="829"/>
      <c r="N87" s="52">
        <f>L84+L85+L86</f>
        <v>30389.264022003881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131686.81076201683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36.087333333333333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629</v>
      </c>
      <c r="B48" s="43" t="str">
        <f>VLOOKUP(A48,MATERIALES!A5:D372,3,FALSE)</f>
        <v>Sección final de defensa metálica</v>
      </c>
      <c r="C48" s="281"/>
      <c r="D48" s="281"/>
      <c r="E48" s="281"/>
      <c r="F48" s="281"/>
      <c r="G48" s="281"/>
      <c r="H48" s="281"/>
      <c r="I48" s="268"/>
      <c r="J48" s="224" t="str">
        <f>VLOOKUP(A48,MATERIALES!A4:D633,2,FALSE)</f>
        <v>u</v>
      </c>
      <c r="K48" s="282">
        <v>1</v>
      </c>
      <c r="L48" s="267"/>
      <c r="M48" s="402">
        <f>VLOOKUP(A48,MATERIALES!A5:D389,4,FALSE)</f>
        <v>65600.490511124372</v>
      </c>
      <c r="N48" s="272">
        <f>K48*M48</f>
        <v>65600.490511124372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65600.490511124372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3608.7333333333331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69245.311177791038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13849.062235558209</v>
      </c>
      <c r="M84" s="862"/>
      <c r="N84" s="51"/>
    </row>
    <row r="85" spans="1:14">
      <c r="B85" s="89" t="s">
        <v>973</v>
      </c>
      <c r="C85" s="90"/>
      <c r="D85" s="90"/>
      <c r="E85" s="90"/>
      <c r="F85" s="90"/>
      <c r="G85" s="90"/>
      <c r="H85" s="90"/>
      <c r="I85" s="87"/>
      <c r="J85" s="88"/>
      <c r="K85" s="304">
        <v>0.05</v>
      </c>
      <c r="L85" s="861">
        <f>N79*K85</f>
        <v>3462.2655588895523</v>
      </c>
      <c r="M85" s="862"/>
      <c r="N85" s="51"/>
    </row>
    <row r="86" spans="1:14" ht="15.75" thickBot="1">
      <c r="B86" s="91" t="s">
        <v>974</v>
      </c>
      <c r="C86" s="92"/>
      <c r="D86" s="92"/>
      <c r="E86" s="92"/>
      <c r="F86" s="92"/>
      <c r="G86" s="92"/>
      <c r="H86" s="92"/>
      <c r="I86" s="93"/>
      <c r="J86" s="94"/>
      <c r="K86" s="305">
        <v>0.05</v>
      </c>
      <c r="L86" s="863">
        <f>N79*K86</f>
        <v>3462.2655588895523</v>
      </c>
      <c r="M86" s="864"/>
      <c r="N86" s="51"/>
    </row>
    <row r="87" spans="1:14" ht="15.75" thickBot="1">
      <c r="B87" s="827" t="s">
        <v>953</v>
      </c>
      <c r="C87" s="828"/>
      <c r="D87" s="828"/>
      <c r="E87" s="828"/>
      <c r="F87" s="828"/>
      <c r="G87" s="828"/>
      <c r="H87" s="828"/>
      <c r="I87" s="828"/>
      <c r="J87" s="828"/>
      <c r="K87" s="828"/>
      <c r="L87" s="828"/>
      <c r="M87" s="829"/>
      <c r="N87" s="52">
        <f>L84+L85+L86</f>
        <v>20773.59335333731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90018.904531128355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37.331724137931033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2" t="s">
        <v>631</v>
      </c>
      <c r="B48" s="43" t="str">
        <f>VLOOKUP(A48,MATERIALES!A5:D372,3,FALSE)</f>
        <v>Sección tope</v>
      </c>
      <c r="C48" s="281"/>
      <c r="D48" s="281"/>
      <c r="E48" s="281"/>
      <c r="F48" s="281"/>
      <c r="G48" s="281"/>
      <c r="H48" s="281"/>
      <c r="I48" s="268"/>
      <c r="J48" s="224" t="str">
        <f>VLOOKUP(A48,MATERIALES!A4:D633,2,FALSE)</f>
        <v>u</v>
      </c>
      <c r="K48" s="282">
        <v>1</v>
      </c>
      <c r="L48" s="267"/>
      <c r="M48" s="402">
        <f>VLOOKUP(A48,MATERIALES!A5:D389,4,FALSE)</f>
        <v>67891.30129087792</v>
      </c>
      <c r="N48" s="272">
        <f>K48*M48</f>
        <v>67891.30129087792</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67891.30129087792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3733.1724137931033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71661.805428808948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14332.36108576179</v>
      </c>
      <c r="M84" s="862"/>
      <c r="N84" s="51"/>
    </row>
    <row r="85" spans="1:14">
      <c r="B85" s="89" t="s">
        <v>973</v>
      </c>
      <c r="C85" s="90"/>
      <c r="D85" s="90"/>
      <c r="E85" s="90"/>
      <c r="F85" s="90"/>
      <c r="G85" s="90"/>
      <c r="H85" s="90"/>
      <c r="I85" s="87"/>
      <c r="J85" s="88"/>
      <c r="K85" s="304">
        <v>0.05</v>
      </c>
      <c r="L85" s="861">
        <f>N79*K85</f>
        <v>3583.0902714404474</v>
      </c>
      <c r="M85" s="862"/>
      <c r="N85" s="51"/>
    </row>
    <row r="86" spans="1:14" ht="15.75" thickBot="1">
      <c r="B86" s="91" t="s">
        <v>974</v>
      </c>
      <c r="C86" s="92"/>
      <c r="D86" s="92"/>
      <c r="E86" s="92"/>
      <c r="F86" s="92"/>
      <c r="G86" s="92"/>
      <c r="H86" s="92"/>
      <c r="I86" s="93"/>
      <c r="J86" s="94"/>
      <c r="K86" s="305">
        <v>0.05</v>
      </c>
      <c r="L86" s="863">
        <f>N79*K86</f>
        <v>3583.0902714404474</v>
      </c>
      <c r="M86" s="864"/>
      <c r="N86" s="51"/>
    </row>
    <row r="87" spans="1:14" ht="15.75" thickBot="1">
      <c r="B87" s="827" t="s">
        <v>953</v>
      </c>
      <c r="C87" s="828"/>
      <c r="D87" s="828"/>
      <c r="E87" s="828"/>
      <c r="F87" s="828"/>
      <c r="G87" s="828"/>
      <c r="H87" s="828"/>
      <c r="I87" s="828"/>
      <c r="J87" s="828"/>
      <c r="K87" s="828"/>
      <c r="L87" s="828"/>
      <c r="M87" s="829"/>
      <c r="N87" s="52">
        <f>L84+L85+L86</f>
        <v>21498.541628642684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93160.34705745164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37.331724137931033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896</v>
      </c>
      <c r="B48" s="43" t="str">
        <f>VLOOKUP(A48,MATERIALES!A5:D372,3,FALSE)</f>
        <v>Amortiguadores (Para Defensas Metálicas), Incluye Tornillos</v>
      </c>
      <c r="C48" s="281"/>
      <c r="D48" s="281"/>
      <c r="E48" s="281"/>
      <c r="F48" s="281"/>
      <c r="G48" s="281"/>
      <c r="H48" s="281"/>
      <c r="I48" s="268"/>
      <c r="J48" s="224" t="str">
        <f>VLOOKUP(A48,MATERIALES!A4:D633,2,FALSE)</f>
        <v>u</v>
      </c>
      <c r="K48" s="282">
        <v>1</v>
      </c>
      <c r="L48" s="267"/>
      <c r="M48" s="402">
        <f>VLOOKUP(A48,MATERIALES!A5:D389,4,FALSE)</f>
        <v>27073.218306178311</v>
      </c>
      <c r="N48" s="272">
        <f>K48*M48</f>
        <v>27073.218306178311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27073.218306178311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3733.1724137931033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30843.722444109342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6168.7444888218688</v>
      </c>
      <c r="M84" s="862"/>
      <c r="N84" s="51"/>
    </row>
    <row r="85" spans="1:14">
      <c r="B85" s="89" t="s">
        <v>973</v>
      </c>
      <c r="C85" s="90"/>
      <c r="D85" s="90"/>
      <c r="E85" s="90"/>
      <c r="F85" s="90"/>
      <c r="G85" s="90"/>
      <c r="H85" s="90"/>
      <c r="I85" s="87"/>
      <c r="J85" s="88"/>
      <c r="K85" s="304">
        <v>0.05</v>
      </c>
      <c r="L85" s="861">
        <f>N79*K85</f>
        <v>1542.1861222054672</v>
      </c>
      <c r="M85" s="862"/>
      <c r="N85" s="51"/>
    </row>
    <row r="86" spans="1:14" ht="15.75" thickBot="1">
      <c r="B86" s="91" t="s">
        <v>974</v>
      </c>
      <c r="C86" s="92"/>
      <c r="D86" s="92"/>
      <c r="E86" s="92"/>
      <c r="F86" s="92"/>
      <c r="G86" s="92"/>
      <c r="H86" s="92"/>
      <c r="I86" s="93"/>
      <c r="J86" s="94"/>
      <c r="K86" s="305">
        <v>0.05</v>
      </c>
      <c r="L86" s="863">
        <f>N79*K86</f>
        <v>1542.1861222054672</v>
      </c>
      <c r="M86" s="864"/>
      <c r="N86" s="51"/>
    </row>
    <row r="87" spans="1:14" ht="15.75" thickBot="1">
      <c r="B87" s="827" t="s">
        <v>953</v>
      </c>
      <c r="C87" s="828"/>
      <c r="D87" s="828"/>
      <c r="E87" s="828"/>
      <c r="F87" s="828"/>
      <c r="G87" s="828"/>
      <c r="H87" s="828"/>
      <c r="I87" s="828"/>
      <c r="J87" s="828"/>
      <c r="K87" s="828"/>
      <c r="L87" s="828"/>
      <c r="M87" s="829"/>
      <c r="N87" s="52">
        <f>L84+L85+L86</f>
        <v>9253.1167332328023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40096.839177342146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4823.6777507294892</v>
      </c>
      <c r="L36" s="270"/>
      <c r="M36" s="336">
        <v>1.25</v>
      </c>
      <c r="N36" s="272">
        <f>K36/M36</f>
        <v>3858.9422005835913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N77*M41</f>
        <v>538.15848722881594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4397.1006878124072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745</v>
      </c>
      <c r="B48" s="43" t="str">
        <f>VLOOKUP(A48,MATERIALES!A5:D372,3,FALSE)</f>
        <v>Acero PDR-60</v>
      </c>
      <c r="C48" s="281"/>
      <c r="D48" s="281"/>
      <c r="E48" s="281"/>
      <c r="F48" s="281"/>
      <c r="G48" s="281"/>
      <c r="H48" s="281"/>
      <c r="I48" s="281"/>
      <c r="J48" s="311" t="str">
        <f>VLOOKUP(A48,MATERIALES!A4:D633,2,FALSE)</f>
        <v>kg</v>
      </c>
      <c r="K48" s="282">
        <v>9.6</v>
      </c>
      <c r="L48" s="267"/>
      <c r="M48" s="402">
        <f>VLOOKUP(A48,MATERIALES!A5:D389,4,FALSE)</f>
        <v>3419.5557275957526</v>
      </c>
      <c r="N48" s="272">
        <f>K48*M48</f>
        <v>32827.734984919225</v>
      </c>
    </row>
    <row r="49" spans="1:14">
      <c r="A49" s="166" t="s">
        <v>832</v>
      </c>
      <c r="B49" s="43" t="str">
        <f>VLOOKUP(A49,MATERIALES!A6:D372,3,FALSE)</f>
        <v>Concreto Resistencia  21 (Mpa)</v>
      </c>
      <c r="C49" s="425"/>
      <c r="D49" s="425"/>
      <c r="E49" s="425"/>
      <c r="F49" s="425"/>
      <c r="G49" s="425"/>
      <c r="H49" s="425"/>
      <c r="I49" s="425"/>
      <c r="J49" s="312" t="str">
        <f>VLOOKUP(A49,MATERIALES!A5:D634,2,FALSE)</f>
        <v>m3</v>
      </c>
      <c r="K49" s="397">
        <v>0.12</v>
      </c>
      <c r="L49" s="421"/>
      <c r="M49" s="402">
        <f>VLOOKUP(A49,MATERIALES!A6:D390,4,FALSE)</f>
        <v>281144.95933339017</v>
      </c>
      <c r="N49" s="272">
        <f>K49*M49</f>
        <v>33737.395120006819</v>
      </c>
    </row>
    <row r="50" spans="1:14">
      <c r="A50" s="166" t="s">
        <v>869</v>
      </c>
      <c r="B50" s="43" t="str">
        <f>VLOOKUP(A50,MATERIALES!A6:D372,3,FALSE)</f>
        <v>Formaleta para baranda de concreto</v>
      </c>
      <c r="C50" s="425"/>
      <c r="D50" s="425"/>
      <c r="E50" s="425"/>
      <c r="F50" s="425"/>
      <c r="G50" s="425"/>
      <c r="H50" s="425"/>
      <c r="I50" s="425"/>
      <c r="J50" s="312" t="str">
        <f>VLOOKUP(A50,MATERIALES!A6:D635,2,FALSE)</f>
        <v>m</v>
      </c>
      <c r="K50" s="397">
        <v>0.5</v>
      </c>
      <c r="L50" s="421"/>
      <c r="M50" s="402">
        <f>VLOOKUP(A50,MATERIALES!A6:D391,4,FALSE)</f>
        <v>27468.903804499379</v>
      </c>
      <c r="N50" s="272">
        <f>K50*M50</f>
        <v>13734.45190224969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80299.582007175719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111604.60705642891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22320.921411285784</v>
      </c>
      <c r="M84" s="862"/>
      <c r="N84" s="51"/>
    </row>
    <row r="85" spans="1:14">
      <c r="B85" s="89" t="s">
        <v>973</v>
      </c>
      <c r="C85" s="90"/>
      <c r="D85" s="90"/>
      <c r="E85" s="90"/>
      <c r="F85" s="90"/>
      <c r="G85" s="90"/>
      <c r="H85" s="90"/>
      <c r="I85" s="87"/>
      <c r="J85" s="88"/>
      <c r="K85" s="304">
        <v>0.05</v>
      </c>
      <c r="L85" s="861">
        <f>N79*K85</f>
        <v>5580.2303528214461</v>
      </c>
      <c r="M85" s="862"/>
      <c r="N85" s="51"/>
    </row>
    <row r="86" spans="1:14" ht="15.75" thickBot="1">
      <c r="B86" s="91" t="s">
        <v>974</v>
      </c>
      <c r="C86" s="92"/>
      <c r="D86" s="92"/>
      <c r="E86" s="92"/>
      <c r="F86" s="92"/>
      <c r="G86" s="92"/>
      <c r="H86" s="92"/>
      <c r="I86" s="93"/>
      <c r="J86" s="94"/>
      <c r="K86" s="305">
        <v>0.05</v>
      </c>
      <c r="L86" s="863">
        <f>N79*K86</f>
        <v>5580.2303528214461</v>
      </c>
      <c r="M86" s="864"/>
      <c r="N86" s="51"/>
    </row>
    <row r="87" spans="1:14" ht="15.75" thickBot="1">
      <c r="B87" s="827" t="s">
        <v>953</v>
      </c>
      <c r="C87" s="828"/>
      <c r="D87" s="828"/>
      <c r="E87" s="828"/>
      <c r="F87" s="828"/>
      <c r="G87" s="828"/>
      <c r="H87" s="828"/>
      <c r="I87" s="828"/>
      <c r="J87" s="828"/>
      <c r="K87" s="828"/>
      <c r="L87" s="828"/>
      <c r="M87" s="829"/>
      <c r="N87" s="52">
        <f>L84+L85+L86</f>
        <v>33481.382116928675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145085.98917335758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7.7329999999999997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408</v>
      </c>
      <c r="B48" s="43" t="str">
        <f>VLOOKUP(A48,MATERIALES!A5:D372,3,FALSE)</f>
        <v>Captafaro, Incluye Tornillos</v>
      </c>
      <c r="C48" s="281"/>
      <c r="D48" s="281"/>
      <c r="E48" s="281"/>
      <c r="F48" s="281"/>
      <c r="G48" s="281"/>
      <c r="H48" s="281"/>
      <c r="I48" s="268"/>
      <c r="J48" s="224" t="str">
        <f>VLOOKUP(A48,MATERIALES!A4:D633,2,FALSE)</f>
        <v>u</v>
      </c>
      <c r="K48" s="282">
        <v>1</v>
      </c>
      <c r="L48" s="267"/>
      <c r="M48" s="402">
        <f>VLOOKUP(A48,MATERIALES!A5:D389,4,FALSE)</f>
        <v>8798.7959495079504</v>
      </c>
      <c r="N48" s="272">
        <f>K48*M48</f>
        <v>8798.7959495079504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8798.7959495079504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773.3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9579.8289495079498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1915.9657899015901</v>
      </c>
      <c r="M84" s="862"/>
      <c r="N84" s="51"/>
    </row>
    <row r="85" spans="1:14">
      <c r="B85" s="89" t="s">
        <v>973</v>
      </c>
      <c r="C85" s="90"/>
      <c r="D85" s="90"/>
      <c r="E85" s="90"/>
      <c r="F85" s="90"/>
      <c r="G85" s="90"/>
      <c r="H85" s="90"/>
      <c r="I85" s="87"/>
      <c r="J85" s="88"/>
      <c r="K85" s="304">
        <v>0.05</v>
      </c>
      <c r="L85" s="861">
        <f>N79*K85</f>
        <v>478.99144747539754</v>
      </c>
      <c r="M85" s="862"/>
      <c r="N85" s="51"/>
    </row>
    <row r="86" spans="1:14" ht="15.75" thickBot="1">
      <c r="B86" s="91" t="s">
        <v>974</v>
      </c>
      <c r="C86" s="92"/>
      <c r="D86" s="92"/>
      <c r="E86" s="92"/>
      <c r="F86" s="92"/>
      <c r="G86" s="92"/>
      <c r="H86" s="92"/>
      <c r="I86" s="93"/>
      <c r="J86" s="94"/>
      <c r="K86" s="305">
        <v>0.05</v>
      </c>
      <c r="L86" s="863">
        <f>N79*K86</f>
        <v>478.99144747539754</v>
      </c>
      <c r="M86" s="864"/>
      <c r="N86" s="51"/>
    </row>
    <row r="87" spans="1:14" ht="15.75" thickBot="1">
      <c r="B87" s="827" t="s">
        <v>953</v>
      </c>
      <c r="C87" s="828"/>
      <c r="D87" s="828"/>
      <c r="E87" s="828"/>
      <c r="F87" s="828"/>
      <c r="G87" s="828"/>
      <c r="H87" s="828"/>
      <c r="I87" s="828"/>
      <c r="J87" s="828"/>
      <c r="K87" s="828"/>
      <c r="L87" s="828"/>
      <c r="M87" s="829"/>
      <c r="N87" s="52">
        <f>L84+L85+L86</f>
        <v>2873.9486848523857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12453.777634360336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53909.986415216081</v>
      </c>
      <c r="L36" s="270"/>
      <c r="M36" s="336">
        <v>160</v>
      </c>
      <c r="N36" s="272">
        <f>K36/M36</f>
        <v>336.9374150951005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20.102155451800996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357.03957054690147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439</v>
      </c>
      <c r="B48" s="43" t="str">
        <f>VLOOKUP(A48,MATERIALES!A5:D372,3,FALSE)</f>
        <v>Delineador de corona en forma de A de lámina galvanizada calibre 16 de (1.55*25) cm</v>
      </c>
      <c r="C48" s="281"/>
      <c r="D48" s="281"/>
      <c r="E48" s="281"/>
      <c r="F48" s="281"/>
      <c r="G48" s="281"/>
      <c r="H48" s="281"/>
      <c r="I48" s="281"/>
      <c r="J48" s="311" t="str">
        <f>VLOOKUP(A48,MATERIALES!A4:D633,2,FALSE)</f>
        <v>u</v>
      </c>
      <c r="K48" s="282">
        <v>1</v>
      </c>
      <c r="L48" s="267"/>
      <c r="M48" s="402">
        <f>VLOOKUP(A48,MATERIALES!A5:D389,4,FALSE)</f>
        <v>102669.97403804545</v>
      </c>
      <c r="N48" s="272">
        <f>K48*M48</f>
        <v>102669.97403804545</v>
      </c>
    </row>
    <row r="49" spans="1:14">
      <c r="A49" s="166" t="s">
        <v>833</v>
      </c>
      <c r="B49" s="43" t="str">
        <f>VLOOKUP(A49,MATERIALES!A6:D372,3,FALSE)</f>
        <v>Concreto Resistencia  14 (Mpa)</v>
      </c>
      <c r="C49" s="425"/>
      <c r="D49" s="425"/>
      <c r="E49" s="425"/>
      <c r="F49" s="425"/>
      <c r="G49" s="425"/>
      <c r="H49" s="425"/>
      <c r="I49" s="425"/>
      <c r="J49" s="312" t="str">
        <f>VLOOKUP(A49,MATERIALES!A5:D634,2,FALSE)</f>
        <v>m3</v>
      </c>
      <c r="K49" s="397">
        <v>0.03</v>
      </c>
      <c r="L49" s="421"/>
      <c r="M49" s="402">
        <f>VLOOKUP(A49,MATERIALES!A6:D390,4,FALSE)</f>
        <v>265525.79492597957</v>
      </c>
      <c r="N49" s="272">
        <f>K49*M49</f>
        <v>7965.7738477793864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110635.74788582484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2010.2155451800998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113003.00300155183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22600.600600310368</v>
      </c>
      <c r="M84" s="862"/>
      <c r="N84" s="51"/>
    </row>
    <row r="85" spans="1:14">
      <c r="B85" s="89" t="s">
        <v>973</v>
      </c>
      <c r="C85" s="90"/>
      <c r="D85" s="90"/>
      <c r="E85" s="90"/>
      <c r="F85" s="90"/>
      <c r="G85" s="90"/>
      <c r="H85" s="90"/>
      <c r="I85" s="87"/>
      <c r="J85" s="88"/>
      <c r="K85" s="304">
        <v>0.05</v>
      </c>
      <c r="L85" s="861">
        <f>N79*K85</f>
        <v>5650.1501500775921</v>
      </c>
      <c r="M85" s="862"/>
      <c r="N85" s="51"/>
    </row>
    <row r="86" spans="1:14" ht="15.75" thickBot="1">
      <c r="B86" s="91" t="s">
        <v>974</v>
      </c>
      <c r="C86" s="92"/>
      <c r="D86" s="92"/>
      <c r="E86" s="92"/>
      <c r="F86" s="92"/>
      <c r="G86" s="92"/>
      <c r="H86" s="92"/>
      <c r="I86" s="93"/>
      <c r="J86" s="94"/>
      <c r="K86" s="305">
        <v>0.05</v>
      </c>
      <c r="L86" s="863">
        <f>N79*K86</f>
        <v>5650.1501500775921</v>
      </c>
      <c r="M86" s="864"/>
      <c r="N86" s="51"/>
    </row>
    <row r="87" spans="1:14" ht="15.75" thickBot="1">
      <c r="B87" s="827" t="s">
        <v>953</v>
      </c>
      <c r="C87" s="828"/>
      <c r="D87" s="828"/>
      <c r="E87" s="828"/>
      <c r="F87" s="828"/>
      <c r="G87" s="828"/>
      <c r="H87" s="828"/>
      <c r="I87" s="828"/>
      <c r="J87" s="828"/>
      <c r="K87" s="828"/>
      <c r="L87" s="828"/>
      <c r="M87" s="829"/>
      <c r="N87" s="52">
        <f>L84+L85+L86</f>
        <v>33900.900900465553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146903.9039020174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72.174666666666667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472</v>
      </c>
      <c r="B48" s="43" t="str">
        <f>VLOOKUP(A48,MATERIALES!A5:D372,3,FALSE)</f>
        <v>Grapas</v>
      </c>
      <c r="C48" s="281"/>
      <c r="D48" s="281"/>
      <c r="E48" s="281"/>
      <c r="F48" s="281"/>
      <c r="G48" s="281"/>
      <c r="H48" s="281"/>
      <c r="I48" s="281"/>
      <c r="J48" s="311" t="str">
        <f>VLOOKUP(A48,MATERIALES!A4:D633,2,FALSE)</f>
        <v>kg</v>
      </c>
      <c r="K48" s="282">
        <v>0.04</v>
      </c>
      <c r="L48" s="267"/>
      <c r="M48" s="402">
        <f>VLOOKUP(A48,MATERIALES!A5:D389,4,FALSE)</f>
        <v>7184.8156274088597</v>
      </c>
      <c r="N48" s="272">
        <f>K48*M48</f>
        <v>287.39262509635438</v>
      </c>
    </row>
    <row r="49" spans="1:14">
      <c r="A49" s="166" t="s">
        <v>613</v>
      </c>
      <c r="B49" s="43" t="str">
        <f>VLOOKUP(A49,MATERIALES!A6:D372,3,FALSE)</f>
        <v xml:space="preserve">Poste de madera para cercas </v>
      </c>
      <c r="C49" s="425"/>
      <c r="D49" s="425"/>
      <c r="E49" s="425"/>
      <c r="F49" s="425"/>
      <c r="G49" s="425"/>
      <c r="H49" s="425"/>
      <c r="I49" s="425"/>
      <c r="J49" s="312" t="str">
        <f>VLOOKUP(A49,MATERIALES!A5:D634,2,FALSE)</f>
        <v>u</v>
      </c>
      <c r="K49" s="397">
        <v>0.4</v>
      </c>
      <c r="L49" s="421"/>
      <c r="M49" s="402">
        <f>VLOOKUP(A49,MATERIALES!A6:D390,4,FALSE)</f>
        <v>8645.7281383153277</v>
      </c>
      <c r="N49" s="272">
        <f>K49*M49</f>
        <v>3458.2912553261312</v>
      </c>
    </row>
    <row r="50" spans="1:14">
      <c r="A50" s="166" t="s">
        <v>779</v>
      </c>
      <c r="B50" s="43" t="str">
        <f>VLOOKUP(A50,MATERIALES!A6:D372,3,FALSE)</f>
        <v>Alambre de púa calibre 12 (350 m)</v>
      </c>
      <c r="C50" s="425"/>
      <c r="D50" s="425"/>
      <c r="E50" s="425"/>
      <c r="F50" s="425"/>
      <c r="G50" s="425"/>
      <c r="H50" s="425"/>
      <c r="I50" s="425"/>
      <c r="J50" s="312" t="str">
        <f>VLOOKUP(A50,MATERIALES!A6:D635,2,FALSE)</f>
        <v>m</v>
      </c>
      <c r="K50" s="397">
        <v>3</v>
      </c>
      <c r="L50" s="421"/>
      <c r="M50" s="402">
        <f>VLOOKUP(A50,MATERIALES!A6:D391,4,FALSE)</f>
        <v>604.98230138036922</v>
      </c>
      <c r="N50" s="272">
        <f>K50*M50</f>
        <v>1814.9469041411076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5560.6307845635929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721.74666666666667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6354.5521178969266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1270.9104235793855</v>
      </c>
      <c r="M84" s="862"/>
      <c r="N84" s="51"/>
    </row>
    <row r="85" spans="1:14">
      <c r="B85" s="89" t="s">
        <v>973</v>
      </c>
      <c r="C85" s="90"/>
      <c r="D85" s="90"/>
      <c r="E85" s="90"/>
      <c r="F85" s="90"/>
      <c r="G85" s="90"/>
      <c r="H85" s="90"/>
      <c r="I85" s="87"/>
      <c r="J85" s="88"/>
      <c r="K85" s="304">
        <v>0.05</v>
      </c>
      <c r="L85" s="861">
        <f>N79*K85</f>
        <v>317.72760589484636</v>
      </c>
      <c r="M85" s="862"/>
      <c r="N85" s="51"/>
    </row>
    <row r="86" spans="1:14" ht="15.75" thickBot="1">
      <c r="B86" s="91" t="s">
        <v>974</v>
      </c>
      <c r="C86" s="92"/>
      <c r="D86" s="92"/>
      <c r="E86" s="92"/>
      <c r="F86" s="92"/>
      <c r="G86" s="92"/>
      <c r="H86" s="92"/>
      <c r="I86" s="93"/>
      <c r="J86" s="94"/>
      <c r="K86" s="305">
        <v>0.05</v>
      </c>
      <c r="L86" s="863">
        <f>N79*K86</f>
        <v>317.72760589484636</v>
      </c>
      <c r="M86" s="864"/>
      <c r="N86" s="51"/>
    </row>
    <row r="87" spans="1:14" ht="15.75" thickBot="1">
      <c r="B87" s="827" t="s">
        <v>953</v>
      </c>
      <c r="C87" s="828"/>
      <c r="D87" s="828"/>
      <c r="E87" s="828"/>
      <c r="F87" s="828"/>
      <c r="G87" s="828"/>
      <c r="H87" s="828"/>
      <c r="I87" s="828"/>
      <c r="J87" s="828"/>
      <c r="K87" s="828"/>
      <c r="L87" s="828"/>
      <c r="M87" s="829"/>
      <c r="N87" s="52">
        <f>L84+L85+L86</f>
        <v>1906.3656353690783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8260.9177532660051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72.174666666666667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VLOOKUP(A48,MATERIALES!A4:D633,2,FALSE)</f>
        <v>u</v>
      </c>
      <c r="K48" s="282">
        <v>0.4</v>
      </c>
      <c r="L48" s="267"/>
      <c r="M48" s="402">
        <f>VLOOKUP(A48,MATERIALES!A5:D389,4,FALSE)</f>
        <v>21614.840984601899</v>
      </c>
      <c r="N48" s="272">
        <f>K48*M48</f>
        <v>8645.9363938407605</v>
      </c>
    </row>
    <row r="49" spans="1:14">
      <c r="A49" s="166" t="s">
        <v>779</v>
      </c>
      <c r="B49" s="43" t="str">
        <f>VLOOKUP(A49,MATERIALES!A6:D372,3,FALSE)</f>
        <v>Alambre de púa calibre 12 (350 m)</v>
      </c>
      <c r="C49" s="425"/>
      <c r="D49" s="425"/>
      <c r="E49" s="425"/>
      <c r="F49" s="425"/>
      <c r="G49" s="425"/>
      <c r="H49" s="425"/>
      <c r="I49" s="425"/>
      <c r="J49" s="312" t="str">
        <f>VLOOKUP(A49,MATERIALES!A5:D634,2,FALSE)</f>
        <v>m</v>
      </c>
      <c r="K49" s="397">
        <v>3</v>
      </c>
      <c r="L49" s="421"/>
      <c r="M49" s="402">
        <f>VLOOKUP(A49,MATERIALES!A6:D390,4,FALSE)</f>
        <v>604.98230138036922</v>
      </c>
      <c r="N49" s="272">
        <f>K49*M49</f>
        <v>1814.9469041411076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10460.883297981869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721.74666666666667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11254.804631315201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2250.9609262630402</v>
      </c>
      <c r="M84" s="862"/>
      <c r="N84" s="51"/>
    </row>
    <row r="85" spans="1:14">
      <c r="B85" s="89" t="s">
        <v>973</v>
      </c>
      <c r="C85" s="90"/>
      <c r="D85" s="90"/>
      <c r="E85" s="90"/>
      <c r="F85" s="90"/>
      <c r="G85" s="90"/>
      <c r="H85" s="90"/>
      <c r="I85" s="87"/>
      <c r="J85" s="88"/>
      <c r="K85" s="304">
        <v>0.05</v>
      </c>
      <c r="L85" s="861">
        <f>N79*K85</f>
        <v>562.74023156576004</v>
      </c>
      <c r="M85" s="862"/>
      <c r="N85" s="51"/>
    </row>
    <row r="86" spans="1:14" ht="15.75" thickBot="1">
      <c r="B86" s="91" t="s">
        <v>974</v>
      </c>
      <c r="C86" s="92"/>
      <c r="D86" s="92"/>
      <c r="E86" s="92"/>
      <c r="F86" s="92"/>
      <c r="G86" s="92"/>
      <c r="H86" s="92"/>
      <c r="I86" s="93"/>
      <c r="J86" s="94"/>
      <c r="K86" s="305">
        <v>0.05</v>
      </c>
      <c r="L86" s="863">
        <f>N79*K86</f>
        <v>562.74023156576004</v>
      </c>
      <c r="M86" s="864"/>
      <c r="N86" s="51"/>
    </row>
    <row r="87" spans="1:14" ht="15.75" thickBot="1">
      <c r="B87" s="827" t="s">
        <v>953</v>
      </c>
      <c r="C87" s="828"/>
      <c r="D87" s="828"/>
      <c r="E87" s="828"/>
      <c r="F87" s="828"/>
      <c r="G87" s="828"/>
      <c r="H87" s="828"/>
      <c r="I87" s="828"/>
      <c r="J87" s="828"/>
      <c r="K87" s="828"/>
      <c r="L87" s="828"/>
      <c r="M87" s="829"/>
      <c r="N87" s="52">
        <f>L84+L85+L86</f>
        <v>3376.4413893945602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14631.246020709761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286.59765815254394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472</v>
      </c>
      <c r="B48" s="43" t="str">
        <f>VLOOKUP(A48,MATERIALES!A5:D372,3,FALSE)</f>
        <v>Grapas</v>
      </c>
      <c r="C48" s="281"/>
      <c r="D48" s="281"/>
      <c r="E48" s="281"/>
      <c r="F48" s="281"/>
      <c r="G48" s="281"/>
      <c r="H48" s="281"/>
      <c r="I48" s="281"/>
      <c r="J48" s="311" t="str">
        <f>VLOOKUP(A48,MATERIALES!A4:D633,2,FALSE)</f>
        <v>kg</v>
      </c>
      <c r="K48" s="282">
        <v>0.08</v>
      </c>
      <c r="L48" s="267"/>
      <c r="M48" s="402">
        <f>VLOOKUP(A48,MATERIALES!A5:D389,4,FALSE)</f>
        <v>7184.8156274088597</v>
      </c>
      <c r="N48" s="272">
        <f>K48*M48</f>
        <v>574.78525019270876</v>
      </c>
    </row>
    <row r="49" spans="1:14">
      <c r="A49" s="166" t="s">
        <v>613</v>
      </c>
      <c r="B49" s="43" t="str">
        <f>VLOOKUP(A49,MATERIALES!A6:D372,3,FALSE)</f>
        <v xml:space="preserve">Poste de madera para cercas </v>
      </c>
      <c r="C49" s="425"/>
      <c r="D49" s="425"/>
      <c r="E49" s="425"/>
      <c r="F49" s="425"/>
      <c r="G49" s="425"/>
      <c r="H49" s="425"/>
      <c r="I49" s="425"/>
      <c r="J49" s="312" t="str">
        <f>VLOOKUP(A49,MATERIALES!A5:D634,2,FALSE)</f>
        <v>u</v>
      </c>
      <c r="K49" s="397">
        <v>0.4</v>
      </c>
      <c r="L49" s="421"/>
      <c r="M49" s="402">
        <f>VLOOKUP(A49,MATERIALES!A6:D390,4,FALSE)</f>
        <v>8645.7281383153277</v>
      </c>
      <c r="N49" s="272">
        <f>K49*M49</f>
        <v>3458.2912553261312</v>
      </c>
    </row>
    <row r="50" spans="1:14">
      <c r="A50" s="166" t="s">
        <v>779</v>
      </c>
      <c r="B50" s="43" t="str">
        <f>VLOOKUP(A50,MATERIALES!A6:D372,3,FALSE)</f>
        <v>Alambre de púa calibre 12 (350 m)</v>
      </c>
      <c r="C50" s="425"/>
      <c r="D50" s="425"/>
      <c r="E50" s="425"/>
      <c r="F50" s="425"/>
      <c r="G50" s="425"/>
      <c r="H50" s="425"/>
      <c r="I50" s="425"/>
      <c r="J50" s="312" t="str">
        <f>VLOOKUP(A50,MATERIALES!A6:D635,2,FALSE)</f>
        <v>m</v>
      </c>
      <c r="K50" s="397">
        <v>3</v>
      </c>
      <c r="L50" s="421"/>
      <c r="M50" s="402">
        <f>VLOOKUP(A50,MATERIALES!A6:D391,4,FALSE)</f>
        <v>604.98230138036922</v>
      </c>
      <c r="N50" s="272">
        <f>K50*M50</f>
        <v>1814.9469041411076</v>
      </c>
    </row>
    <row r="51" spans="1:14">
      <c r="A51" s="166" t="s">
        <v>920</v>
      </c>
      <c r="B51" s="43" t="str">
        <f>VLOOKUP(A51,MATERIALES!A6:D372,3,FALSE)</f>
        <v>Malla eslabonada, calibre 10, 6 ojos</v>
      </c>
      <c r="C51" s="425"/>
      <c r="D51" s="425"/>
      <c r="E51" s="425"/>
      <c r="F51" s="425"/>
      <c r="G51" s="425"/>
      <c r="H51" s="425"/>
      <c r="I51" s="425"/>
      <c r="J51" s="312" t="str">
        <f>VLOOKUP(A51,MATERIALES!A6:D636,2,FALSE)</f>
        <v>m2</v>
      </c>
      <c r="K51" s="397">
        <v>1.5</v>
      </c>
      <c r="L51" s="421"/>
      <c r="M51" s="402">
        <f>VLOOKUP(A51,MATERIALES!A6:D392,4,FALSE)</f>
        <v>17291.456276630655</v>
      </c>
      <c r="N51" s="272">
        <f>K51*M51</f>
        <v>25937.184414945983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31785.207824605932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2865.9765815254395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34937.782064283914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6987.556412856783</v>
      </c>
      <c r="M84" s="862"/>
      <c r="N84" s="51"/>
    </row>
    <row r="85" spans="1:14">
      <c r="B85" s="89" t="s">
        <v>973</v>
      </c>
      <c r="C85" s="90"/>
      <c r="D85" s="90"/>
      <c r="E85" s="90"/>
      <c r="F85" s="90"/>
      <c r="G85" s="90"/>
      <c r="H85" s="90"/>
      <c r="I85" s="87"/>
      <c r="J85" s="88"/>
      <c r="K85" s="304">
        <v>0.05</v>
      </c>
      <c r="L85" s="861">
        <f>N79*K85</f>
        <v>1746.8891032141958</v>
      </c>
      <c r="M85" s="862"/>
      <c r="N85" s="51"/>
    </row>
    <row r="86" spans="1:14" ht="15.75" thickBot="1">
      <c r="B86" s="91" t="s">
        <v>974</v>
      </c>
      <c r="C86" s="92"/>
      <c r="D86" s="92"/>
      <c r="E86" s="92"/>
      <c r="F86" s="92"/>
      <c r="G86" s="92"/>
      <c r="H86" s="92"/>
      <c r="I86" s="93"/>
      <c r="J86" s="94"/>
      <c r="K86" s="305">
        <v>0.05</v>
      </c>
      <c r="L86" s="863">
        <f>N79*K86</f>
        <v>1746.8891032141958</v>
      </c>
      <c r="M86" s="864"/>
      <c r="N86" s="51"/>
    </row>
    <row r="87" spans="1:14" ht="15.75" thickBot="1">
      <c r="B87" s="827" t="s">
        <v>953</v>
      </c>
      <c r="C87" s="828"/>
      <c r="D87" s="828"/>
      <c r="E87" s="828"/>
      <c r="F87" s="828"/>
      <c r="G87" s="828"/>
      <c r="H87" s="828"/>
      <c r="I87" s="828"/>
      <c r="J87" s="828"/>
      <c r="K87" s="828"/>
      <c r="L87" s="828"/>
      <c r="M87" s="829"/>
      <c r="N87" s="52">
        <f>L84+L85+L86</f>
        <v>10481.334619285175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45419.116683569089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286.59765815254394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VLOOKUP(A48,MATERIALES!A4:D633,2,FALSE)</f>
        <v>u</v>
      </c>
      <c r="K48" s="282">
        <v>0.4</v>
      </c>
      <c r="L48" s="267"/>
      <c r="M48" s="402">
        <f>VLOOKUP(A48,MATERIALES!A5:D389,4,FALSE)</f>
        <v>21614.840984601899</v>
      </c>
      <c r="N48" s="272">
        <f>K48*M48</f>
        <v>8645.9363938407605</v>
      </c>
    </row>
    <row r="49" spans="1:14">
      <c r="A49" s="166" t="s">
        <v>779</v>
      </c>
      <c r="B49" s="43" t="str">
        <f>VLOOKUP(A49,MATERIALES!A6:D372,3,FALSE)</f>
        <v>Alambre de púa calibre 12 (350 m)</v>
      </c>
      <c r="C49" s="425"/>
      <c r="D49" s="425"/>
      <c r="E49" s="425"/>
      <c r="F49" s="425"/>
      <c r="G49" s="425"/>
      <c r="H49" s="425"/>
      <c r="I49" s="425"/>
      <c r="J49" s="312" t="str">
        <f>VLOOKUP(A49,MATERIALES!A5:D634,2,FALSE)</f>
        <v>m</v>
      </c>
      <c r="K49" s="397">
        <v>3</v>
      </c>
      <c r="L49" s="421"/>
      <c r="M49" s="402">
        <f>VLOOKUP(A49,MATERIALES!A6:D390,4,FALSE)</f>
        <v>604.98230138036922</v>
      </c>
      <c r="N49" s="272">
        <f>K49*M49</f>
        <v>1814.9469041411076</v>
      </c>
    </row>
    <row r="50" spans="1:14">
      <c r="A50" s="166" t="s">
        <v>920</v>
      </c>
      <c r="B50" s="43" t="str">
        <f>VLOOKUP(A50,MATERIALES!A6:D372,3,FALSE)</f>
        <v>Malla eslabonada, calibre 10, 6 ojos</v>
      </c>
      <c r="C50" s="425"/>
      <c r="D50" s="425"/>
      <c r="E50" s="425"/>
      <c r="F50" s="425"/>
      <c r="G50" s="425"/>
      <c r="H50" s="425"/>
      <c r="I50" s="425"/>
      <c r="J50" s="312" t="str">
        <f>VLOOKUP(A50,MATERIALES!A6:D635,2,FALSE)</f>
        <v>m2</v>
      </c>
      <c r="K50" s="397">
        <v>1.5</v>
      </c>
      <c r="L50" s="421"/>
      <c r="M50" s="402">
        <f>VLOOKUP(A50,MATERIALES!A6:D391,4,FALSE)</f>
        <v>17291.456276630655</v>
      </c>
      <c r="N50" s="272">
        <f>K50*M50</f>
        <v>25937.184414945983</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36398.067712927848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2865.9765815254395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39550.641952605831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7910.1283905211667</v>
      </c>
      <c r="M84" s="862"/>
      <c r="N84" s="51"/>
    </row>
    <row r="85" spans="1:14">
      <c r="B85" s="89" t="s">
        <v>973</v>
      </c>
      <c r="C85" s="90"/>
      <c r="D85" s="90"/>
      <c r="E85" s="90"/>
      <c r="F85" s="90"/>
      <c r="G85" s="90"/>
      <c r="H85" s="90"/>
      <c r="I85" s="87"/>
      <c r="J85" s="88"/>
      <c r="K85" s="304">
        <v>0.05</v>
      </c>
      <c r="L85" s="861">
        <f>N79*K85</f>
        <v>1977.5320976302917</v>
      </c>
      <c r="M85" s="862"/>
      <c r="N85" s="51"/>
    </row>
    <row r="86" spans="1:14" ht="15.75" thickBot="1">
      <c r="B86" s="91" t="s">
        <v>974</v>
      </c>
      <c r="C86" s="92"/>
      <c r="D86" s="92"/>
      <c r="E86" s="92"/>
      <c r="F86" s="92"/>
      <c r="G86" s="92"/>
      <c r="H86" s="92"/>
      <c r="I86" s="93"/>
      <c r="J86" s="94"/>
      <c r="K86" s="305">
        <v>0.05</v>
      </c>
      <c r="L86" s="863">
        <f>N79*K86</f>
        <v>1977.5320976302917</v>
      </c>
      <c r="M86" s="864"/>
      <c r="N86" s="51"/>
    </row>
    <row r="87" spans="1:14" ht="15.75" thickBot="1">
      <c r="B87" s="827" t="s">
        <v>953</v>
      </c>
      <c r="C87" s="828"/>
      <c r="D87" s="828"/>
      <c r="E87" s="828"/>
      <c r="F87" s="828"/>
      <c r="G87" s="828"/>
      <c r="H87" s="828"/>
      <c r="I87" s="828"/>
      <c r="J87" s="828"/>
      <c r="K87" s="828"/>
      <c r="L87" s="828"/>
      <c r="M87" s="829"/>
      <c r="N87" s="52">
        <f>L84+L85+L86</f>
        <v>11865.19258578175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51415.834538387579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241</v>
      </c>
      <c r="B36" s="840" t="str">
        <f>VLOOKUP(A36,EQUIPOS!A6:D154,3,FALSE)</f>
        <v>Grúa (capacidad 15 ton)</v>
      </c>
      <c r="C36" s="841"/>
      <c r="D36" s="841"/>
      <c r="E36" s="841"/>
      <c r="F36" s="841"/>
      <c r="G36" s="841"/>
      <c r="H36" s="842"/>
      <c r="I36" s="267"/>
      <c r="J36" s="268"/>
      <c r="K36" s="269">
        <f>VLOOKUP(A36,EQUIPOS!A6:D163,4,FALSE)</f>
        <v>188702.02535341567</v>
      </c>
      <c r="L36" s="270"/>
      <c r="M36" s="336">
        <v>0.75</v>
      </c>
      <c r="N36" s="272">
        <f>K36/M36</f>
        <v>251602.70047122089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0.2</v>
      </c>
      <c r="N41" s="344">
        <f>N77*M41</f>
        <v>8969.3081204802675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260572.00859170116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VLOOKUP(A48,MATERIALES!A4:D633,2,FALSE)</f>
        <v>kg</v>
      </c>
      <c r="K48" s="282">
        <v>1</v>
      </c>
      <c r="L48" s="267"/>
      <c r="M48" s="402">
        <f>VLOOKUP(A48,MATERIALES!A5:D389,4,FALSE)</f>
        <v>15504.623868422887</v>
      </c>
      <c r="N48" s="272">
        <f>K48*M48</f>
        <v>15504.623868422887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15504.623868422887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44846.540602401335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320923.17306252534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64184.63461250507</v>
      </c>
      <c r="M84" s="862"/>
      <c r="N84" s="51"/>
    </row>
    <row r="85" spans="1:14">
      <c r="B85" s="89" t="s">
        <v>973</v>
      </c>
      <c r="C85" s="90"/>
      <c r="D85" s="90"/>
      <c r="E85" s="90"/>
      <c r="F85" s="90"/>
      <c r="G85" s="90"/>
      <c r="H85" s="90"/>
      <c r="I85" s="87"/>
      <c r="J85" s="88"/>
      <c r="K85" s="304">
        <v>0.05</v>
      </c>
      <c r="L85" s="861">
        <f>N79*K85</f>
        <v>16046.158653126267</v>
      </c>
      <c r="M85" s="862"/>
      <c r="N85" s="51"/>
    </row>
    <row r="86" spans="1:14" ht="15.75" thickBot="1">
      <c r="B86" s="91" t="s">
        <v>974</v>
      </c>
      <c r="C86" s="92"/>
      <c r="D86" s="92"/>
      <c r="E86" s="92"/>
      <c r="F86" s="92"/>
      <c r="G86" s="92"/>
      <c r="H86" s="92"/>
      <c r="I86" s="93"/>
      <c r="J86" s="94"/>
      <c r="K86" s="305">
        <v>0.05</v>
      </c>
      <c r="L86" s="863">
        <f>N79*K86</f>
        <v>16046.158653126267</v>
      </c>
      <c r="M86" s="864"/>
      <c r="N86" s="51"/>
    </row>
    <row r="87" spans="1:14" ht="15.75" thickBot="1">
      <c r="B87" s="827" t="s">
        <v>953</v>
      </c>
      <c r="C87" s="828"/>
      <c r="D87" s="828"/>
      <c r="E87" s="828"/>
      <c r="F87" s="828"/>
      <c r="G87" s="828"/>
      <c r="H87" s="828"/>
      <c r="I87" s="828"/>
      <c r="J87" s="828"/>
      <c r="K87" s="828"/>
      <c r="L87" s="828"/>
      <c r="M87" s="829"/>
      <c r="N87" s="52">
        <f>L84+L85+L86</f>
        <v>96276.951918757608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417200.12498128298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0.2</v>
      </c>
      <c r="N41" s="344">
        <f>N77*M41</f>
        <v>6726.9810903601992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VLOOKUP(A48,MATERIALES!A4:D633,2,FALSE)</f>
        <v>kg</v>
      </c>
      <c r="K48" s="282">
        <v>1</v>
      </c>
      <c r="L48" s="267"/>
      <c r="M48" s="402">
        <f>VLOOKUP(A48,MATERIALES!A5:D389,4,FALSE)</f>
        <v>15504.623868422887</v>
      </c>
      <c r="N48" s="272">
        <f>K48*M48</f>
        <v>15504.623868422887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15504.623868422887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33634.905451800994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55866.51041058408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11173.302082116817</v>
      </c>
      <c r="M84" s="862"/>
      <c r="N84" s="51"/>
    </row>
    <row r="85" spans="1:14">
      <c r="B85" s="89" t="s">
        <v>973</v>
      </c>
      <c r="C85" s="90"/>
      <c r="D85" s="90"/>
      <c r="E85" s="90"/>
      <c r="F85" s="90"/>
      <c r="G85" s="90"/>
      <c r="H85" s="90"/>
      <c r="I85" s="87"/>
      <c r="J85" s="88"/>
      <c r="K85" s="304">
        <v>0.05</v>
      </c>
      <c r="L85" s="861">
        <f>N79*K85</f>
        <v>2793.3255205292044</v>
      </c>
      <c r="M85" s="862"/>
      <c r="N85" s="51"/>
    </row>
    <row r="86" spans="1:14" ht="15.75" thickBot="1">
      <c r="B86" s="91" t="s">
        <v>974</v>
      </c>
      <c r="C86" s="92"/>
      <c r="D86" s="92"/>
      <c r="E86" s="92"/>
      <c r="F86" s="92"/>
      <c r="G86" s="92"/>
      <c r="H86" s="92"/>
      <c r="I86" s="93"/>
      <c r="J86" s="94"/>
      <c r="K86" s="305">
        <v>0.05</v>
      </c>
      <c r="L86" s="863">
        <f>N79*K86</f>
        <v>2793.3255205292044</v>
      </c>
      <c r="M86" s="864"/>
      <c r="N86" s="51"/>
    </row>
    <row r="87" spans="1:14" ht="15.75" thickBot="1">
      <c r="B87" s="827" t="s">
        <v>953</v>
      </c>
      <c r="C87" s="828"/>
      <c r="D87" s="828"/>
      <c r="E87" s="828"/>
      <c r="F87" s="828"/>
      <c r="G87" s="828"/>
      <c r="H87" s="828"/>
      <c r="I87" s="828"/>
      <c r="J87" s="828"/>
      <c r="K87" s="828"/>
      <c r="L87" s="828"/>
      <c r="M87" s="829"/>
      <c r="N87" s="52">
        <f>L84+L85+L86</f>
        <v>16759.953123175226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72626.463533759306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2686.8530451800998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VLOOKUP(A48,MATERIALES!A4:D633,2,FALSE)</f>
        <v>kg</v>
      </c>
      <c r="K48" s="282">
        <v>1</v>
      </c>
      <c r="L48" s="267"/>
      <c r="M48" s="402">
        <f>VLOOKUP(A48,MATERIALES!A5:D389,4,FALSE)</f>
        <v>15504.623868422887</v>
      </c>
      <c r="N48" s="272">
        <f>K48*M48</f>
        <v>15504.623868422887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15504.623868422887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17912.353634534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36103.83054813699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7220.7661096273987</v>
      </c>
      <c r="M84" s="862"/>
      <c r="N84" s="51"/>
    </row>
    <row r="85" spans="1:14">
      <c r="B85" s="89" t="s">
        <v>973</v>
      </c>
      <c r="C85" s="90"/>
      <c r="D85" s="90"/>
      <c r="E85" s="90"/>
      <c r="F85" s="90"/>
      <c r="G85" s="90"/>
      <c r="H85" s="90"/>
      <c r="I85" s="87"/>
      <c r="J85" s="88"/>
      <c r="K85" s="304">
        <v>0.05</v>
      </c>
      <c r="L85" s="861">
        <f>N79*K85</f>
        <v>1805.1915274068497</v>
      </c>
      <c r="M85" s="862"/>
      <c r="N85" s="51"/>
    </row>
    <row r="86" spans="1:14" ht="15.75" thickBot="1">
      <c r="B86" s="91" t="s">
        <v>974</v>
      </c>
      <c r="C86" s="92"/>
      <c r="D86" s="92"/>
      <c r="E86" s="92"/>
      <c r="F86" s="92"/>
      <c r="G86" s="92"/>
      <c r="H86" s="92"/>
      <c r="I86" s="93"/>
      <c r="J86" s="94"/>
      <c r="K86" s="305">
        <v>0.05</v>
      </c>
      <c r="L86" s="863">
        <f>N79*K86</f>
        <v>1805.1915274068497</v>
      </c>
      <c r="M86" s="864"/>
      <c r="N86" s="51"/>
    </row>
    <row r="87" spans="1:14" ht="15.75" thickBot="1">
      <c r="B87" s="827" t="s">
        <v>953</v>
      </c>
      <c r="C87" s="828"/>
      <c r="D87" s="828"/>
      <c r="E87" s="828"/>
      <c r="F87" s="828"/>
      <c r="G87" s="828"/>
      <c r="H87" s="828"/>
      <c r="I87" s="828"/>
      <c r="J87" s="828"/>
      <c r="K87" s="828"/>
      <c r="L87" s="828"/>
      <c r="M87" s="829"/>
      <c r="N87" s="52">
        <f>L84+L85+L86</f>
        <v>10831.149164441096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46934.97971257809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2015.1397838850748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205" t="s">
        <v>412</v>
      </c>
      <c r="B48" s="43" t="str">
        <f>VLOOKUP(A48,MATERIALES!A5:D372,3,FALSE)</f>
        <v>Cicatrizante (para remoción de especies vegetales)</v>
      </c>
      <c r="C48" s="281"/>
      <c r="D48" s="281"/>
      <c r="E48" s="281"/>
      <c r="F48" s="281"/>
      <c r="G48" s="281"/>
      <c r="H48" s="281"/>
      <c r="I48" s="281"/>
      <c r="J48" s="311" t="str">
        <f>VLOOKUP(A48,MATERIALES!A4:D633,2,FALSE)</f>
        <v>kg</v>
      </c>
      <c r="K48" s="282">
        <v>1</v>
      </c>
      <c r="L48" s="267"/>
      <c r="M48" s="402">
        <f>VLOOKUP(A48,MATERIALES!A5:D389,4,FALSE)</f>
        <v>15504.623868422887</v>
      </c>
      <c r="N48" s="272">
        <f>K48*M48</f>
        <v>15504.623868422887</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15504.623868422887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13434.265225900499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30954.028878208461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6190.8057756416929</v>
      </c>
      <c r="M84" s="862"/>
      <c r="N84" s="51"/>
    </row>
    <row r="85" spans="1:14">
      <c r="B85" s="89" t="s">
        <v>973</v>
      </c>
      <c r="C85" s="90"/>
      <c r="D85" s="90"/>
      <c r="E85" s="90"/>
      <c r="F85" s="90"/>
      <c r="G85" s="90"/>
      <c r="H85" s="90"/>
      <c r="I85" s="87"/>
      <c r="J85" s="88"/>
      <c r="K85" s="304">
        <v>0.05</v>
      </c>
      <c r="L85" s="861">
        <f>N79*K85</f>
        <v>1547.7014439104232</v>
      </c>
      <c r="M85" s="862"/>
      <c r="N85" s="51"/>
    </row>
    <row r="86" spans="1:14" ht="15.75" thickBot="1">
      <c r="B86" s="91" t="s">
        <v>974</v>
      </c>
      <c r="C86" s="92"/>
      <c r="D86" s="92"/>
      <c r="E86" s="92"/>
      <c r="F86" s="92"/>
      <c r="G86" s="92"/>
      <c r="H86" s="92"/>
      <c r="I86" s="93"/>
      <c r="J86" s="94"/>
      <c r="K86" s="305">
        <v>0.05</v>
      </c>
      <c r="L86" s="863">
        <f>N79*K86</f>
        <v>1547.7014439104232</v>
      </c>
      <c r="M86" s="864"/>
      <c r="N86" s="51"/>
    </row>
    <row r="87" spans="1:14" ht="15.75" thickBot="1">
      <c r="B87" s="827" t="s">
        <v>953</v>
      </c>
      <c r="C87" s="828"/>
      <c r="D87" s="828"/>
      <c r="E87" s="828"/>
      <c r="F87" s="828"/>
      <c r="G87" s="828"/>
      <c r="H87" s="828"/>
      <c r="I87" s="828"/>
      <c r="J87" s="828"/>
      <c r="K87" s="828"/>
      <c r="L87" s="828"/>
      <c r="M87" s="829"/>
      <c r="N87" s="52">
        <f>L84+L85+L86</f>
        <v>9286.2086634625393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40240.237541670998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11305.850572033949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2.1</v>
      </c>
      <c r="L48" s="267"/>
      <c r="M48" s="402">
        <f>VLOOKUP(A48,MATERIALES!A5:D389,4,FALSE)</f>
        <v>52063.881358035214</v>
      </c>
      <c r="N48" s="272">
        <f>K48*M48</f>
        <v>109334.15085187396</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15504.623868422887</v>
      </c>
      <c r="N49" s="272">
        <f>K49*M49</f>
        <v>15504.623868422887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124838.77472029685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75372.337146892998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211516.9624392238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42303.392487844765</v>
      </c>
      <c r="M84" s="862"/>
      <c r="N84" s="51"/>
    </row>
    <row r="85" spans="1:14">
      <c r="B85" s="89" t="s">
        <v>973</v>
      </c>
      <c r="C85" s="90"/>
      <c r="D85" s="90"/>
      <c r="E85" s="90"/>
      <c r="F85" s="90"/>
      <c r="G85" s="90"/>
      <c r="H85" s="90"/>
      <c r="I85" s="87"/>
      <c r="J85" s="88"/>
      <c r="K85" s="304">
        <v>0.05</v>
      </c>
      <c r="L85" s="861">
        <f>N79*K85</f>
        <v>10575.848121961191</v>
      </c>
      <c r="M85" s="862"/>
      <c r="N85" s="51"/>
    </row>
    <row r="86" spans="1:14" ht="15.75" thickBot="1">
      <c r="B86" s="91" t="s">
        <v>974</v>
      </c>
      <c r="C86" s="92"/>
      <c r="D86" s="92"/>
      <c r="E86" s="92"/>
      <c r="F86" s="92"/>
      <c r="G86" s="92"/>
      <c r="H86" s="92"/>
      <c r="I86" s="93"/>
      <c r="J86" s="94"/>
      <c r="K86" s="305">
        <v>0.05</v>
      </c>
      <c r="L86" s="863">
        <f>N79*K86</f>
        <v>10575.848121961191</v>
      </c>
      <c r="M86" s="864"/>
      <c r="N86" s="51"/>
    </row>
    <row r="87" spans="1:14" ht="15.75" thickBot="1">
      <c r="B87" s="827" t="s">
        <v>953</v>
      </c>
      <c r="C87" s="828"/>
      <c r="D87" s="828"/>
      <c r="E87" s="828"/>
      <c r="F87" s="828"/>
      <c r="G87" s="828"/>
      <c r="H87" s="828"/>
      <c r="I87" s="828"/>
      <c r="J87" s="828"/>
      <c r="K87" s="828"/>
      <c r="L87" s="828"/>
      <c r="M87" s="829"/>
      <c r="N87" s="52">
        <f>L84+L85+L86</f>
        <v>63455.088731767151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274972.05117099098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11305.850572033949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2</v>
      </c>
      <c r="L48" s="267"/>
      <c r="M48" s="402">
        <f>VLOOKUP(A48,MATERIALES!A5:D389,4,FALSE)</f>
        <v>52063.881358035214</v>
      </c>
      <c r="N48" s="272">
        <f>K48*M48</f>
        <v>104127.76271607043</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15504.623868422887</v>
      </c>
      <c r="N49" s="272">
        <f>K49*M49</f>
        <v>15504.623868422887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119632.38658449332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75372.337146892998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206310.57430342026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41262.114860684058</v>
      </c>
      <c r="M84" s="862"/>
      <c r="N84" s="51"/>
    </row>
    <row r="85" spans="1:14">
      <c r="B85" s="89" t="s">
        <v>973</v>
      </c>
      <c r="C85" s="90"/>
      <c r="D85" s="90"/>
      <c r="E85" s="90"/>
      <c r="F85" s="90"/>
      <c r="G85" s="90"/>
      <c r="H85" s="90"/>
      <c r="I85" s="87"/>
      <c r="J85" s="88"/>
      <c r="K85" s="304">
        <v>0.05</v>
      </c>
      <c r="L85" s="861">
        <f>N79*K85</f>
        <v>10315.528715171014</v>
      </c>
      <c r="M85" s="862"/>
      <c r="N85" s="51"/>
    </row>
    <row r="86" spans="1:14" ht="15.75" thickBot="1">
      <c r="B86" s="91" t="s">
        <v>974</v>
      </c>
      <c r="C86" s="92"/>
      <c r="D86" s="92"/>
      <c r="E86" s="92"/>
      <c r="F86" s="92"/>
      <c r="G86" s="92"/>
      <c r="H86" s="92"/>
      <c r="I86" s="93"/>
      <c r="J86" s="94"/>
      <c r="K86" s="305">
        <v>0.05</v>
      </c>
      <c r="L86" s="863">
        <f>N79*K86</f>
        <v>10315.528715171014</v>
      </c>
      <c r="M86" s="864"/>
      <c r="N86" s="51"/>
    </row>
    <row r="87" spans="1:14" ht="15.75" thickBot="1">
      <c r="B87" s="827" t="s">
        <v>953</v>
      </c>
      <c r="C87" s="828"/>
      <c r="D87" s="828"/>
      <c r="E87" s="828"/>
      <c r="F87" s="828"/>
      <c r="G87" s="828"/>
      <c r="H87" s="828"/>
      <c r="I87" s="828"/>
      <c r="J87" s="828"/>
      <c r="K87" s="828"/>
      <c r="L87" s="828"/>
      <c r="M87" s="829"/>
      <c r="N87" s="52">
        <f>L84+L85+L86</f>
        <v>61893.172291026087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268203.74659444636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4720.6884844632978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1.31</v>
      </c>
      <c r="L48" s="267"/>
      <c r="M48" s="402">
        <f>VLOOKUP(A48,MATERIALES!A5:D389,4,FALSE)</f>
        <v>52063.881358035214</v>
      </c>
      <c r="N48" s="272">
        <f>K48*M48</f>
        <v>68203.684579026129</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15504.623868422887</v>
      </c>
      <c r="N49" s="272">
        <f>K49*M49</f>
        <v>15504.623868422887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83708.308447449017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47206.884844632979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135635.88177654531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27127.176355309064</v>
      </c>
      <c r="M84" s="862"/>
      <c r="N84" s="51"/>
    </row>
    <row r="85" spans="1:14">
      <c r="B85" s="89" t="s">
        <v>973</v>
      </c>
      <c r="C85" s="90"/>
      <c r="D85" s="90"/>
      <c r="E85" s="90"/>
      <c r="F85" s="90"/>
      <c r="G85" s="90"/>
      <c r="H85" s="90"/>
      <c r="I85" s="87"/>
      <c r="J85" s="88"/>
      <c r="K85" s="304">
        <v>0.05</v>
      </c>
      <c r="L85" s="861">
        <f>N79*K85</f>
        <v>6781.794088827266</v>
      </c>
      <c r="M85" s="862"/>
      <c r="N85" s="51"/>
    </row>
    <row r="86" spans="1:14" ht="15.75" thickBot="1">
      <c r="B86" s="91" t="s">
        <v>974</v>
      </c>
      <c r="C86" s="92"/>
      <c r="D86" s="92"/>
      <c r="E86" s="92"/>
      <c r="F86" s="92"/>
      <c r="G86" s="92"/>
      <c r="H86" s="92"/>
      <c r="I86" s="93"/>
      <c r="J86" s="94"/>
      <c r="K86" s="305">
        <v>0.05</v>
      </c>
      <c r="L86" s="863">
        <f>N79*K86</f>
        <v>6781.794088827266</v>
      </c>
      <c r="M86" s="864"/>
      <c r="N86" s="51"/>
    </row>
    <row r="87" spans="1:14" ht="15.75" thickBot="1">
      <c r="B87" s="827" t="s">
        <v>953</v>
      </c>
      <c r="C87" s="828"/>
      <c r="D87" s="828"/>
      <c r="E87" s="828"/>
      <c r="F87" s="828"/>
      <c r="G87" s="828"/>
      <c r="H87" s="828"/>
      <c r="I87" s="828"/>
      <c r="J87" s="828"/>
      <c r="K87" s="828"/>
      <c r="L87" s="828"/>
      <c r="M87" s="829"/>
      <c r="N87" s="52">
        <f>L84+L85+L86</f>
        <v>40690.764532963593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176326.64630950891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3957.0477002118823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1.1000000000000001</v>
      </c>
      <c r="L48" s="267"/>
      <c r="M48" s="402">
        <f>VLOOKUP(A48,MATERIALES!A5:D389,4,FALSE)</f>
        <v>52063.881358035214</v>
      </c>
      <c r="N48" s="272">
        <f>K48*M48</f>
        <v>57270.269493838743</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VLOOKUP(A49,MATERIALES!A5:D634,2,FALSE)</f>
        <v>kg</v>
      </c>
      <c r="K49" s="397">
        <v>1</v>
      </c>
      <c r="L49" s="421"/>
      <c r="M49" s="402">
        <f>VLOOKUP(A49,MATERIALES!A6:D390,4,FALSE)</f>
        <v>15504.623868422887</v>
      </c>
      <c r="N49" s="272">
        <f>K49*M49</f>
        <v>15504.623868422887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72774.893362261631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39570.477002118823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116302.41806459235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23260.48361291847</v>
      </c>
      <c r="M84" s="862"/>
      <c r="N84" s="51"/>
    </row>
    <row r="85" spans="1:14">
      <c r="B85" s="89" t="s">
        <v>973</v>
      </c>
      <c r="C85" s="90"/>
      <c r="D85" s="90"/>
      <c r="E85" s="90"/>
      <c r="F85" s="90"/>
      <c r="G85" s="90"/>
      <c r="H85" s="90"/>
      <c r="I85" s="87"/>
      <c r="J85" s="88"/>
      <c r="K85" s="304">
        <v>0.05</v>
      </c>
      <c r="L85" s="861">
        <f>N79*K85</f>
        <v>5815.1209032296174</v>
      </c>
      <c r="M85" s="862"/>
      <c r="N85" s="51"/>
    </row>
    <row r="86" spans="1:14" ht="15.75" thickBot="1">
      <c r="B86" s="91" t="s">
        <v>974</v>
      </c>
      <c r="C86" s="92"/>
      <c r="D86" s="92"/>
      <c r="E86" s="92"/>
      <c r="F86" s="92"/>
      <c r="G86" s="92"/>
      <c r="H86" s="92"/>
      <c r="I86" s="93"/>
      <c r="J86" s="94"/>
      <c r="K86" s="305">
        <v>0.05</v>
      </c>
      <c r="L86" s="863">
        <f>N79*K86</f>
        <v>5815.1209032296174</v>
      </c>
      <c r="M86" s="864"/>
      <c r="N86" s="51"/>
    </row>
    <row r="87" spans="1:14" ht="15.75" thickBot="1">
      <c r="B87" s="827" t="s">
        <v>953</v>
      </c>
      <c r="C87" s="828"/>
      <c r="D87" s="828"/>
      <c r="E87" s="828"/>
      <c r="F87" s="828"/>
      <c r="G87" s="828"/>
      <c r="H87" s="828"/>
      <c r="I87" s="828"/>
      <c r="J87" s="828"/>
      <c r="K87" s="828"/>
      <c r="L87" s="828"/>
      <c r="M87" s="829"/>
      <c r="N87" s="52">
        <f>L84+L85+L86</f>
        <v>34890.725419377704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151193.14348397005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269.07924361440803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282">
        <v>0.05</v>
      </c>
      <c r="L48" s="267"/>
      <c r="M48" s="402">
        <f>VLOOKUP(A48,MATERIALES!A5:D389,4,FALSE)</f>
        <v>52063.881358035214</v>
      </c>
      <c r="N48" s="272">
        <f>K48*M48</f>
        <v>2603.1940679017607</v>
      </c>
    </row>
    <row r="49" spans="1:14">
      <c r="A49" s="170" t="s">
        <v>774</v>
      </c>
      <c r="B49" s="43" t="str">
        <f>VLOOKUP(A49,MATERIALES!A6:D372,3,FALSE)</f>
        <v>Agua</v>
      </c>
      <c r="C49" s="425"/>
      <c r="D49" s="425"/>
      <c r="E49" s="425"/>
      <c r="F49" s="425"/>
      <c r="G49" s="425"/>
      <c r="H49" s="425"/>
      <c r="I49" s="425"/>
      <c r="J49" s="312" t="str">
        <f>VLOOKUP(A49,MATERIALES!A5:D634,2,FALSE)</f>
        <v>lt</v>
      </c>
      <c r="K49" s="397">
        <v>5</v>
      </c>
      <c r="L49" s="421"/>
      <c r="M49" s="402">
        <f>VLOOKUP(A49,MATERIALES!A6:D390,4,FALSE)</f>
        <v>62.476657629642254</v>
      </c>
      <c r="N49" s="272">
        <f>K49*M49</f>
        <v>312.38328814821125</v>
      </c>
    </row>
    <row r="50" spans="1:14">
      <c r="A50" s="170" t="s">
        <v>915</v>
      </c>
      <c r="B50" s="43" t="str">
        <f>VLOOKUP(A50,MATERIALES!A6:D372,3,FALSE)</f>
        <v>Cespedones</v>
      </c>
      <c r="C50" s="425"/>
      <c r="D50" s="425"/>
      <c r="E50" s="425"/>
      <c r="F50" s="425"/>
      <c r="G50" s="425"/>
      <c r="H50" s="425"/>
      <c r="I50" s="425"/>
      <c r="J50" s="312" t="str">
        <f>VLOOKUP(A50,MATERIALES!A6:D635,2,FALSE)</f>
        <v>m2</v>
      </c>
      <c r="K50" s="397">
        <v>1</v>
      </c>
      <c r="L50" s="421"/>
      <c r="M50" s="402">
        <f>VLOOKUP(A50,MATERIALES!A6:D391,4,FALSE)</f>
        <v>15619.164407410564</v>
      </c>
      <c r="N50" s="272">
        <f>K50*M50</f>
        <v>15619.164407410564</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18534.741763460537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21494.613443219023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4298.9226886438046</v>
      </c>
      <c r="M84" s="862"/>
      <c r="N84" s="51"/>
    </row>
    <row r="85" spans="1:14">
      <c r="B85" s="89" t="s">
        <v>973</v>
      </c>
      <c r="C85" s="90"/>
      <c r="D85" s="90"/>
      <c r="E85" s="90"/>
      <c r="F85" s="90"/>
      <c r="G85" s="90"/>
      <c r="H85" s="90"/>
      <c r="I85" s="87"/>
      <c r="J85" s="88"/>
      <c r="K85" s="304">
        <v>0.05</v>
      </c>
      <c r="L85" s="861">
        <f>N79*K85</f>
        <v>1074.7306721609511</v>
      </c>
      <c r="M85" s="862"/>
      <c r="N85" s="51"/>
    </row>
    <row r="86" spans="1:14" ht="15.75" thickBot="1">
      <c r="B86" s="91" t="s">
        <v>974</v>
      </c>
      <c r="C86" s="92"/>
      <c r="D86" s="92"/>
      <c r="E86" s="92"/>
      <c r="F86" s="92"/>
      <c r="G86" s="92"/>
      <c r="H86" s="92"/>
      <c r="I86" s="93"/>
      <c r="J86" s="94"/>
      <c r="K86" s="305">
        <v>0.05</v>
      </c>
      <c r="L86" s="863">
        <f>N79*K86</f>
        <v>1074.7306721609511</v>
      </c>
      <c r="M86" s="864"/>
      <c r="N86" s="51"/>
    </row>
    <row r="87" spans="1:14" ht="15.75" thickBot="1">
      <c r="B87" s="827" t="s">
        <v>953</v>
      </c>
      <c r="C87" s="828"/>
      <c r="D87" s="828"/>
      <c r="E87" s="828"/>
      <c r="F87" s="828"/>
      <c r="G87" s="828"/>
      <c r="H87" s="828"/>
      <c r="I87" s="828"/>
      <c r="J87" s="828"/>
      <c r="K87" s="828"/>
      <c r="L87" s="828"/>
      <c r="M87" s="829"/>
      <c r="N87" s="52">
        <f>L84+L85+L86</f>
        <v>6448.3840329657069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27942.99747618473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108.262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426</v>
      </c>
      <c r="B48" s="43" t="str">
        <f>VLOOKUP(A48,MATERIALES!A5:D372,3,FALSE)</f>
        <v>Costal de fibra o fique</v>
      </c>
      <c r="C48" s="281"/>
      <c r="D48" s="281"/>
      <c r="E48" s="281"/>
      <c r="F48" s="281"/>
      <c r="G48" s="281"/>
      <c r="H48" s="281"/>
      <c r="I48" s="281"/>
      <c r="J48" s="311" t="str">
        <f>VLOOKUP(A48,MATERIALES!A4:D633,2,FALSE)</f>
        <v>m2</v>
      </c>
      <c r="K48" s="282">
        <v>1</v>
      </c>
      <c r="L48" s="267"/>
      <c r="M48" s="402">
        <f>VLOOKUP(A48,MATERIALES!A5:D389,4,FALSE)</f>
        <v>0</v>
      </c>
      <c r="N48" s="272">
        <f>K48*M48</f>
        <v>0</v>
      </c>
    </row>
    <row r="49" spans="1:14">
      <c r="A49" s="170" t="s">
        <v>650</v>
      </c>
      <c r="B49" s="43" t="str">
        <f>VLOOKUP(A49,MATERIALES!A6:D372,3,FALSE)</f>
        <v>Semillas para empradizar</v>
      </c>
      <c r="C49" s="425"/>
      <c r="D49" s="425"/>
      <c r="E49" s="425"/>
      <c r="F49" s="425"/>
      <c r="G49" s="425"/>
      <c r="H49" s="425"/>
      <c r="I49" s="425"/>
      <c r="J49" s="312" t="str">
        <f>VLOOKUP(A49,MATERIALES!A5:D634,2,FALSE)</f>
        <v>kg</v>
      </c>
      <c r="K49" s="397">
        <v>0.05</v>
      </c>
      <c r="L49" s="421"/>
      <c r="M49" s="402">
        <f>VLOOKUP(A49,MATERIALES!A6:D390,4,FALSE)</f>
        <v>33320.884069142536</v>
      </c>
      <c r="N49" s="272">
        <f>K49*M49</f>
        <v>1666.044203457127</v>
      </c>
    </row>
    <row r="50" spans="1:14">
      <c r="A50" s="170" t="s">
        <v>686</v>
      </c>
      <c r="B50" s="43" t="str">
        <f>VLOOKUP(A50,MATERIALES!A6:D372,3,FALSE)</f>
        <v xml:space="preserve">Tierra abonada </v>
      </c>
      <c r="C50" s="425"/>
      <c r="D50" s="425"/>
      <c r="E50" s="425"/>
      <c r="F50" s="425"/>
      <c r="G50" s="425"/>
      <c r="H50" s="425"/>
      <c r="I50" s="425"/>
      <c r="J50" s="312" t="str">
        <f>VLOOKUP(A50,MATERIALES!A6:D635,2,FALSE)</f>
        <v>m3</v>
      </c>
      <c r="K50" s="397">
        <v>7.4999999999999997E-2</v>
      </c>
      <c r="L50" s="421"/>
      <c r="M50" s="402">
        <f>VLOOKUP(A50,MATERIALES!A6:D391,4,FALSE)</f>
        <v>52063.881358035214</v>
      </c>
      <c r="N50" s="272">
        <f>K50*M50</f>
        <v>3904.7911018526411</v>
      </c>
    </row>
    <row r="51" spans="1:14">
      <c r="A51" s="170" t="s">
        <v>774</v>
      </c>
      <c r="B51" s="43" t="str">
        <f>VLOOKUP(A51,MATERIALES!A6:D372,3,FALSE)</f>
        <v>Agua</v>
      </c>
      <c r="C51" s="425"/>
      <c r="D51" s="425"/>
      <c r="E51" s="425"/>
      <c r="F51" s="425"/>
      <c r="G51" s="425"/>
      <c r="H51" s="425"/>
      <c r="I51" s="425"/>
      <c r="J51" s="312" t="str">
        <f>VLOOKUP(A51,MATERIALES!A6:D636,2,FALSE)</f>
        <v>lt</v>
      </c>
      <c r="K51" s="397">
        <v>5</v>
      </c>
      <c r="L51" s="421"/>
      <c r="M51" s="402">
        <f>VLOOKUP(A51,MATERIALES!A6:D392,4,FALSE)</f>
        <v>62.476657629642254</v>
      </c>
      <c r="N51" s="272">
        <f>K51*M51</f>
        <v>312.38328814821125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5883.2185934579793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1082.6199999999999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7074.1005934579789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1414.8201186915958</v>
      </c>
      <c r="M84" s="862"/>
      <c r="N84" s="51"/>
    </row>
    <row r="85" spans="1:14">
      <c r="B85" s="89" t="s">
        <v>973</v>
      </c>
      <c r="C85" s="90"/>
      <c r="D85" s="90"/>
      <c r="E85" s="90"/>
      <c r="F85" s="90"/>
      <c r="G85" s="90"/>
      <c r="H85" s="90"/>
      <c r="I85" s="87"/>
      <c r="J85" s="88"/>
      <c r="K85" s="304">
        <v>0.05</v>
      </c>
      <c r="L85" s="861">
        <f>N79*K85</f>
        <v>353.70502967289895</v>
      </c>
      <c r="M85" s="862"/>
      <c r="N85" s="51"/>
    </row>
    <row r="86" spans="1:14" ht="15.75" thickBot="1">
      <c r="B86" s="91" t="s">
        <v>974</v>
      </c>
      <c r="C86" s="92"/>
      <c r="D86" s="92"/>
      <c r="E86" s="92"/>
      <c r="F86" s="92"/>
      <c r="G86" s="92"/>
      <c r="H86" s="92"/>
      <c r="I86" s="93"/>
      <c r="J86" s="94"/>
      <c r="K86" s="305">
        <v>0.05</v>
      </c>
      <c r="L86" s="863">
        <f>N79*K86</f>
        <v>353.70502967289895</v>
      </c>
      <c r="M86" s="864"/>
      <c r="N86" s="51"/>
    </row>
    <row r="87" spans="1:14" ht="15.75" thickBot="1">
      <c r="B87" s="827" t="s">
        <v>953</v>
      </c>
      <c r="C87" s="828"/>
      <c r="D87" s="828"/>
      <c r="E87" s="828"/>
      <c r="F87" s="828"/>
      <c r="G87" s="828"/>
      <c r="H87" s="828"/>
      <c r="I87" s="828"/>
      <c r="J87" s="828"/>
      <c r="K87" s="828"/>
      <c r="L87" s="828"/>
      <c r="M87" s="829"/>
      <c r="N87" s="52">
        <f>L84+L85+L86</f>
        <v>2122.2301780373937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9196.3307714953735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253</v>
      </c>
      <c r="B36" s="840" t="str">
        <f>VLOOKUP(A36,EQUIPOS!A6:D154,3,FALSE)</f>
        <v>Máquina hidrosembradora</v>
      </c>
      <c r="C36" s="841"/>
      <c r="D36" s="841"/>
      <c r="E36" s="841"/>
      <c r="F36" s="841"/>
      <c r="G36" s="841"/>
      <c r="H36" s="842"/>
      <c r="I36" s="267"/>
      <c r="J36" s="268"/>
      <c r="K36" s="269">
        <f>VLOOKUP(A36,EQUIPOS!A6:D163,4,FALSE)</f>
        <v>20249.493859920658</v>
      </c>
      <c r="L36" s="270"/>
      <c r="M36" s="336">
        <v>350</v>
      </c>
      <c r="N36" s="272">
        <f>K36/M36</f>
        <v>57.85569674263045</v>
      </c>
    </row>
    <row r="37" spans="1:14">
      <c r="A37" s="113" t="s">
        <v>138</v>
      </c>
      <c r="B37" s="840" t="str">
        <f>VLOOKUP(A37,EQUIPOS!A7:D154,3,FALSE)</f>
        <v>Camioneta D-300</v>
      </c>
      <c r="C37" s="841"/>
      <c r="D37" s="841"/>
      <c r="E37" s="841"/>
      <c r="F37" s="841"/>
      <c r="G37" s="841"/>
      <c r="H37" s="842"/>
      <c r="I37" s="421"/>
      <c r="J37" s="422"/>
      <c r="K37" s="269">
        <f>VLOOKUP(A37,EQUIPOS!A7:D164,4,FALSE)</f>
        <v>53909.986415216081</v>
      </c>
      <c r="L37" s="335"/>
      <c r="M37" s="336">
        <v>350</v>
      </c>
      <c r="N37" s="272">
        <f>K37/M37</f>
        <v>154.0285326149031</v>
      </c>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4.8049864931144288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216.68921585064797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426</v>
      </c>
      <c r="B48" s="43" t="str">
        <f>VLOOKUP(A48,MATERIALES!A5:D372,3,FALSE)</f>
        <v>Costal de fibra o fique</v>
      </c>
      <c r="C48" s="281"/>
      <c r="D48" s="281"/>
      <c r="E48" s="281"/>
      <c r="F48" s="281"/>
      <c r="G48" s="281"/>
      <c r="H48" s="281"/>
      <c r="I48" s="281"/>
      <c r="J48" s="311" t="str">
        <f>VLOOKUP(A48,MATERIALES!A4:D633,2,FALSE)</f>
        <v>m2</v>
      </c>
      <c r="K48" s="282">
        <v>1</v>
      </c>
      <c r="L48" s="267"/>
      <c r="M48" s="402">
        <f>VLOOKUP(A48,MATERIALES!A5:D389,4,FALSE)</f>
        <v>0</v>
      </c>
      <c r="N48" s="272">
        <f>K48*M48</f>
        <v>0</v>
      </c>
    </row>
    <row r="49" spans="1:14">
      <c r="A49" s="170" t="s">
        <v>499</v>
      </c>
      <c r="B49" s="43" t="str">
        <f>VLOOKUP(A49,MATERIALES!A6:D372,3,FALSE)</f>
        <v>Mulch Orgánico</v>
      </c>
      <c r="C49" s="425"/>
      <c r="D49" s="425"/>
      <c r="E49" s="425"/>
      <c r="F49" s="425"/>
      <c r="G49" s="425"/>
      <c r="H49" s="425"/>
      <c r="I49" s="425"/>
      <c r="J49" s="312" t="str">
        <f>VLOOKUP(A49,MATERIALES!A5:D634,2,FALSE)</f>
        <v>kg</v>
      </c>
      <c r="K49" s="397">
        <v>0.4</v>
      </c>
      <c r="L49" s="421"/>
      <c r="M49" s="402">
        <f>VLOOKUP(A49,MATERIALES!A6:D390,4,FALSE)</f>
        <v>2500.107582812851</v>
      </c>
      <c r="N49" s="272">
        <f>K49*M49</f>
        <v>1000.0430331251405</v>
      </c>
    </row>
    <row r="50" spans="1:14">
      <c r="A50" s="170" t="s">
        <v>774</v>
      </c>
      <c r="B50" s="43" t="str">
        <f>VLOOKUP(A50,MATERIALES!A6:D372,3,FALSE)</f>
        <v>Agua</v>
      </c>
      <c r="C50" s="425"/>
      <c r="D50" s="425"/>
      <c r="E50" s="425"/>
      <c r="F50" s="425"/>
      <c r="G50" s="425"/>
      <c r="H50" s="425"/>
      <c r="I50" s="425"/>
      <c r="J50" s="312" t="str">
        <f>VLOOKUP(A50,MATERIALES!A6:D635,2,FALSE)</f>
        <v>lt</v>
      </c>
      <c r="K50" s="397">
        <v>5</v>
      </c>
      <c r="L50" s="421"/>
      <c r="M50" s="402">
        <f>VLOOKUP(A50,MATERIALES!A6:D391,4,FALSE)</f>
        <v>62.476657629642254</v>
      </c>
      <c r="N50" s="272">
        <f>K50*M50</f>
        <v>312.38328814821125</v>
      </c>
    </row>
    <row r="51" spans="1:14">
      <c r="A51" s="170" t="s">
        <v>650</v>
      </c>
      <c r="B51" s="43" t="str">
        <f>VLOOKUP(A51,MATERIALES!A6:D372,3,FALSE)</f>
        <v>Semillas para empradizar</v>
      </c>
      <c r="C51" s="425"/>
      <c r="D51" s="425"/>
      <c r="E51" s="425"/>
      <c r="F51" s="425"/>
      <c r="G51" s="425"/>
      <c r="H51" s="425"/>
      <c r="I51" s="425"/>
      <c r="J51" s="312" t="str">
        <f>VLOOKUP(A51,MATERIALES!A6:D636,2,FALSE)</f>
        <v>kg</v>
      </c>
      <c r="K51" s="397">
        <v>0.05</v>
      </c>
      <c r="L51" s="421"/>
      <c r="M51" s="402">
        <f>VLOOKUP(A51,MATERIALES!A6:D392,4,FALSE)</f>
        <v>33320.884069142536</v>
      </c>
      <c r="N51" s="272">
        <f>K51*M51</f>
        <v>1666.044203457127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2978.4705247304787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96.099729862288569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3291.2594704434155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658.25189408868312</v>
      </c>
      <c r="M84" s="862"/>
      <c r="N84" s="51"/>
    </row>
    <row r="85" spans="1:14">
      <c r="B85" s="89" t="s">
        <v>973</v>
      </c>
      <c r="C85" s="90"/>
      <c r="D85" s="90"/>
      <c r="E85" s="90"/>
      <c r="F85" s="90"/>
      <c r="G85" s="90"/>
      <c r="H85" s="90"/>
      <c r="I85" s="87"/>
      <c r="J85" s="88"/>
      <c r="K85" s="304">
        <v>0.05</v>
      </c>
      <c r="L85" s="861">
        <f>N79*K85</f>
        <v>164.56297352217078</v>
      </c>
      <c r="M85" s="862"/>
      <c r="N85" s="51"/>
    </row>
    <row r="86" spans="1:14" ht="15.75" thickBot="1">
      <c r="B86" s="91" t="s">
        <v>974</v>
      </c>
      <c r="C86" s="92"/>
      <c r="D86" s="92"/>
      <c r="E86" s="92"/>
      <c r="F86" s="92"/>
      <c r="G86" s="92"/>
      <c r="H86" s="92"/>
      <c r="I86" s="93"/>
      <c r="J86" s="94"/>
      <c r="K86" s="305">
        <v>0.05</v>
      </c>
      <c r="L86" s="863">
        <f>N79*K86</f>
        <v>164.56297352217078</v>
      </c>
      <c r="M86" s="864"/>
      <c r="N86" s="51"/>
    </row>
    <row r="87" spans="1:14" ht="15.75" thickBot="1">
      <c r="B87" s="827" t="s">
        <v>953</v>
      </c>
      <c r="C87" s="828"/>
      <c r="D87" s="828"/>
      <c r="E87" s="828"/>
      <c r="F87" s="828"/>
      <c r="G87" s="828"/>
      <c r="H87" s="828"/>
      <c r="I87" s="828"/>
      <c r="J87" s="828"/>
      <c r="K87" s="828"/>
      <c r="L87" s="828"/>
      <c r="M87" s="829"/>
      <c r="N87" s="52">
        <f>L84+L85+L86</f>
        <v>987.37784113302462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4278.63731157644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1726</v>
      </c>
      <c r="C31" s="967" t="s">
        <v>2049</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53909.986415216081</v>
      </c>
      <c r="L36" s="270"/>
      <c r="M36" s="336">
        <v>8000</v>
      </c>
      <c r="N36" s="272">
        <f>K36/M36</f>
        <v>6.7387483019020102</v>
      </c>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26.907924361440802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33.646672663342812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511</v>
      </c>
      <c r="B48" s="43" t="str">
        <f>VLOOKUP(A48,MATERIALES!A5:D372,3,FALSE)</f>
        <v>Manto Temporal (Protección de Taludes)</v>
      </c>
      <c r="C48" s="281"/>
      <c r="D48" s="281"/>
      <c r="E48" s="281"/>
      <c r="F48" s="281"/>
      <c r="G48" s="281"/>
      <c r="H48" s="281"/>
      <c r="I48" s="281"/>
      <c r="J48" s="311" t="str">
        <f>VLOOKUP(A48,MATERIALES!A4:D633,2,FALSE)</f>
        <v>m2</v>
      </c>
      <c r="K48" s="486">
        <v>1.05</v>
      </c>
      <c r="L48" s="267"/>
      <c r="M48" s="402">
        <f>VLOOKUP(A48,MATERIALES!A5:D389,4,FALSE)</f>
        <v>4124.5006811835492</v>
      </c>
      <c r="N48" s="272">
        <f>K48*M48</f>
        <v>4330.7257152427264</v>
      </c>
    </row>
    <row r="49" spans="1:14">
      <c r="A49" s="170" t="s">
        <v>584</v>
      </c>
      <c r="B49" s="43" t="str">
        <f>VLOOKUP(A49,MATERIALES!A6:D372,3,FALSE)</f>
        <v>Mezcla Fértil</v>
      </c>
      <c r="C49" s="425"/>
      <c r="D49" s="425"/>
      <c r="E49" s="425"/>
      <c r="F49" s="425"/>
      <c r="G49" s="425"/>
      <c r="H49" s="425"/>
      <c r="I49" s="425"/>
      <c r="J49" s="312" t="str">
        <f>VLOOKUP(A49,MATERIALES!A5:D634,2,FALSE)</f>
        <v>m2</v>
      </c>
      <c r="K49" s="486">
        <v>1</v>
      </c>
      <c r="L49" s="421"/>
      <c r="M49" s="402">
        <f>VLOOKUP(A49,MATERIALES!A6:D390,4,FALSE)</f>
        <v>17602.798287151705</v>
      </c>
      <c r="N49" s="272">
        <f>K49*M49</f>
        <v>17602.798287151705</v>
      </c>
    </row>
    <row r="50" spans="1:14">
      <c r="A50" s="170" t="s">
        <v>827</v>
      </c>
      <c r="B50" s="43" t="str">
        <f>VLOOKUP(A50,MATERIALES!A6:D372,3,FALSE)</f>
        <v>Anclaje para fijación del manto</v>
      </c>
      <c r="C50" s="425"/>
      <c r="D50" s="425"/>
      <c r="E50" s="425"/>
      <c r="F50" s="425"/>
      <c r="G50" s="425"/>
      <c r="H50" s="425"/>
      <c r="I50" s="425"/>
      <c r="J50" s="312" t="str">
        <f>VLOOKUP(A50,MATERIALES!A6:D635,2,FALSE)</f>
        <v>u</v>
      </c>
      <c r="K50" s="486">
        <v>2</v>
      </c>
      <c r="L50" s="421"/>
      <c r="M50" s="402">
        <f>VLOOKUP(A50,MATERIALES!A6:D391,4,FALSE)</f>
        <v>993.37885631131189</v>
      </c>
      <c r="N50" s="272">
        <f>K50*M50</f>
        <v>1986.7577126226238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23920.281715017056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26644.720823824478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5328.9441647648964</v>
      </c>
      <c r="M84" s="862"/>
      <c r="N84" s="51"/>
    </row>
    <row r="85" spans="1:14">
      <c r="B85" s="89" t="s">
        <v>973</v>
      </c>
      <c r="C85" s="90"/>
      <c r="D85" s="90"/>
      <c r="E85" s="90"/>
      <c r="F85" s="90"/>
      <c r="G85" s="90"/>
      <c r="H85" s="90"/>
      <c r="I85" s="87"/>
      <c r="J85" s="88"/>
      <c r="K85" s="304">
        <v>0.05</v>
      </c>
      <c r="L85" s="861">
        <f>N79*K85</f>
        <v>1332.2360411912241</v>
      </c>
      <c r="M85" s="862"/>
      <c r="N85" s="51"/>
    </row>
    <row r="86" spans="1:14" ht="15.75" thickBot="1">
      <c r="B86" s="91" t="s">
        <v>974</v>
      </c>
      <c r="C86" s="92"/>
      <c r="D86" s="92"/>
      <c r="E86" s="92"/>
      <c r="F86" s="92"/>
      <c r="G86" s="92"/>
      <c r="H86" s="92"/>
      <c r="I86" s="93"/>
      <c r="J86" s="94"/>
      <c r="K86" s="305">
        <v>0.05</v>
      </c>
      <c r="L86" s="863">
        <f>N79*K86</f>
        <v>1332.2360411912241</v>
      </c>
      <c r="M86" s="864"/>
      <c r="N86" s="51"/>
    </row>
    <row r="87" spans="1:14" ht="15.75" thickBot="1">
      <c r="B87" s="827" t="s">
        <v>953</v>
      </c>
      <c r="C87" s="828"/>
      <c r="D87" s="828"/>
      <c r="E87" s="828"/>
      <c r="F87" s="828"/>
      <c r="G87" s="828"/>
      <c r="H87" s="828"/>
      <c r="I87" s="828"/>
      <c r="J87" s="828"/>
      <c r="K87" s="828"/>
      <c r="L87" s="828"/>
      <c r="M87" s="829"/>
      <c r="N87" s="52">
        <f>L84+L85+L86</f>
        <v>7993.4162471473446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34638.137070971825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8.5" customHeight="1" thickBot="1">
      <c r="A31" t="s">
        <v>1845</v>
      </c>
      <c r="B31" s="80" t="s">
        <v>1727</v>
      </c>
      <c r="C31" s="967" t="s">
        <v>2052</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53909.986415216081</v>
      </c>
      <c r="L36" s="270"/>
      <c r="M36" s="336">
        <v>8000</v>
      </c>
      <c r="N36" s="272">
        <f>K36/M36</f>
        <v>6.7387483019020102</v>
      </c>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26.907924361440802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33.646672663342812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512</v>
      </c>
      <c r="B48" s="43" t="str">
        <f>VLOOKUP(A48,MATERIALES!A5:D372,3,FALSE)</f>
        <v>Manto Permanente (Protección de Taludes)</v>
      </c>
      <c r="C48" s="281"/>
      <c r="D48" s="281"/>
      <c r="E48" s="281"/>
      <c r="F48" s="281"/>
      <c r="G48" s="281"/>
      <c r="H48" s="281"/>
      <c r="I48" s="281"/>
      <c r="J48" s="311" t="str">
        <f>VLOOKUP(A48,MATERIALES!A4:D633,2,FALSE)</f>
        <v>m2</v>
      </c>
      <c r="K48" s="486">
        <v>1.05</v>
      </c>
      <c r="L48" s="267"/>
      <c r="M48" s="402">
        <f>VLOOKUP(A48,MATERIALES!A5:D389,4,FALSE)</f>
        <v>8417.6883379671326</v>
      </c>
      <c r="N48" s="272">
        <f>K48*M48</f>
        <v>8838.5727548654904</v>
      </c>
    </row>
    <row r="49" spans="1:14">
      <c r="A49" s="170" t="s">
        <v>584</v>
      </c>
      <c r="B49" s="43" t="str">
        <f>VLOOKUP(A49,MATERIALES!A6:D372,3,FALSE)</f>
        <v>Mezcla Fértil</v>
      </c>
      <c r="C49" s="425"/>
      <c r="D49" s="425"/>
      <c r="E49" s="425"/>
      <c r="F49" s="425"/>
      <c r="G49" s="425"/>
      <c r="H49" s="425"/>
      <c r="I49" s="425"/>
      <c r="J49" s="312" t="str">
        <f>VLOOKUP(A49,MATERIALES!A5:D634,2,FALSE)</f>
        <v>m2</v>
      </c>
      <c r="K49" s="486">
        <v>1</v>
      </c>
      <c r="L49" s="421"/>
      <c r="M49" s="402">
        <f>VLOOKUP(A49,MATERIALES!A6:D390,4,FALSE)</f>
        <v>17602.798287151705</v>
      </c>
      <c r="N49" s="272">
        <f>K49*M49</f>
        <v>17602.798287151705</v>
      </c>
    </row>
    <row r="50" spans="1:14">
      <c r="A50" s="170" t="s">
        <v>827</v>
      </c>
      <c r="B50" s="43" t="str">
        <f>VLOOKUP(A50,MATERIALES!A6:D372,3,FALSE)</f>
        <v>Anclaje para fijación del manto</v>
      </c>
      <c r="C50" s="425"/>
      <c r="D50" s="425"/>
      <c r="E50" s="425"/>
      <c r="F50" s="425"/>
      <c r="G50" s="425"/>
      <c r="H50" s="425"/>
      <c r="I50" s="425"/>
      <c r="J50" s="312" t="str">
        <f>VLOOKUP(A50,MATERIALES!A6:D635,2,FALSE)</f>
        <v>u</v>
      </c>
      <c r="K50" s="486">
        <v>2</v>
      </c>
      <c r="L50" s="421"/>
      <c r="M50" s="402">
        <f>VLOOKUP(A50,MATERIALES!A6:D391,4,FALSE)</f>
        <v>993.37885631131189</v>
      </c>
      <c r="N50" s="272">
        <f>K50*M50</f>
        <v>1986.7577126226238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28428.12875463982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2690.7924361440801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31152.567863447242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6230.5135726894487</v>
      </c>
      <c r="M84" s="862"/>
      <c r="N84" s="51"/>
    </row>
    <row r="85" spans="1:14">
      <c r="B85" s="89" t="s">
        <v>973</v>
      </c>
      <c r="C85" s="90"/>
      <c r="D85" s="90"/>
      <c r="E85" s="90"/>
      <c r="F85" s="90"/>
      <c r="G85" s="90"/>
      <c r="H85" s="90"/>
      <c r="I85" s="87"/>
      <c r="J85" s="88"/>
      <c r="K85" s="304">
        <v>0.05</v>
      </c>
      <c r="L85" s="861">
        <f>N79*K85</f>
        <v>1557.6283931723622</v>
      </c>
      <c r="M85" s="862"/>
      <c r="N85" s="51"/>
    </row>
    <row r="86" spans="1:14" ht="15.75" thickBot="1">
      <c r="B86" s="91" t="s">
        <v>974</v>
      </c>
      <c r="C86" s="92"/>
      <c r="D86" s="92"/>
      <c r="E86" s="92"/>
      <c r="F86" s="92"/>
      <c r="G86" s="92"/>
      <c r="H86" s="92"/>
      <c r="I86" s="93"/>
      <c r="J86" s="94"/>
      <c r="K86" s="305">
        <v>0.05</v>
      </c>
      <c r="L86" s="863">
        <f>N79*K86</f>
        <v>1557.6283931723622</v>
      </c>
      <c r="M86" s="864"/>
      <c r="N86" s="51"/>
    </row>
    <row r="87" spans="1:14" ht="15.75" thickBot="1">
      <c r="B87" s="827" t="s">
        <v>953</v>
      </c>
      <c r="C87" s="828"/>
      <c r="D87" s="828"/>
      <c r="E87" s="828"/>
      <c r="F87" s="828"/>
      <c r="G87" s="828"/>
      <c r="H87" s="828"/>
      <c r="I87" s="828"/>
      <c r="J87" s="828"/>
      <c r="K87" s="828"/>
      <c r="L87" s="828"/>
      <c r="M87" s="829"/>
      <c r="N87" s="52">
        <f>L84+L85+L86</f>
        <v>9345.7703590341735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40498.338222481412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119</v>
      </c>
      <c r="B36" s="840" t="str">
        <f>VLOOKUP(A36,EQUIPOS!A6:D154,3,FALSE)</f>
        <v xml:space="preserve">Bomba de concreto, Producción: 30 m3/h, POTENCIA: 67 HP, MAX PRESION DE CONCRETO: 1150 PSI
</v>
      </c>
      <c r="C36" s="841"/>
      <c r="D36" s="841"/>
      <c r="E36" s="841"/>
      <c r="F36" s="841"/>
      <c r="G36" s="841"/>
      <c r="H36" s="842"/>
      <c r="I36" s="267"/>
      <c r="J36" s="268"/>
      <c r="K36" s="269">
        <f>VLOOKUP(A36,EQUIPOS!A6:D163,4,FALSE)</f>
        <v>60953.200322831937</v>
      </c>
      <c r="L36" s="270"/>
      <c r="M36" s="336">
        <v>100</v>
      </c>
      <c r="N36" s="272">
        <f>K36/M36</f>
        <v>609.53200322831935</v>
      </c>
    </row>
    <row r="37" spans="1:14">
      <c r="A37" s="113" t="s">
        <v>138</v>
      </c>
      <c r="B37" s="840" t="str">
        <f>VLOOKUP(A37,EQUIPOS!A7:D154,3,FALSE)</f>
        <v>Camioneta D-300</v>
      </c>
      <c r="C37" s="841"/>
      <c r="D37" s="841"/>
      <c r="E37" s="841"/>
      <c r="F37" s="841"/>
      <c r="G37" s="841"/>
      <c r="H37" s="842"/>
      <c r="I37" s="421"/>
      <c r="J37" s="422"/>
      <c r="K37" s="269">
        <f>VLOOKUP(A37,EQUIPOS!A7:D164,4,FALSE)</f>
        <v>53909.986415216081</v>
      </c>
      <c r="L37" s="335"/>
      <c r="M37" s="336">
        <v>1000</v>
      </c>
      <c r="N37" s="272">
        <f>K37/M37</f>
        <v>53.909986415216082</v>
      </c>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4.0401280451800998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667.48211768871556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585</v>
      </c>
      <c r="B48" s="43" t="str">
        <f>VLOOKUP(A48,MATERIALES!A5:D372,3,FALSE)</f>
        <v>Mortero 1:3</v>
      </c>
      <c r="C48" s="281"/>
      <c r="D48" s="281"/>
      <c r="E48" s="281"/>
      <c r="F48" s="281"/>
      <c r="G48" s="281"/>
      <c r="H48" s="281"/>
      <c r="I48" s="281"/>
      <c r="J48" s="311" t="str">
        <f>VLOOKUP(A48,MATERIALES!A4:D633,2,FALSE)</f>
        <v>m3</v>
      </c>
      <c r="K48" s="486">
        <v>0.1</v>
      </c>
      <c r="L48" s="267"/>
      <c r="M48" s="402">
        <f>VLOOKUP(A48,MATERIALES!A5:D389,4,FALSE)</f>
        <v>486911.83123661694</v>
      </c>
      <c r="N48" s="272">
        <f>K48*M48</f>
        <v>48691.1831236617</v>
      </c>
    </row>
    <row r="49" spans="1:14">
      <c r="A49" s="170" t="s">
        <v>739</v>
      </c>
      <c r="B49" s="43" t="str">
        <f>VLOOKUP(A49,MATERIALES!A6:D372,3,FALSE)</f>
        <v>Varilla 5/8</v>
      </c>
      <c r="C49" s="425"/>
      <c r="D49" s="425"/>
      <c r="E49" s="425"/>
      <c r="F49" s="425"/>
      <c r="G49" s="425"/>
      <c r="H49" s="425"/>
      <c r="I49" s="425"/>
      <c r="J49" s="312" t="str">
        <f>VLOOKUP(A49,MATERIALES!A5:D634,2,FALSE)</f>
        <v>kg</v>
      </c>
      <c r="K49" s="486">
        <v>1.1000000000000001</v>
      </c>
      <c r="L49" s="421"/>
      <c r="M49" s="402">
        <f>VLOOKUP(A49,MATERIALES!A6:D390,4,FALSE)</f>
        <v>3419.5557275957526</v>
      </c>
      <c r="N49" s="272">
        <f>K49*M49</f>
        <v>3761.5113003553283</v>
      </c>
    </row>
    <row r="50" spans="1:14">
      <c r="A50" s="170" t="s">
        <v>931</v>
      </c>
      <c r="B50" s="43" t="str">
        <f>VLOOKUP(A50,MATERIALES!A6:D372,3,FALSE)</f>
        <v>Malla Electrosoldada de 5/16</v>
      </c>
      <c r="C50" s="425"/>
      <c r="D50" s="425"/>
      <c r="E50" s="425"/>
      <c r="F50" s="425"/>
      <c r="G50" s="425"/>
      <c r="H50" s="425"/>
      <c r="I50" s="425"/>
      <c r="J50" s="312" t="str">
        <f>VLOOKUP(A50,MATERIALES!A6:D635,2,FALSE)</f>
        <v>m2</v>
      </c>
      <c r="K50" s="486">
        <v>1</v>
      </c>
      <c r="L50" s="421"/>
      <c r="M50" s="402">
        <f>VLOOKUP(A50,MATERIALES!A6:D391,4,FALSE)</f>
        <v>7872.0588613349246</v>
      </c>
      <c r="N50" s="272">
        <f>K50*M50</f>
        <v>7872.0588613349246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60324.753285351951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404.01280451800994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61396.248207558674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12279.249641511735</v>
      </c>
      <c r="M84" s="862"/>
      <c r="N84" s="51"/>
    </row>
    <row r="85" spans="1:14">
      <c r="B85" s="89" t="s">
        <v>973</v>
      </c>
      <c r="C85" s="90"/>
      <c r="D85" s="90"/>
      <c r="E85" s="90"/>
      <c r="F85" s="90"/>
      <c r="G85" s="90"/>
      <c r="H85" s="90"/>
      <c r="I85" s="87"/>
      <c r="J85" s="88"/>
      <c r="K85" s="304">
        <v>0.05</v>
      </c>
      <c r="L85" s="861">
        <f>N79*K85</f>
        <v>3069.8124103779337</v>
      </c>
      <c r="M85" s="862"/>
      <c r="N85" s="51"/>
    </row>
    <row r="86" spans="1:14" ht="15.75" thickBot="1">
      <c r="B86" s="91" t="s">
        <v>974</v>
      </c>
      <c r="C86" s="92"/>
      <c r="D86" s="92"/>
      <c r="E86" s="92"/>
      <c r="F86" s="92"/>
      <c r="G86" s="92"/>
      <c r="H86" s="92"/>
      <c r="I86" s="93"/>
      <c r="J86" s="94"/>
      <c r="K86" s="305">
        <v>0.05</v>
      </c>
      <c r="L86" s="863">
        <f>N79*K86</f>
        <v>3069.8124103779337</v>
      </c>
      <c r="M86" s="864"/>
      <c r="N86" s="51"/>
    </row>
    <row r="87" spans="1:14" ht="15.75" thickBot="1">
      <c r="B87" s="827" t="s">
        <v>953</v>
      </c>
      <c r="C87" s="828"/>
      <c r="D87" s="828"/>
      <c r="E87" s="828"/>
      <c r="F87" s="828"/>
      <c r="G87" s="828"/>
      <c r="H87" s="828"/>
      <c r="I87" s="828"/>
      <c r="J87" s="828"/>
      <c r="K87" s="828"/>
      <c r="L87" s="828"/>
      <c r="M87" s="829"/>
      <c r="N87" s="52">
        <f>L84+L85+L86</f>
        <v>18418.874462267602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79815.122669826276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270.65500000000003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VLOOKUP(A48,MATERIALES!A4:D633,2,FALSE)</f>
        <v>m3</v>
      </c>
      <c r="K48" s="486">
        <v>0.5</v>
      </c>
      <c r="L48" s="267"/>
      <c r="M48" s="402">
        <f>VLOOKUP(A48,MATERIALES!A5:D389,4,FALSE)</f>
        <v>52063.881358035214</v>
      </c>
      <c r="N48" s="272">
        <f>K48*M48</f>
        <v>26031.940679017607</v>
      </c>
    </row>
    <row r="49" spans="1:14">
      <c r="A49" s="170" t="s">
        <v>914</v>
      </c>
      <c r="B49" s="43" t="str">
        <f>VLOOKUP(A49,MATERIALES!A6:D372,3,FALSE)</f>
        <v>Árbol de 1.2 m (Paisajístico)</v>
      </c>
      <c r="C49" s="425"/>
      <c r="D49" s="425"/>
      <c r="E49" s="425"/>
      <c r="F49" s="425"/>
      <c r="G49" s="425"/>
      <c r="H49" s="425"/>
      <c r="I49" s="425"/>
      <c r="J49" s="312" t="str">
        <f>VLOOKUP(A49,MATERIALES!A5:D634,2,FALSE)</f>
        <v>u</v>
      </c>
      <c r="K49" s="486">
        <v>1</v>
      </c>
      <c r="L49" s="421"/>
      <c r="M49" s="402">
        <f>VLOOKUP(A49,MATERIALES!A6:D390,4,FALSE)</f>
        <v>8105.3050498189223</v>
      </c>
      <c r="N49" s="272">
        <f>K49*M49</f>
        <v>8105.3050498189223</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34137.245728836526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5413.1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39821.000728836523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7964.200145767305</v>
      </c>
      <c r="M84" s="862"/>
      <c r="N84" s="51"/>
    </row>
    <row r="85" spans="1:14">
      <c r="B85" s="89" t="s">
        <v>973</v>
      </c>
      <c r="C85" s="90"/>
      <c r="D85" s="90"/>
      <c r="E85" s="90"/>
      <c r="F85" s="90"/>
      <c r="G85" s="90"/>
      <c r="H85" s="90"/>
      <c r="I85" s="87"/>
      <c r="J85" s="88"/>
      <c r="K85" s="304">
        <v>0.05</v>
      </c>
      <c r="L85" s="861">
        <f>N79*K85</f>
        <v>1991.0500364418263</v>
      </c>
      <c r="M85" s="862"/>
      <c r="N85" s="51"/>
    </row>
    <row r="86" spans="1:14" ht="15.75" thickBot="1">
      <c r="B86" s="91" t="s">
        <v>974</v>
      </c>
      <c r="C86" s="92"/>
      <c r="D86" s="92"/>
      <c r="E86" s="92"/>
      <c r="F86" s="92"/>
      <c r="G86" s="92"/>
      <c r="H86" s="92"/>
      <c r="I86" s="93"/>
      <c r="J86" s="94"/>
      <c r="K86" s="305">
        <v>0.05</v>
      </c>
      <c r="L86" s="863">
        <f>N79*K86</f>
        <v>1991.0500364418263</v>
      </c>
      <c r="M86" s="864"/>
      <c r="N86" s="51"/>
    </row>
    <row r="87" spans="1:14" ht="15.75" thickBot="1">
      <c r="B87" s="827" t="s">
        <v>953</v>
      </c>
      <c r="C87" s="828"/>
      <c r="D87" s="828"/>
      <c r="E87" s="828"/>
      <c r="F87" s="828"/>
      <c r="G87" s="828"/>
      <c r="H87" s="828"/>
      <c r="I87" s="828"/>
      <c r="J87" s="828"/>
      <c r="K87" s="828"/>
      <c r="L87" s="828"/>
      <c r="M87" s="829"/>
      <c r="N87" s="52">
        <f>L84+L85+L86</f>
        <v>11946.300218650957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51767.300947487478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N76*M41</f>
        <v>90218.333333333343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913</v>
      </c>
      <c r="B48" s="43" t="str">
        <f>VLOOKUP(A48,MATERIALES!A6:D372,3,FALSE)</f>
        <v>Árbol de 0.6 m (Protector)</v>
      </c>
      <c r="C48" s="425"/>
      <c r="D48" s="425"/>
      <c r="E48" s="425"/>
      <c r="F48" s="425"/>
      <c r="G48" s="425"/>
      <c r="H48" s="425"/>
      <c r="I48" s="425"/>
      <c r="J48" s="318" t="str">
        <f>VLOOKUP(A48,MATERIALES!A4:D633,2,FALSE)</f>
        <v>u</v>
      </c>
      <c r="K48" s="486">
        <v>1100</v>
      </c>
      <c r="L48" s="421"/>
      <c r="M48" s="402">
        <f>VLOOKUP(A48,MATERIALES!A6:D390,4,FALSE)</f>
        <v>4323.3847079712441</v>
      </c>
      <c r="N48" s="272">
        <f>K48*M48</f>
        <v>4755723.1787683684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7" t="s">
        <v>953</v>
      </c>
      <c r="C54" s="828"/>
      <c r="D54" s="828"/>
      <c r="E54" s="828"/>
      <c r="F54" s="828"/>
      <c r="G54" s="828"/>
      <c r="H54" s="828"/>
      <c r="I54" s="828"/>
      <c r="J54" s="828"/>
      <c r="K54" s="828"/>
      <c r="L54" s="828"/>
      <c r="M54" s="829"/>
      <c r="N54" s="394">
        <f>SUM(N48:N53)</f>
        <v>4755723.1787683684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9"/>
      <c r="M64" s="1000"/>
      <c r="N64" s="485"/>
    </row>
    <row r="65" spans="1:15" ht="15.75" thickBot="1">
      <c r="B65" s="827" t="s">
        <v>953</v>
      </c>
      <c r="C65" s="828"/>
      <c r="D65" s="828"/>
      <c r="E65" s="828"/>
      <c r="F65" s="828"/>
      <c r="G65" s="828"/>
      <c r="H65" s="828"/>
      <c r="I65" s="828"/>
      <c r="J65" s="828"/>
      <c r="K65" s="828"/>
      <c r="L65" s="828"/>
      <c r="M65" s="829"/>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979"/>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7" t="s">
        <v>953</v>
      </c>
      <c r="C76" s="828"/>
      <c r="D76" s="828"/>
      <c r="E76" s="828"/>
      <c r="F76" s="828"/>
      <c r="G76" s="828"/>
      <c r="H76" s="828"/>
      <c r="I76" s="828"/>
      <c r="J76" s="828"/>
      <c r="K76" s="828"/>
      <c r="L76" s="828"/>
      <c r="M76" s="829"/>
      <c r="N76" s="301">
        <f>SUM(N70:N75)</f>
        <v>1804366.6666666667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6650308.1787683684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1330061.6357536737</v>
      </c>
      <c r="M83" s="862"/>
      <c r="N83" s="51"/>
    </row>
    <row r="84" spans="1:14">
      <c r="B84" s="89" t="s">
        <v>973</v>
      </c>
      <c r="C84" s="90"/>
      <c r="D84" s="90"/>
      <c r="E84" s="90"/>
      <c r="F84" s="90"/>
      <c r="G84" s="90"/>
      <c r="H84" s="90"/>
      <c r="I84" s="87"/>
      <c r="J84" s="88"/>
      <c r="K84" s="304">
        <v>0.05</v>
      </c>
      <c r="L84" s="861">
        <f>N78*K84</f>
        <v>332515.40893841843</v>
      </c>
      <c r="M84" s="862"/>
      <c r="N84" s="51"/>
    </row>
    <row r="85" spans="1:14" ht="15.75" thickBot="1">
      <c r="B85" s="91" t="s">
        <v>974</v>
      </c>
      <c r="C85" s="92"/>
      <c r="D85" s="92"/>
      <c r="E85" s="92"/>
      <c r="F85" s="92"/>
      <c r="G85" s="92"/>
      <c r="H85" s="92"/>
      <c r="I85" s="93"/>
      <c r="J85" s="94"/>
      <c r="K85" s="305">
        <v>0.05</v>
      </c>
      <c r="L85" s="863">
        <f>N78*K85</f>
        <v>332515.40893841843</v>
      </c>
      <c r="M85" s="864"/>
      <c r="N85" s="51"/>
    </row>
    <row r="86" spans="1:14" ht="15.75" thickBot="1">
      <c r="B86" s="827" t="s">
        <v>953</v>
      </c>
      <c r="C86" s="828"/>
      <c r="D86" s="828"/>
      <c r="E86" s="828"/>
      <c r="F86" s="828"/>
      <c r="G86" s="828"/>
      <c r="H86" s="828"/>
      <c r="I86" s="828"/>
      <c r="J86" s="828"/>
      <c r="K86" s="828"/>
      <c r="L86" s="828"/>
      <c r="M86" s="829"/>
      <c r="N86" s="52">
        <f>L83+L84+L85</f>
        <v>1995092.4536305105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8645400.6323988792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8.5" customHeight="1" thickBot="1">
      <c r="A31" t="s">
        <v>1845</v>
      </c>
      <c r="B31" s="107" t="s">
        <v>1166</v>
      </c>
      <c r="C31" s="1001" t="s">
        <v>2193</v>
      </c>
      <c r="D31" s="1002"/>
      <c r="E31" s="1002"/>
      <c r="F31" s="1002"/>
      <c r="G31" s="1002"/>
      <c r="H31" s="1002"/>
      <c r="I31" s="1002"/>
      <c r="J31" s="1002"/>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71" t="s">
        <v>373</v>
      </c>
      <c r="B36" s="840" t="str">
        <f>VLOOKUP(A36,EQUIPOS!A6:D154,3,FALSE)</f>
        <v>Volqueta 6 m3</v>
      </c>
      <c r="C36" s="841"/>
      <c r="D36" s="841"/>
      <c r="E36" s="841"/>
      <c r="F36" s="841"/>
      <c r="G36" s="841"/>
      <c r="H36" s="842"/>
      <c r="I36" s="267"/>
      <c r="J36" s="268"/>
      <c r="K36" s="269">
        <f>VLOOKUP(A36,EQUIPOS!A6:D161,4,FALSE)</f>
        <v>83299.429808027824</v>
      </c>
      <c r="L36" s="270"/>
      <c r="M36" s="455">
        <v>81</v>
      </c>
      <c r="N36" s="272">
        <f>K36/M36</f>
        <v>1028.3880223213312</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1028.3880223213312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1028.3880223213312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205.67760446426624</v>
      </c>
      <c r="M83" s="862"/>
      <c r="N83" s="51"/>
    </row>
    <row r="84" spans="1:14">
      <c r="B84" s="89" t="s">
        <v>973</v>
      </c>
      <c r="C84" s="90"/>
      <c r="D84" s="90"/>
      <c r="E84" s="90"/>
      <c r="F84" s="90"/>
      <c r="G84" s="90"/>
      <c r="H84" s="90"/>
      <c r="I84" s="87"/>
      <c r="J84" s="88"/>
      <c r="K84" s="304">
        <v>0.05</v>
      </c>
      <c r="L84" s="861">
        <f>N78*K84</f>
        <v>51.41940111606656</v>
      </c>
      <c r="M84" s="862"/>
      <c r="N84" s="51"/>
    </row>
    <row r="85" spans="1:14" ht="15.75" thickBot="1">
      <c r="B85" s="91" t="s">
        <v>974</v>
      </c>
      <c r="C85" s="92"/>
      <c r="D85" s="92"/>
      <c r="E85" s="92"/>
      <c r="F85" s="92"/>
      <c r="G85" s="92"/>
      <c r="H85" s="92"/>
      <c r="I85" s="93"/>
      <c r="J85" s="94"/>
      <c r="K85" s="305">
        <v>0.05</v>
      </c>
      <c r="L85" s="863">
        <f>N78*K85</f>
        <v>51.41940111606656</v>
      </c>
      <c r="M85" s="864"/>
      <c r="N85" s="51"/>
    </row>
    <row r="86" spans="1:14" ht="15.75" thickBot="1">
      <c r="B86" s="827" t="s">
        <v>953</v>
      </c>
      <c r="C86" s="828"/>
      <c r="D86" s="828"/>
      <c r="E86" s="828"/>
      <c r="F86" s="828"/>
      <c r="G86" s="828"/>
      <c r="H86" s="828"/>
      <c r="I86" s="828"/>
      <c r="J86" s="828"/>
      <c r="K86" s="828"/>
      <c r="L86" s="828"/>
      <c r="M86" s="829"/>
      <c r="N86" s="52">
        <f>L83+L84+L85</f>
        <v>308.51640669639937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1336.9044290177305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41.25" customHeight="1" thickBot="1">
      <c r="A31" t="s">
        <v>1845</v>
      </c>
      <c r="B31" s="107" t="s">
        <v>1167</v>
      </c>
      <c r="C31" s="1001" t="s">
        <v>2196</v>
      </c>
      <c r="D31" s="1002"/>
      <c r="E31" s="1002"/>
      <c r="F31" s="1002"/>
      <c r="G31" s="1002"/>
      <c r="H31" s="1002"/>
      <c r="I31" s="1002"/>
      <c r="J31" s="1002"/>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7"/>
      <c r="J36" s="268"/>
      <c r="K36" s="269">
        <f>VLOOKUP(A36,EQUIPOS!A6:D161,4,FALSE)</f>
        <v>83299.429808027824</v>
      </c>
      <c r="L36" s="270"/>
      <c r="M36" s="283">
        <v>66</v>
      </c>
      <c r="N36" s="272">
        <f>K36/M36</f>
        <v>1262.1125728489064</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1262.1125728489064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1262.1125728489064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252.4225145697813</v>
      </c>
      <c r="M83" s="862"/>
      <c r="N83" s="51"/>
    </row>
    <row r="84" spans="1:14">
      <c r="B84" s="89" t="s">
        <v>973</v>
      </c>
      <c r="C84" s="90"/>
      <c r="D84" s="90"/>
      <c r="E84" s="90"/>
      <c r="F84" s="90"/>
      <c r="G84" s="90"/>
      <c r="H84" s="90"/>
      <c r="I84" s="87"/>
      <c r="J84" s="88"/>
      <c r="K84" s="304">
        <v>0.05</v>
      </c>
      <c r="L84" s="861">
        <f>N78*K84</f>
        <v>63.105628642445325</v>
      </c>
      <c r="M84" s="862"/>
      <c r="N84" s="51"/>
    </row>
    <row r="85" spans="1:14" ht="15.75" thickBot="1">
      <c r="B85" s="91" t="s">
        <v>974</v>
      </c>
      <c r="C85" s="92"/>
      <c r="D85" s="92"/>
      <c r="E85" s="92"/>
      <c r="F85" s="92"/>
      <c r="G85" s="92"/>
      <c r="H85" s="92"/>
      <c r="I85" s="93"/>
      <c r="J85" s="94"/>
      <c r="K85" s="305">
        <v>0.05</v>
      </c>
      <c r="L85" s="863">
        <f>N78*K85</f>
        <v>63.105628642445325</v>
      </c>
      <c r="M85" s="864"/>
      <c r="N85" s="51"/>
    </row>
    <row r="86" spans="1:14" ht="15.75" thickBot="1">
      <c r="B86" s="827" t="s">
        <v>953</v>
      </c>
      <c r="C86" s="828"/>
      <c r="D86" s="828"/>
      <c r="E86" s="828"/>
      <c r="F86" s="828"/>
      <c r="G86" s="828"/>
      <c r="H86" s="828"/>
      <c r="I86" s="828"/>
      <c r="J86" s="828"/>
      <c r="K86" s="828"/>
      <c r="L86" s="828"/>
      <c r="M86" s="829"/>
      <c r="N86" s="52">
        <f>L83+L84+L85</f>
        <v>378.63377185467192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1640.7463447035784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5" t="s">
        <v>942</v>
      </c>
      <c r="C27" s="1006"/>
      <c r="D27" s="1006"/>
      <c r="E27" s="1006"/>
      <c r="F27" s="1006"/>
      <c r="G27" s="1006"/>
      <c r="H27" s="1006"/>
      <c r="I27" s="1006"/>
      <c r="J27" s="1006"/>
      <c r="K27" s="1006"/>
      <c r="L27" s="1006"/>
      <c r="M27" s="1006"/>
      <c r="N27" s="1007"/>
    </row>
    <row r="28" spans="1:14" ht="15.75" thickBot="1">
      <c r="B28" s="33"/>
      <c r="C28" s="34"/>
      <c r="D28" s="34"/>
      <c r="E28" s="34"/>
      <c r="F28" s="34"/>
      <c r="G28" s="34"/>
      <c r="H28" s="34"/>
      <c r="I28" s="34"/>
      <c r="J28" s="34"/>
      <c r="K28" s="34"/>
      <c r="L28" s="34"/>
      <c r="M28" s="34"/>
      <c r="N28" s="35"/>
    </row>
    <row r="29" spans="1:14" ht="26.25" thickBot="1">
      <c r="B29" s="71" t="s">
        <v>943</v>
      </c>
      <c r="C29" s="1003" t="s">
        <v>944</v>
      </c>
      <c r="D29" s="1004"/>
      <c r="E29" s="1004"/>
      <c r="F29" s="1004"/>
      <c r="G29" s="1004"/>
      <c r="H29" s="1004"/>
      <c r="I29" s="1004"/>
      <c r="J29" s="72"/>
      <c r="K29" s="342" t="s">
        <v>2215</v>
      </c>
      <c r="L29" s="1008" t="s">
        <v>945</v>
      </c>
      <c r="M29" s="100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7"/>
      <c r="J36" s="268"/>
      <c r="K36" s="269">
        <f>VLOOKUP(A36,EQUIPOS!A6:D161,4,FALSE)</f>
        <v>83299.429808027824</v>
      </c>
      <c r="L36" s="270"/>
      <c r="M36" s="283">
        <v>66</v>
      </c>
      <c r="N36" s="272">
        <f>K36/M36</f>
        <v>1262.1125728489064</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1262.1125728489064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1262.1125728489064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252.4225145697813</v>
      </c>
      <c r="M83" s="862"/>
      <c r="N83" s="51"/>
    </row>
    <row r="84" spans="1:14">
      <c r="B84" s="89" t="s">
        <v>973</v>
      </c>
      <c r="C84" s="90"/>
      <c r="D84" s="90"/>
      <c r="E84" s="90"/>
      <c r="F84" s="90"/>
      <c r="G84" s="90"/>
      <c r="H84" s="90"/>
      <c r="I84" s="87"/>
      <c r="J84" s="88"/>
      <c r="K84" s="304">
        <v>0.05</v>
      </c>
      <c r="L84" s="861">
        <f>N78*K84</f>
        <v>63.105628642445325</v>
      </c>
      <c r="M84" s="862"/>
      <c r="N84" s="51"/>
    </row>
    <row r="85" spans="1:14" ht="15.75" thickBot="1">
      <c r="B85" s="91" t="s">
        <v>974</v>
      </c>
      <c r="C85" s="92"/>
      <c r="D85" s="92"/>
      <c r="E85" s="92"/>
      <c r="F85" s="92"/>
      <c r="G85" s="92"/>
      <c r="H85" s="92"/>
      <c r="I85" s="93"/>
      <c r="J85" s="94"/>
      <c r="K85" s="305">
        <v>0.05</v>
      </c>
      <c r="L85" s="863">
        <f>N78*K85</f>
        <v>63.105628642445325</v>
      </c>
      <c r="M85" s="864"/>
      <c r="N85" s="51"/>
    </row>
    <row r="86" spans="1:14" ht="15.75" thickBot="1">
      <c r="B86" s="827" t="s">
        <v>953</v>
      </c>
      <c r="C86" s="828"/>
      <c r="D86" s="828"/>
      <c r="E86" s="828"/>
      <c r="F86" s="828"/>
      <c r="G86" s="828"/>
      <c r="H86" s="828"/>
      <c r="I86" s="828"/>
      <c r="J86" s="828"/>
      <c r="K86" s="828"/>
      <c r="L86" s="828"/>
      <c r="M86" s="829"/>
      <c r="N86" s="52">
        <f>L83+L84+L85</f>
        <v>378.63377185467192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1640.7463447035784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2021-04-20T19:07:33Z</dcterms:modified>
</cp:coreProperties>
</file>